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4860" windowWidth="24000" windowHeight="5280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9 - Feb - Wolf Lake" sheetId="18" r:id="rId7"/>
    <sheet name="2019 - Jan - Wolf Lake" sheetId="17" r:id="rId8"/>
    <sheet name="2018 - Wolf Lake" sheetId="16" r:id="rId9"/>
    <sheet name="2018 Jan-Sep YTD - Wolf Lake" sheetId="15" state="hidden" r:id="rId10"/>
    <sheet name="2017 - Wolf Lake" sheetId="13" r:id="rId11"/>
    <sheet name="2016 - Wolf Lake" sheetId="8" r:id="rId12"/>
    <sheet name="2015 - Wolf Lake" sheetId="7" r:id="rId13"/>
    <sheet name="2018 Jan-Feb YTD - Wolf Lake" sheetId="14" state="hidden" r:id="rId14"/>
    <sheet name="CS and CA Definitions " sheetId="12" r:id="rId15"/>
    <sheet name="Logos" sheetId="1" state="hidden" r:id="rId16"/>
  </sheets>
  <definedNames>
    <definedName name="_xlnm.Print_Area" localSheetId="0">Dashboard!$A$1:$AA$53</definedName>
  </definedNames>
  <calcPr calcId="145621"/>
</workbook>
</file>

<file path=xl/calcChain.xml><?xml version="1.0" encoding="utf-8"?>
<calcChain xmlns="http://schemas.openxmlformats.org/spreadsheetml/2006/main">
  <c r="J34" i="3" l="1"/>
  <c r="J108" i="2"/>
  <c r="J109" i="2"/>
  <c r="E70" i="2"/>
  <c r="D70" i="2"/>
  <c r="H13" i="11" l="1"/>
  <c r="H14" i="11"/>
  <c r="H10" i="11"/>
  <c r="F43" i="18"/>
  <c r="F30" i="18"/>
  <c r="G14" i="11"/>
  <c r="G13" i="11"/>
  <c r="G10" i="11"/>
  <c r="F42" i="17"/>
  <c r="F27" i="17"/>
  <c r="F58" i="16"/>
  <c r="F39" i="16"/>
  <c r="D67" i="2"/>
  <c r="D69" i="2"/>
  <c r="D68" i="2"/>
  <c r="C49" i="2"/>
  <c r="C31" i="2" s="1"/>
  <c r="D49" i="2"/>
  <c r="D31" i="2" s="1"/>
  <c r="E49" i="2"/>
  <c r="E31" i="2" s="1"/>
  <c r="F49" i="2"/>
  <c r="F31" i="2" s="1"/>
  <c r="G48" i="2"/>
  <c r="D48" i="2"/>
  <c r="D30" i="2" s="1"/>
  <c r="E48" i="2"/>
  <c r="E30" i="2" s="1"/>
  <c r="F48" i="2"/>
  <c r="F30" i="2" s="1"/>
  <c r="C48" i="2"/>
  <c r="C30" i="2" s="1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K24" i="6"/>
  <c r="K23" i="6"/>
  <c r="H23" i="6" s="1"/>
  <c r="J23" i="6"/>
  <c r="J22" i="6"/>
  <c r="H22" i="6"/>
  <c r="E22" i="6"/>
  <c r="F22" i="6"/>
  <c r="G22" i="6"/>
  <c r="D22" i="6"/>
  <c r="K22" i="6"/>
  <c r="J24" i="6"/>
  <c r="D11" i="2"/>
  <c r="D12" i="2"/>
  <c r="C12" i="2"/>
  <c r="C11" i="2"/>
  <c r="D10" i="2"/>
  <c r="C10" i="2"/>
  <c r="I105" i="2"/>
  <c r="I31" i="3" s="1"/>
  <c r="I106" i="2"/>
  <c r="I32" i="3" s="1"/>
  <c r="I108" i="2"/>
  <c r="I34" i="3" s="1"/>
  <c r="I109" i="2"/>
  <c r="I35" i="3" s="1"/>
  <c r="I110" i="2"/>
  <c r="I36" i="3" s="1"/>
  <c r="I111" i="2"/>
  <c r="I37" i="3" s="1"/>
  <c r="I112" i="2"/>
  <c r="I38" i="3" s="1"/>
  <c r="H106" i="2"/>
  <c r="H107" i="2"/>
  <c r="H33" i="3" s="1"/>
  <c r="H108" i="2"/>
  <c r="H109" i="2"/>
  <c r="H35" i="3" s="1"/>
  <c r="H110" i="2"/>
  <c r="H36" i="3" s="1"/>
  <c r="H111" i="2"/>
  <c r="H37" i="3" s="1"/>
  <c r="H112" i="2"/>
  <c r="H38" i="3" s="1"/>
  <c r="H105" i="2"/>
  <c r="G111" i="2"/>
  <c r="G37" i="3" s="1"/>
  <c r="G112" i="2"/>
  <c r="G38" i="3" s="1"/>
  <c r="G110" i="2"/>
  <c r="G36" i="3" s="1"/>
  <c r="G107" i="2"/>
  <c r="G33" i="3" s="1"/>
  <c r="G108" i="2"/>
  <c r="G34" i="3" s="1"/>
  <c r="G109" i="2"/>
  <c r="G35" i="3" s="1"/>
  <c r="G106" i="2"/>
  <c r="G32" i="3" s="1"/>
  <c r="G105" i="2"/>
  <c r="G31" i="3" s="1"/>
  <c r="G89" i="2"/>
  <c r="G22" i="3" s="1"/>
  <c r="H89" i="2"/>
  <c r="H22" i="3" s="1"/>
  <c r="G90" i="2"/>
  <c r="G23" i="3" s="1"/>
  <c r="H90" i="2"/>
  <c r="H23" i="3" s="1"/>
  <c r="G91" i="2"/>
  <c r="G24" i="3" s="1"/>
  <c r="H91" i="2"/>
  <c r="H24" i="3" s="1"/>
  <c r="G92" i="2"/>
  <c r="G25" i="3" s="1"/>
  <c r="H92" i="2"/>
  <c r="H25" i="3" s="1"/>
  <c r="G93" i="2"/>
  <c r="G26" i="3" s="1"/>
  <c r="H93" i="2"/>
  <c r="H26" i="3" s="1"/>
  <c r="G94" i="2"/>
  <c r="G27" i="3" s="1"/>
  <c r="H94" i="2"/>
  <c r="H27" i="3" s="1"/>
  <c r="G95" i="2"/>
  <c r="G28" i="3" s="1"/>
  <c r="H95" i="2"/>
  <c r="H28" i="3" s="1"/>
  <c r="H88" i="2"/>
  <c r="H21" i="3" s="1"/>
  <c r="G88" i="2"/>
  <c r="G21" i="3" s="1"/>
  <c r="F89" i="2"/>
  <c r="F22" i="3" s="1"/>
  <c r="F90" i="2"/>
  <c r="F23" i="3" s="1"/>
  <c r="F91" i="2"/>
  <c r="F24" i="3" s="1"/>
  <c r="F92" i="2"/>
  <c r="F25" i="3" s="1"/>
  <c r="F93" i="2"/>
  <c r="F26" i="3" s="1"/>
  <c r="F94" i="2"/>
  <c r="F27" i="3" s="1"/>
  <c r="F95" i="2"/>
  <c r="F28" i="3" s="1"/>
  <c r="F88" i="2"/>
  <c r="F21" i="3" s="1"/>
  <c r="G79" i="2"/>
  <c r="G13" i="3" s="1"/>
  <c r="H79" i="2"/>
  <c r="H13" i="3" s="1"/>
  <c r="G80" i="2"/>
  <c r="G14" i="3" s="1"/>
  <c r="H80" i="2"/>
  <c r="H14" i="3" s="1"/>
  <c r="G81" i="2"/>
  <c r="G15" i="3" s="1"/>
  <c r="H81" i="2"/>
  <c r="H15" i="3" s="1"/>
  <c r="G82" i="2"/>
  <c r="G16" i="3" s="1"/>
  <c r="H82" i="2"/>
  <c r="H16" i="3" s="1"/>
  <c r="G83" i="2"/>
  <c r="G17" i="3" s="1"/>
  <c r="H83" i="2"/>
  <c r="H17" i="3" s="1"/>
  <c r="G84" i="2"/>
  <c r="G18" i="3" s="1"/>
  <c r="H84" i="2"/>
  <c r="H18" i="3" s="1"/>
  <c r="G85" i="2"/>
  <c r="G19" i="3" s="1"/>
  <c r="H85" i="2"/>
  <c r="H19" i="3" s="1"/>
  <c r="H78" i="2"/>
  <c r="H12" i="3" s="1"/>
  <c r="G78" i="2"/>
  <c r="G12" i="3" s="1"/>
  <c r="F85" i="2"/>
  <c r="F19" i="3" s="1"/>
  <c r="F84" i="2"/>
  <c r="F18" i="3" s="1"/>
  <c r="F83" i="2"/>
  <c r="F17" i="3" s="1"/>
  <c r="F82" i="2"/>
  <c r="F16" i="3" s="1"/>
  <c r="F81" i="2"/>
  <c r="F15" i="3" s="1"/>
  <c r="F80" i="2"/>
  <c r="F14" i="3" s="1"/>
  <c r="F79" i="2"/>
  <c r="F13" i="3" s="1"/>
  <c r="F78" i="2"/>
  <c r="F12" i="3" s="1"/>
  <c r="G87" i="2"/>
  <c r="H87" i="2"/>
  <c r="F87" i="2"/>
  <c r="H24" i="6" l="1"/>
  <c r="G49" i="2" s="1"/>
  <c r="E69" i="2"/>
  <c r="E68" i="2"/>
  <c r="G31" i="2"/>
  <c r="D29" i="2"/>
  <c r="F29" i="2"/>
  <c r="E29" i="2"/>
  <c r="C29" i="2"/>
  <c r="G30" i="2"/>
  <c r="J106" i="2"/>
  <c r="J32" i="3" s="1"/>
  <c r="H32" i="3"/>
  <c r="J105" i="2"/>
  <c r="J31" i="3" s="1"/>
  <c r="H31" i="3"/>
  <c r="J35" i="3"/>
  <c r="H34" i="3"/>
  <c r="AH34" i="6"/>
  <c r="I107" i="2" s="1"/>
  <c r="I33" i="3" s="1"/>
  <c r="G29" i="2" l="1"/>
  <c r="AF36" i="6"/>
  <c r="AF35" i="6"/>
  <c r="AF33" i="6"/>
  <c r="AF32" i="6"/>
  <c r="AF38" i="6"/>
  <c r="AF39" i="6"/>
  <c r="AF37" i="6"/>
  <c r="AC34" i="6"/>
  <c r="AD34" i="6"/>
  <c r="AE34" i="6"/>
  <c r="AG34" i="6"/>
  <c r="J19" i="6"/>
  <c r="K19" i="6"/>
  <c r="J20" i="6"/>
  <c r="K20" i="6"/>
  <c r="J21" i="6"/>
  <c r="K21" i="6"/>
  <c r="AD86" i="4"/>
  <c r="AD87" i="4"/>
  <c r="AD88" i="4"/>
  <c r="AD89" i="4"/>
  <c r="AD90" i="4"/>
  <c r="AD91" i="4"/>
  <c r="AD92" i="4"/>
  <c r="AD97" i="4"/>
  <c r="AD98" i="4"/>
  <c r="AD99" i="4"/>
  <c r="AD100" i="4"/>
  <c r="AD101" i="4"/>
  <c r="AD102" i="4"/>
  <c r="AD104" i="4"/>
  <c r="AD85" i="4"/>
  <c r="C72" i="4"/>
  <c r="C34" i="4"/>
  <c r="H20" i="6" l="1"/>
  <c r="AF34" i="6"/>
  <c r="H21" i="6"/>
  <c r="H19" i="6"/>
  <c r="F54" i="15"/>
  <c r="F52" i="15"/>
  <c r="F35" i="15"/>
  <c r="F20" i="5" l="1"/>
  <c r="F19" i="5"/>
  <c r="F18" i="5"/>
  <c r="D37" i="5"/>
  <c r="E37" i="5"/>
  <c r="D38" i="5"/>
  <c r="E38" i="5"/>
  <c r="D39" i="5"/>
  <c r="E39" i="5"/>
  <c r="V34" i="6"/>
  <c r="W34" i="6"/>
  <c r="X34" i="6"/>
  <c r="Y34" i="6"/>
  <c r="Z34" i="6"/>
  <c r="AA34" i="6"/>
  <c r="AB34" i="6"/>
  <c r="F106" i="2" l="1"/>
  <c r="F32" i="3" s="1"/>
  <c r="F108" i="2"/>
  <c r="F34" i="3" s="1"/>
  <c r="F109" i="2"/>
  <c r="F35" i="3" s="1"/>
  <c r="F110" i="2"/>
  <c r="F36" i="3" s="1"/>
  <c r="F111" i="2"/>
  <c r="F37" i="3" s="1"/>
  <c r="F112" i="2"/>
  <c r="F38" i="3" s="1"/>
  <c r="F105" i="2"/>
  <c r="F31" i="3" s="1"/>
  <c r="D106" i="2"/>
  <c r="D32" i="3" s="1"/>
  <c r="E106" i="2"/>
  <c r="E32" i="3" s="1"/>
  <c r="D107" i="2"/>
  <c r="D33" i="3" s="1"/>
  <c r="E107" i="2"/>
  <c r="E33" i="3" s="1"/>
  <c r="D108" i="2"/>
  <c r="D34" i="3" s="1"/>
  <c r="E108" i="2"/>
  <c r="E34" i="3" s="1"/>
  <c r="D109" i="2"/>
  <c r="D35" i="3" s="1"/>
  <c r="E109" i="2"/>
  <c r="E35" i="3" s="1"/>
  <c r="D110" i="2"/>
  <c r="D36" i="3" s="1"/>
  <c r="E110" i="2"/>
  <c r="E36" i="3" s="1"/>
  <c r="D111" i="2"/>
  <c r="D37" i="3" s="1"/>
  <c r="E111" i="2"/>
  <c r="E37" i="3" s="1"/>
  <c r="D112" i="2"/>
  <c r="D38" i="3" s="1"/>
  <c r="E112" i="2"/>
  <c r="E38" i="3" s="1"/>
  <c r="E105" i="2"/>
  <c r="E31" i="3" s="1"/>
  <c r="D105" i="2"/>
  <c r="D31" i="3" s="1"/>
  <c r="S38" i="6"/>
  <c r="S39" i="6"/>
  <c r="S37" i="6"/>
  <c r="U34" i="6"/>
  <c r="T34" i="6"/>
  <c r="S36" i="6"/>
  <c r="S35" i="6"/>
  <c r="S33" i="6"/>
  <c r="S32" i="6"/>
  <c r="H34" i="6"/>
  <c r="I34" i="6"/>
  <c r="J34" i="6"/>
  <c r="K34" i="6"/>
  <c r="L34" i="6"/>
  <c r="M34" i="6"/>
  <c r="N34" i="6"/>
  <c r="O34" i="6"/>
  <c r="P34" i="6"/>
  <c r="Q34" i="6"/>
  <c r="R34" i="6"/>
  <c r="G34" i="6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07" i="2" l="1"/>
  <c r="F33" i="3" s="1"/>
  <c r="J107" i="2"/>
  <c r="J33" i="3" s="1"/>
  <c r="S34" i="6"/>
  <c r="E27" i="2"/>
  <c r="H17" i="6"/>
  <c r="G43" i="2" s="1"/>
  <c r="E28" i="2"/>
  <c r="C28" i="2"/>
  <c r="C27" i="2"/>
  <c r="F28" i="2"/>
  <c r="F27" i="2"/>
  <c r="H15" i="6"/>
  <c r="G41" i="2" s="1"/>
  <c r="D28" i="2"/>
  <c r="D27" i="2"/>
  <c r="H13" i="6"/>
  <c r="G39" i="2" s="1"/>
  <c r="H18" i="6"/>
  <c r="G44" i="2" s="1"/>
  <c r="H14" i="6"/>
  <c r="G40" i="2" s="1"/>
  <c r="H16" i="6"/>
  <c r="G42" i="2" s="1"/>
  <c r="H12" i="6"/>
  <c r="G38" i="2" s="1"/>
  <c r="C59" i="4"/>
  <c r="D9" i="2" s="1"/>
  <c r="C21" i="4"/>
  <c r="D66" i="2" l="1"/>
  <c r="C9" i="2"/>
  <c r="G27" i="2"/>
  <c r="G28" i="2"/>
  <c r="D13" i="11"/>
  <c r="E13" i="11"/>
  <c r="F13" i="11"/>
  <c r="C13" i="11"/>
  <c r="F37" i="2" l="1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3" i="2"/>
  <c r="E33" i="2"/>
  <c r="F33" i="2"/>
  <c r="D34" i="2"/>
  <c r="E34" i="2"/>
  <c r="F34" i="2"/>
  <c r="D35" i="2"/>
  <c r="E35" i="2"/>
  <c r="F35" i="2"/>
  <c r="D36" i="2"/>
  <c r="E36" i="2"/>
  <c r="F36" i="2"/>
  <c r="F26" i="2" s="1"/>
  <c r="D37" i="2"/>
  <c r="E37" i="2"/>
  <c r="C34" i="2"/>
  <c r="C35" i="2"/>
  <c r="C36" i="2"/>
  <c r="C37" i="2"/>
  <c r="C33" i="2"/>
  <c r="J8" i="6"/>
  <c r="H8" i="6" s="1"/>
  <c r="G34" i="2" s="1"/>
  <c r="J9" i="6"/>
  <c r="H9" i="6" s="1"/>
  <c r="G35" i="2" s="1"/>
  <c r="J10" i="6"/>
  <c r="H10" i="6" s="1"/>
  <c r="G36" i="2" s="1"/>
  <c r="J11" i="6"/>
  <c r="H11" i="6" s="1"/>
  <c r="G37" i="2" s="1"/>
  <c r="J7" i="6"/>
  <c r="H7" i="6" s="1"/>
  <c r="G33" i="2" s="1"/>
  <c r="D65" i="2"/>
  <c r="D64" i="2"/>
  <c r="C25" i="2" l="1"/>
  <c r="E26" i="2"/>
  <c r="F25" i="2"/>
  <c r="D26" i="2"/>
  <c r="E25" i="2"/>
  <c r="C26" i="2"/>
  <c r="D25" i="2"/>
  <c r="E89" i="2"/>
  <c r="E22" i="3" s="1"/>
  <c r="Q97" i="4"/>
  <c r="E90" i="2" s="1"/>
  <c r="E23" i="3" s="1"/>
  <c r="Q98" i="4"/>
  <c r="E91" i="2" s="1"/>
  <c r="E24" i="3" s="1"/>
  <c r="Q99" i="4"/>
  <c r="E92" i="2" s="1"/>
  <c r="E25" i="3" s="1"/>
  <c r="Q100" i="4"/>
  <c r="E93" i="2" s="1"/>
  <c r="E26" i="3" s="1"/>
  <c r="Q101" i="4"/>
  <c r="E94" i="2" s="1"/>
  <c r="E27" i="3" s="1"/>
  <c r="Q102" i="4"/>
  <c r="E95" i="2" s="1"/>
  <c r="E28" i="3" s="1"/>
  <c r="Q104" i="4"/>
  <c r="E88" i="2"/>
  <c r="E21" i="3" s="1"/>
  <c r="Q86" i="4"/>
  <c r="E79" i="2" s="1"/>
  <c r="E13" i="3" s="1"/>
  <c r="Q87" i="4"/>
  <c r="E80" i="2" s="1"/>
  <c r="E14" i="3" s="1"/>
  <c r="Q88" i="4"/>
  <c r="E81" i="2" s="1"/>
  <c r="E15" i="3" s="1"/>
  <c r="Q89" i="4"/>
  <c r="E82" i="2" s="1"/>
  <c r="E16" i="3" s="1"/>
  <c r="Q90" i="4"/>
  <c r="E83" i="2" s="1"/>
  <c r="E17" i="3" s="1"/>
  <c r="Q91" i="4"/>
  <c r="E84" i="2" s="1"/>
  <c r="E18" i="3" s="1"/>
  <c r="Q92" i="4"/>
  <c r="E85" i="2" s="1"/>
  <c r="E19" i="3" s="1"/>
  <c r="E67" i="2" l="1"/>
  <c r="G25" i="2"/>
  <c r="G26" i="2"/>
  <c r="E10" i="1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88" i="2"/>
  <c r="D21" i="3" s="1"/>
  <c r="D89" i="2"/>
  <c r="D22" i="3" s="1"/>
  <c r="C89" i="2"/>
  <c r="C22" i="3" s="1"/>
  <c r="C88" i="2"/>
  <c r="C21" i="3" s="1"/>
  <c r="M85" i="4"/>
  <c r="Q85" i="4" s="1"/>
  <c r="E78" i="2" s="1"/>
  <c r="E12" i="3" s="1"/>
  <c r="C91" i="2" l="1"/>
  <c r="C24" i="3" s="1"/>
  <c r="D91" i="2"/>
  <c r="D24" i="3" s="1"/>
  <c r="C92" i="2"/>
  <c r="C25" i="3" s="1"/>
  <c r="D92" i="2"/>
  <c r="D25" i="3" s="1"/>
  <c r="C85" i="2"/>
  <c r="C19" i="3" s="1"/>
  <c r="D85" i="2"/>
  <c r="D19" i="3" s="1"/>
  <c r="C93" i="2"/>
  <c r="C26" i="3" s="1"/>
  <c r="D93" i="2"/>
  <c r="D26" i="3" s="1"/>
  <c r="C94" i="2"/>
  <c r="C27" i="3" s="1"/>
  <c r="D94" i="2"/>
  <c r="D27" i="3" s="1"/>
  <c r="C95" i="2"/>
  <c r="C28" i="3" s="1"/>
  <c r="D95" i="2"/>
  <c r="D28" i="3" s="1"/>
  <c r="D90" i="2"/>
  <c r="D23" i="3" s="1"/>
  <c r="C90" i="2"/>
  <c r="C23" i="3" s="1"/>
  <c r="C79" i="2" l="1"/>
  <c r="C13" i="3" s="1"/>
  <c r="D79" i="2"/>
  <c r="D13" i="3" s="1"/>
  <c r="C80" i="2"/>
  <c r="C14" i="3" s="1"/>
  <c r="D80" i="2"/>
  <c r="D14" i="3" s="1"/>
  <c r="C81" i="2"/>
  <c r="C15" i="3" s="1"/>
  <c r="D81" i="2"/>
  <c r="D15" i="3" s="1"/>
  <c r="C82" i="2"/>
  <c r="C16" i="3" s="1"/>
  <c r="D82" i="2"/>
  <c r="D16" i="3" s="1"/>
  <c r="C83" i="2"/>
  <c r="C17" i="3" s="1"/>
  <c r="D83" i="2"/>
  <c r="D17" i="3" s="1"/>
  <c r="C84" i="2"/>
  <c r="C18" i="3" s="1"/>
  <c r="D84" i="2"/>
  <c r="D18" i="3" s="1"/>
  <c r="D78" i="2"/>
  <c r="D12" i="3" s="1"/>
  <c r="C78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5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46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59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2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<sst xmlns="http://schemas.openxmlformats.org/spreadsheetml/2006/main" count="1230" uniqueCount="322">
  <si>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</si>
  <si>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</si>
  <si>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</si>
  <si>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</si>
  <si>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</si>
  <si>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</si>
  <si>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</si>
  <si>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</si>
  <si>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</si>
  <si>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</si>
  <si>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</si>
  <si>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</si>
  <si>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</si>
  <si>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</si>
  <si>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</si>
  <si>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</si>
  <si>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</si>
  <si>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</si>
  <si>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</si>
  <si>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</si>
  <si>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</si>
  <si>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</si>
  <si>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</si>
  <si>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</si>
  <si>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</si>
  <si>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</si>
  <si>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</si>
  <si>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</si>
  <si>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</si>
  <si>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</si>
  <si>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</si>
  <si>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</si>
  <si>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</si>
  <si>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</si>
  <si>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</si>
  <si>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</si>
  <si>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</si>
  <si>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</si>
  <si>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</si>
  <si>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</si>
  <si>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</si>
  <si>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</si>
  <si>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</si>
  <si>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</si>
  <si>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</si>
  <si>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</si>
  <si>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</si>
  <si>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</si>
  <si>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</si>
  <si>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</si>
  <si>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</si>
  <si>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</si>
  <si>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</si>
  <si>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</si>
  <si>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</si>
  <si>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</si>
  <si>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</si>
  <si>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</si>
  <si>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</si>
  <si>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</si>
  <si>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</si>
  <si>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</si>
  <si>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</si>
  <si>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</si>
  <si>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</si>
  <si>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</si>
  <si>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</si>
  <si>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</si>
  <si>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</si>
  <si>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</si>
  <si>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</si>
  <si>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</si>
  <si>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</si>
  <si>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</si>
  <si>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</si>
  <si>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</si>
  <si>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</si>
  <si>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</si>
  <si>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</si>
  <si>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</si>
  <si>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</si>
  <si>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</si>
  <si>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</si>
  <si>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</si>
  <si>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</si>
  <si>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</si>
  <si>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</si>
  <si>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</si>
  <si>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</si>
  <si>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</si>
  <si>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</si>
  <si>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</si>
  <si>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</si>
  <si>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</si>
  <si>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</si>
  <si>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</si>
  <si>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</si>
  <si>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</si>
  <si>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</si>
  <si>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</si>
  <si>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</si>
  <si>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</si>
  <si>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</si>
  <si>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</si>
  <si>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</si>
  <si>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</si>
  <si>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</si>
  <si>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</si>
  <si>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</si>
  <si>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</si>
  <si>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</si>
  <si>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</si>
  <si>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</si>
  <si>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</si>
  <si>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</si>
  <si>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</si>
  <si>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</si>
  <si>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</si>
  <si>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</si>
  <si>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</si>
  <si>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</si>
  <si>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</si>
  <si>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</si>
  <si>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</si>
  <si>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</si>
  <si>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</si>
  <si>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</si>
  <si>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</si>
  <si>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</si>
  <si>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</si>
  <si>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</si>
  <si>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</si>
  <si>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</si>
  <si>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</si>
  <si>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</si>
  <si>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</si>
  <si>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</si>
  <si>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</si>
  <si>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</si>
  <si>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</si>
  <si>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</si>
  <si>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</si>
  <si>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</si>
  <si>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</si>
  <si>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</si>
  <si>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</si>
  <si>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</si>
  <si>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</si>
  <si>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</si>
  <si>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</si>
  <si>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</si>
  <si>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</si>
  <si>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</si>
  <si>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</si>
  <si>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</si>
  <si>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</si>
  <si>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</si>
  <si>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</si>
  <si>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</si>
  <si>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</si>
  <si>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</si>
  <si>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</si>
  <si>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</si>
  <si>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</si>
  <si>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</si>
  <si>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</si>
  <si>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</si>
  <si>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</si>
  <si>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</si>
  <si>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</si>
  <si>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</si>
  <si>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</si>
  <si>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</si>
  <si>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</si>
  <si>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</si>
  <si>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</si>
  <si>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</si>
  <si>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</si>
  <si>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</si>
  <si>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</si>
  <si>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</si>
  <si>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</si>
  <si>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</si>
  <si>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</si>
  <si>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</si>
  <si>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</si>
  <si>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</si>
  <si>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</si>
  <si>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</si>
  <si>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</si>
  <si>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</si>
  <si>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</si>
  <si>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</si>
  <si>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</si>
  <si>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</si>
  <si>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</si>
  <si>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</si>
  <si>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</si>
  <si>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</si>
  <si>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</si>
  <si>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</si>
  <si>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</si>
  <si>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</si>
  <si>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</si>
  <si>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</si>
  <si>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</si>
  <si>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</si>
  <si>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</si>
  <si>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</si>
  <si>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</si>
  <si>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</si>
  <si>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</si>
  <si>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</si>
  <si>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</si>
  <si>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</si>
  <si>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</si>
  <si>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</si>
  <si>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</si>
  <si>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</si>
  <si>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</si>
  <si>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</si>
  <si>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</si>
  <si>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</si>
  <si>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</si>
  <si>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</si>
  <si>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</si>
  <si>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</si>
  <si>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</si>
  <si>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</si>
  <si>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</si>
  <si>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</si>
  <si>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</si>
  <si>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</si>
  <si>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</si>
  <si>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</si>
  <si>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</si>
  <si>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</si>
  <si>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</si>
  <si>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</si>
  <si>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</si>
  <si>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</si>
  <si>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</si>
  <si>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</si>
  <si>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</si>
  <si>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</si>
  <si>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</si>
  <si>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</si>
  <si>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</si>
  <si>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</si>
  <si>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</si>
  <si>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</si>
  <si>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</si>
  <si>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</si>
  <si>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2017</t>
  </si>
  <si>
    <t>Data is "snap-shot" in time as at end of period noted</t>
  </si>
  <si>
    <t>1) Vehicle cost &amp; Safety Optimization</t>
  </si>
  <si>
    <t>$0.13M + 911,748 km's per year reduced HSE exposure</t>
  </si>
  <si>
    <t>Being Reviewed: Q4 2018 / Q1 2019</t>
  </si>
  <si>
    <t>Idea Generation &amp; Recognition</t>
  </si>
  <si>
    <t>Generate ideas to implement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</si>
  <si>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</si>
  <si>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</si>
  <si>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</si>
  <si>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</si>
  <si>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</si>
  <si>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</si>
  <si>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</si>
  <si>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</si>
  <si>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</si>
  <si>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</si>
  <si>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</si>
  <si>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</si>
  <si>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</si>
  <si>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</si>
  <si>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</si>
  <si>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</si>
  <si>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Delivered</t>
  </si>
  <si>
    <t>2018</t>
  </si>
  <si>
    <t>`</t>
  </si>
  <si>
    <t>Jan 2019</t>
  </si>
  <si>
    <t>Feb 2019</t>
  </si>
  <si>
    <t>Q1 2019</t>
  </si>
  <si>
    <t>Review held on March 26, 2019</t>
  </si>
  <si>
    <t>MGSA # 810354-1 - Supplement 4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</si>
  <si>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</si>
  <si>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</si>
  <si>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</si>
  <si>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</si>
  <si>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</si>
  <si>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</si>
  <si>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</si>
  <si>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</si>
  <si>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</si>
  <si>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</si>
  <si>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</si>
  <si>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</si>
  <si>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</si>
  <si>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</si>
  <si>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</si>
  <si>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</si>
  <si>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</si>
  <si>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</si>
  <si>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</si>
  <si>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TRIF - Subs (as at Period End)</t>
  </si>
  <si>
    <t>TRIF - Quinn Staff (as at Period end)</t>
  </si>
  <si>
    <t>1) Hazard ID's trending towards 1,410 for remainder of year
2) BBSO's trending towards 2,298 in 2019</t>
  </si>
  <si>
    <t>See supporting Safety Update attachment as part of SRM:
First Aid: cut to eyebrow
Medical Aid: Back strain</t>
  </si>
  <si>
    <t>2019 Trending</t>
  </si>
  <si>
    <t>2) Huddle Board</t>
  </si>
  <si>
    <t>3) 2018 Fall TA - Mass Orientation/SUV's</t>
  </si>
  <si>
    <t>5) Scaffold cost optimization</t>
  </si>
  <si>
    <t>Labour/Scaffolder cost avoided</t>
  </si>
  <si>
    <t>4) Vehicle Charge out according to monthly max (avoid hourly for &gt;160 hours)</t>
  </si>
  <si>
    <t>6) 7 x7 Schedule Optimization</t>
  </si>
  <si>
    <t>Vehicle costs avoided</t>
  </si>
  <si>
    <t xml:space="preserve"> - Define Rework - agree on how to report moving forward</t>
  </si>
  <si>
    <t>Non Conformance Reports</t>
  </si>
  <si>
    <t xml:space="preserve"> - Targets: Welds - consider measuring Weld inches vs # of Welds. Repairs measured relative to Weld inches</t>
  </si>
  <si>
    <t>HSE - Energy Hurt Model</t>
  </si>
  <si>
    <t>Quality - Fabrication support focus</t>
  </si>
  <si>
    <t>Operational - Tool-BoxNG    |    Organizational - new positions and key support - Scaffolding / E&amp;I</t>
  </si>
  <si>
    <t xml:space="preserve"> - Go forward: Tighten operational targets to challenge - Quinn constantly meeting targets i.e. NCR's, Welds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</si>
</sst>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17" fontId="0" fillId="0" borderId="1" xfId="0" quotePrefix="1" applyNumberForma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3" fillId="2" borderId="16" xfId="0" quotePrefix="1" applyNumberFormat="1" applyFont="1" applyFill="1" applyBorder="1" applyAlignment="1">
      <alignment horizontal="center" wrapText="1"/>
    </xf>
    <xf numFmtId="17" fontId="0" fillId="0" borderId="1" xfId="0" quotePrefix="1" applyNumberFormat="1" applyBorder="1" applyAlignment="1">
      <alignment horizontal="center"/>
    </xf>
    <xf numFmtId="3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/>
    <xf numFmtId="6" fontId="0" fillId="0" borderId="0" xfId="0" applyNumberFormat="1" applyFill="1" applyAlignment="1">
      <alignment horizontal="center"/>
    </xf>
    <xf numFmtId="3" fontId="15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3" fontId="0" fillId="0" borderId="42" xfId="0" applyNumberForma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shrinkToFit="1"/>
    </xf>
    <xf numFmtId="4" fontId="0" fillId="0" borderId="42" xfId="0" applyNumberFormat="1" applyFill="1" applyBorder="1" applyAlignment="1">
      <alignment horizontal="center" vertical="center" wrapText="1"/>
    </xf>
    <xf numFmtId="6" fontId="0" fillId="0" borderId="23" xfId="0" applyNumberFormat="1" applyFill="1" applyBorder="1" applyAlignment="1">
      <alignment horizontal="center" vertical="center" wrapText="1"/>
    </xf>
    <xf numFmtId="38" fontId="0" fillId="0" borderId="23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6" fontId="0" fillId="0" borderId="42" xfId="0" applyNumberFormat="1" applyFill="1" applyBorder="1" applyAlignment="1">
      <alignment horizontal="center" vertical="center" wrapText="1"/>
    </xf>
    <xf numFmtId="38" fontId="0" fillId="0" borderId="42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11" borderId="42" xfId="0" applyNumberForma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8" fontId="4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left" vertical="top" wrapText="1"/>
    </xf>
    <xf numFmtId="3" fontId="0" fillId="0" borderId="43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3" fontId="0" fillId="0" borderId="18" xfId="0" applyNumberFormat="1" applyFill="1" applyBorder="1" applyAlignment="1">
      <alignment horizontal="left" vertical="center" wrapText="1"/>
    </xf>
    <xf numFmtId="3" fontId="0" fillId="0" borderId="43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DCE6F1"/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Ops'!$D$64:$D$70</c:f>
              <c:numCache>
                <c:formatCode>#,##0</c:formatCode>
                <c:ptCount val="7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16928</c:v>
                </c:pt>
                <c:pt idx="6">
                  <c:v>226242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Ops'!$E$64:$E$70</c:f>
              <c:numCache>
                <c:formatCode>#,##0</c:formatCode>
                <c:ptCount val="7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418</c:v>
                </c:pt>
                <c:pt idx="6">
                  <c:v>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82720"/>
        <c:axId val="99103104"/>
      </c:barChart>
      <c:catAx>
        <c:axId val="94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03104"/>
        <c:crosses val="autoZero"/>
        <c:auto val="1"/>
        <c:lblAlgn val="ctr"/>
        <c:lblOffset val="100"/>
        <c:noMultiLvlLbl val="0"/>
      </c:catAx>
      <c:valAx>
        <c:axId val="9910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43827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4208"/>
        <c:axId val="102495744"/>
      </c:barChart>
      <c:catAx>
        <c:axId val="102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95744"/>
        <c:crosses val="autoZero"/>
        <c:auto val="1"/>
        <c:lblAlgn val="ctr"/>
        <c:lblOffset val="100"/>
        <c:noMultiLvlLbl val="0"/>
      </c:catAx>
      <c:valAx>
        <c:axId val="102495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2494208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1600"/>
        <c:axId val="102283136"/>
      </c:barChart>
      <c:catAx>
        <c:axId val="102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83136"/>
        <c:crosses val="autoZero"/>
        <c:auto val="1"/>
        <c:lblAlgn val="ctr"/>
        <c:lblOffset val="100"/>
        <c:noMultiLvlLbl val="0"/>
      </c:catAx>
      <c:valAx>
        <c:axId val="10228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28160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2656"/>
        <c:axId val="99144448"/>
      </c:barChart>
      <c:catAx>
        <c:axId val="99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44448"/>
        <c:crosses val="autoZero"/>
        <c:auto val="1"/>
        <c:lblAlgn val="ctr"/>
        <c:lblOffset val="100"/>
        <c:noMultiLvlLbl val="0"/>
      </c:catAx>
      <c:valAx>
        <c:axId val="9914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426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512"/>
        <c:axId val="96914048"/>
      </c:barChart>
      <c:catAx>
        <c:axId val="969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14048"/>
        <c:crosses val="autoZero"/>
        <c:auto val="1"/>
        <c:lblAlgn val="ctr"/>
        <c:lblOffset val="100"/>
        <c:noMultiLvlLbl val="0"/>
      </c:catAx>
      <c:valAx>
        <c:axId val="9691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691251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69088"/>
        <c:axId val="96970624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</c:dPt>
          <c:dPt>
            <c:idx val="6"/>
            <c:bubble3D val="0"/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1104"/>
        <c:axId val="96989184"/>
      </c:lineChart>
      <c:catAx>
        <c:axId val="96969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70624"/>
        <c:crosses val="autoZero"/>
        <c:auto val="1"/>
        <c:lblAlgn val="ctr"/>
        <c:lblOffset val="100"/>
        <c:noMultiLvlLbl val="1"/>
      </c:catAx>
      <c:valAx>
        <c:axId val="96970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388279333935715E-2"/>
              <c:y val="0.379466261202566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969088"/>
        <c:crosses val="autoZero"/>
        <c:crossBetween val="between"/>
      </c:valAx>
      <c:valAx>
        <c:axId val="9698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47935975216212"/>
              <c:y val="0.262561125355839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991104"/>
        <c:crosses val="max"/>
        <c:crossBetween val="between"/>
      </c:valAx>
      <c:catAx>
        <c:axId val="969911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98918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9136"/>
        <c:axId val="99180928"/>
      </c:barChart>
      <c:catAx>
        <c:axId val="99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80928"/>
        <c:crosses val="autoZero"/>
        <c:auto val="1"/>
        <c:lblAlgn val="ctr"/>
        <c:lblOffset val="100"/>
        <c:noMultiLvlLbl val="1"/>
      </c:catAx>
      <c:valAx>
        <c:axId val="9918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791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Ops'!$D$64:$D$70</c:f>
              <c:numCache>
                <c:formatCode>#,##0</c:formatCode>
                <c:ptCount val="7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16928</c:v>
                </c:pt>
                <c:pt idx="6">
                  <c:v>226242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Ops'!$E$64:$E$70</c:f>
              <c:numCache>
                <c:formatCode>#,##0</c:formatCode>
                <c:ptCount val="7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418</c:v>
                </c:pt>
                <c:pt idx="6">
                  <c:v>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8544"/>
        <c:axId val="91950080"/>
      </c:barChart>
      <c:catAx>
        <c:axId val="919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50080"/>
        <c:crosses val="autoZero"/>
        <c:auto val="1"/>
        <c:lblAlgn val="ctr"/>
        <c:lblOffset val="100"/>
        <c:noMultiLvlLbl val="0"/>
      </c:catAx>
      <c:valAx>
        <c:axId val="91950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1948544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15596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1332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3360"/>
        <c:axId val="100464896"/>
      </c:barChart>
      <c:catAx>
        <c:axId val="1004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0464896"/>
        <c:crosses val="autoZero"/>
        <c:auto val="1"/>
        <c:lblAlgn val="ctr"/>
        <c:lblOffset val="100"/>
        <c:noMultiLvlLbl val="0"/>
      </c:catAx>
      <c:valAx>
        <c:axId val="100464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04633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9280"/>
        <c:axId val="94859264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94861184"/>
      </c:lineChart>
      <c:catAx>
        <c:axId val="9484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4859264"/>
        <c:crosses val="autoZero"/>
        <c:auto val="1"/>
        <c:lblAlgn val="ctr"/>
        <c:lblOffset val="100"/>
        <c:noMultiLvlLbl val="1"/>
      </c:catAx>
      <c:valAx>
        <c:axId val="94859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4849280"/>
        <c:crosses val="autoZero"/>
        <c:crossBetween val="between"/>
      </c:valAx>
      <c:valAx>
        <c:axId val="9486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4875648"/>
        <c:crosses val="max"/>
        <c:crossBetween val="between"/>
      </c:valAx>
      <c:catAx>
        <c:axId val="948756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486118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5728"/>
        <c:axId val="102427264"/>
      </c:barChart>
      <c:catAx>
        <c:axId val="102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27264"/>
        <c:crosses val="autoZero"/>
        <c:auto val="1"/>
        <c:lblAlgn val="ctr"/>
        <c:lblOffset val="100"/>
        <c:noMultiLvlLbl val="1"/>
      </c:catAx>
      <c:valAx>
        <c:axId val="102427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42572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9</xdr:row>
      <xdr:rowOff>217714</xdr:rowOff>
    </xdr:from>
    <xdr:to>
      <xdr:col>18</xdr:col>
      <xdr:colOff>27214</xdr:colOff>
      <xdr:row>28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881439</xdr:colOff>
      <xdr:row>28</xdr:row>
      <xdr:rowOff>89201</xdr:rowOff>
    </xdr:from>
    <xdr:to>
      <xdr:col>25</xdr:col>
      <xdr:colOff>503463</xdr:colOff>
      <xdr:row>36</xdr:row>
      <xdr:rowOff>71059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960060</xdr:colOff>
      <xdr:row>12</xdr:row>
      <xdr:rowOff>71060</xdr:rowOff>
    </xdr:from>
    <xdr:to>
      <xdr:col>14</xdr:col>
      <xdr:colOff>960061</xdr:colOff>
      <xdr:row>24</xdr:row>
      <xdr:rowOff>39311</xdr:rowOff>
    </xdr:to>
    <xdr:cxnSp macro="">
      <xdr:nvCxnSpPr>
        <xdr:cNvPr id="3" name="Straight Connector 2"/>
        <xdr:cNvCxnSpPr/>
      </xdr:nvCxnSpPr>
      <xdr:spPr>
        <a:xfrm>
          <a:off x="10838846" y="2778881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13606</xdr:colOff>
      <xdr:row>11</xdr:row>
      <xdr:rowOff>187475</xdr:rowOff>
    </xdr:from>
    <xdr:ext cx="1852082" cy="609013"/>
    <xdr:sp macro="" textlink="">
      <xdr:nvSpPr>
        <xdr:cNvPr id="13" name="TextBox 12"/>
        <xdr:cNvSpPr txBox="1"/>
      </xdr:nvSpPr>
      <xdr:spPr>
        <a:xfrm>
          <a:off x="8150677" y="2704796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  <xdr:twoCellAnchor>
    <xdr:from>
      <xdr:col>13</xdr:col>
      <xdr:colOff>476250</xdr:colOff>
      <xdr:row>13</xdr:row>
      <xdr:rowOff>136072</xdr:rowOff>
    </xdr:from>
    <xdr:to>
      <xdr:col>14</xdr:col>
      <xdr:colOff>353785</xdr:colOff>
      <xdr:row>14</xdr:row>
      <xdr:rowOff>95250</xdr:rowOff>
    </xdr:to>
    <xdr:cxnSp macro="">
      <xdr:nvCxnSpPr>
        <xdr:cNvPr id="11" name="Straight Arrow Connector 10"/>
        <xdr:cNvCxnSpPr/>
      </xdr:nvCxnSpPr>
      <xdr:spPr>
        <a:xfrm>
          <a:off x="9837964" y="3034393"/>
          <a:ext cx="394607" cy="1496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108856</xdr:colOff>
      <xdr:row>12</xdr:row>
      <xdr:rowOff>81643</xdr:rowOff>
    </xdr:from>
    <xdr:to>
      <xdr:col>17</xdr:col>
      <xdr:colOff>108857</xdr:colOff>
      <xdr:row>24</xdr:row>
      <xdr:rowOff>49894</xdr:rowOff>
    </xdr:to>
    <xdr:cxnSp macro="">
      <xdr:nvCxnSpPr>
        <xdr:cNvPr id="46" name="Straight Connector 45"/>
        <xdr:cNvCxnSpPr/>
      </xdr:nvCxnSpPr>
      <xdr:spPr>
        <a:xfrm>
          <a:off x="12191999" y="2789464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217714</xdr:colOff>
      <xdr:row>13</xdr:row>
      <xdr:rowOff>54430</xdr:rowOff>
    </xdr:from>
    <xdr:ext cx="898071" cy="781240"/>
    <xdr:sp macro="" textlink="">
      <xdr:nvSpPr>
        <xdr:cNvPr id="50" name="TextBox 49"/>
        <xdr:cNvSpPr txBox="1"/>
      </xdr:nvSpPr>
      <xdr:spPr>
        <a:xfrm>
          <a:off x="11076214" y="2952751"/>
          <a:ext cx="8980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Excludes Turaround</a:t>
          </a:r>
          <a:r>
            <a:rPr lang="en-US" sz="1100" baseline="0"/>
            <a:t> impacts in Q2/Q3</a:t>
          </a:r>
          <a:endParaRPr lang="en-US" sz="1100"/>
        </a:p>
      </xdr:txBody>
    </xdr:sp>
    <xdr:clientData/>
  </xdr:oneCellAnchor>
  <xdr:twoCellAnchor>
    <xdr:from>
      <xdr:col>16</xdr:col>
      <xdr:colOff>367393</xdr:colOff>
      <xdr:row>16</xdr:row>
      <xdr:rowOff>27216</xdr:rowOff>
    </xdr:from>
    <xdr:to>
      <xdr:col>17</xdr:col>
      <xdr:colOff>244928</xdr:colOff>
      <xdr:row>16</xdr:row>
      <xdr:rowOff>163287</xdr:rowOff>
    </xdr:to>
    <xdr:cxnSp macro="">
      <xdr:nvCxnSpPr>
        <xdr:cNvPr id="56" name="Straight Arrow Connector 55"/>
        <xdr:cNvCxnSpPr/>
      </xdr:nvCxnSpPr>
      <xdr:spPr>
        <a:xfrm>
          <a:off x="11838214" y="3497037"/>
          <a:ext cx="489857" cy="136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340179</xdr:colOff>
      <xdr:row>31</xdr:row>
      <xdr:rowOff>108857</xdr:rowOff>
    </xdr:from>
    <xdr:ext cx="2816678" cy="436786"/>
    <xdr:sp macro="" textlink="">
      <xdr:nvSpPr>
        <xdr:cNvPr id="20" name="TextBox 19"/>
        <xdr:cNvSpPr txBox="1"/>
      </xdr:nvSpPr>
      <xdr:spPr>
        <a:xfrm>
          <a:off x="13974536" y="7184571"/>
          <a:ext cx="2816678" cy="43678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Updates in progress - Value Log tool optimization being worked on for Q2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696912</xdr:colOff>
      <xdr:row>59</xdr:row>
      <xdr:rowOff>36513</xdr:rowOff>
    </xdr:from>
    <xdr:to>
      <xdr:col>11</xdr:col>
      <xdr:colOff>715962</xdr:colOff>
      <xdr:row>70</xdr:row>
      <xdr:rowOff>93663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684213</xdr:colOff>
      <xdr:row>3</xdr:row>
      <xdr:rowOff>47625</xdr:rowOff>
    </xdr:from>
    <xdr:to>
      <xdr:col>10</xdr:col>
      <xdr:colOff>469900</xdr:colOff>
      <xdr:row>18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31751</xdr:colOff>
      <xdr:row>23</xdr:row>
      <xdr:rowOff>204787</xdr:rowOff>
    </xdr:from>
    <xdr:to>
      <xdr:col>13</xdr:col>
      <xdr:colOff>622301</xdr:colOff>
      <xdr:row>35</xdr:row>
      <xdr:rowOff>90487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104774</xdr:colOff>
      <xdr:row>8</xdr:row>
      <xdr:rowOff>38099</xdr:rowOff>
    </xdr:from>
    <xdr:to>
      <xdr:col>21</xdr:col>
      <xdr:colOff>397667</xdr:colOff>
      <xdr:row>25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92868</xdr:colOff>
      <xdr:row>32</xdr:row>
      <xdr:rowOff>28575</xdr:rowOff>
    </xdr:from>
    <xdr:to>
      <xdr:col>17</xdr:col>
      <xdr:colOff>52387</xdr:colOff>
      <xdr:row>46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130968</xdr:colOff>
      <xdr:row>4</xdr:row>
      <xdr:rowOff>59531</xdr:rowOff>
    </xdr:from>
    <xdr:to>
      <xdr:col>22</xdr:col>
      <xdr:colOff>130969</xdr:colOff>
      <xdr:row>15</xdr:row>
      <xdr:rowOff>71437</xdr:rowOff>
    </xdr:to>
    <xdr:cxnSp macro="">
      <xdr:nvCxnSpPr>
        <xdr:cNvPr id="7" name="Straight Connector 6"/>
        <xdr:cNvCxnSpPr/>
      </xdr:nvCxnSpPr>
      <xdr:spPr>
        <a:xfrm>
          <a:off x="14299406" y="82153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17</xdr:row>
      <xdr:rowOff>166688</xdr:rowOff>
    </xdr:from>
    <xdr:to>
      <xdr:col>8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8"/>
  <sheetViews>
    <sheetView showGridLines="0" tabSelected="1" topLeftCell="A13" zoomScale="70" zoomScaleNormal="70" workbookViewId="0">
      <selection activeCell="AC16" sqref="AC16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54" t="s">
        <v>19</v>
      </c>
      <c r="K2" s="254"/>
      <c r="L2" s="254"/>
      <c r="M2" s="254"/>
      <c r="N2" s="254"/>
      <c r="O2" s="254"/>
      <c r="P2" s="254"/>
      <c r="Q2" s="254"/>
    </row>
    <row r="3" spans="1:26" ht="18.75" customHeight="1" x14ac:dyDescent="0.35">
      <c r="K3" s="254" t="s">
        <v>283</v>
      </c>
      <c r="L3" s="254"/>
      <c r="M3" s="254"/>
      <c r="N3" s="254"/>
      <c r="O3" s="254"/>
      <c r="P3" s="254"/>
    </row>
    <row r="4" spans="1:26" ht="21" x14ac:dyDescent="0.35">
      <c r="K4" s="254" t="s">
        <v>281</v>
      </c>
      <c r="L4" s="254"/>
      <c r="M4" s="254"/>
      <c r="N4" s="254"/>
      <c r="O4" s="254"/>
      <c r="P4" s="254"/>
    </row>
    <row r="5" spans="1:26" x14ac:dyDescent="0.25">
      <c r="K5" s="272" t="s">
        <v>282</v>
      </c>
      <c r="L5" s="272"/>
      <c r="M5" s="272"/>
      <c r="N5" s="272"/>
      <c r="O5" s="272"/>
      <c r="P5" s="272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41" t="s">
        <v>242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55"/>
    </row>
    <row r="11" spans="1:26" ht="30" customHeight="1" x14ac:dyDescent="0.25">
      <c r="B11" s="24" t="s">
        <v>24</v>
      </c>
      <c r="C11" s="25">
        <v>2015</v>
      </c>
      <c r="D11" s="25">
        <v>2016</v>
      </c>
      <c r="E11" s="25">
        <v>2017</v>
      </c>
      <c r="F11" s="25">
        <v>2018</v>
      </c>
      <c r="G11" s="115" t="s">
        <v>279</v>
      </c>
      <c r="H11" s="146" t="s">
        <v>280</v>
      </c>
      <c r="I11" s="258" t="s">
        <v>236</v>
      </c>
      <c r="J11" s="259"/>
      <c r="K11" s="122"/>
      <c r="L11" s="117"/>
      <c r="M11" s="117"/>
      <c r="N11" s="117"/>
      <c r="O11" s="117"/>
      <c r="P11" s="117"/>
      <c r="Q11" s="117"/>
      <c r="R11" s="117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Ops'!C78</f>
        <v>231066</v>
      </c>
      <c r="D12" s="36">
        <f>'Output - Safety &amp; Ops'!D78</f>
        <v>210544</v>
      </c>
      <c r="E12" s="36">
        <f>'Output - Safety &amp; Ops'!E78</f>
        <v>214425</v>
      </c>
      <c r="F12" s="177">
        <f>'Output - Safety &amp; Ops'!F78</f>
        <v>291324</v>
      </c>
      <c r="G12" s="178">
        <f>'Output - Safety &amp; Ops'!G78</f>
        <v>20779</v>
      </c>
      <c r="H12" s="215">
        <f>'Output - Safety &amp; Ops'!H78</f>
        <v>16928</v>
      </c>
      <c r="I12" s="260" t="s">
        <v>305</v>
      </c>
      <c r="J12" s="261"/>
      <c r="K12" s="120"/>
      <c r="L12" s="118"/>
      <c r="M12" s="118"/>
      <c r="N12" s="118"/>
      <c r="O12" s="118"/>
      <c r="P12" s="118"/>
      <c r="Q12" s="118"/>
      <c r="R12" s="118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23</v>
      </c>
      <c r="C13" s="36">
        <f>'Output - Safety &amp; Ops'!C79</f>
        <v>843</v>
      </c>
      <c r="D13" s="36">
        <f>'Output - Safety &amp; Ops'!D79</f>
        <v>935</v>
      </c>
      <c r="E13" s="36">
        <f>'Output - Safety &amp; Ops'!E79</f>
        <v>1267</v>
      </c>
      <c r="F13" s="177">
        <f>'Output - Safety &amp; Ops'!F79</f>
        <v>1414</v>
      </c>
      <c r="G13" s="178">
        <f>'Output - Safety &amp; Ops'!G79</f>
        <v>117</v>
      </c>
      <c r="H13" s="215">
        <f>'Output - Safety &amp; Ops'!H79</f>
        <v>118</v>
      </c>
      <c r="I13" s="262"/>
      <c r="J13" s="263"/>
      <c r="K13" s="120"/>
      <c r="L13" s="118"/>
      <c r="M13" s="118"/>
      <c r="N13" s="118"/>
      <c r="O13" s="118"/>
      <c r="P13" s="118"/>
      <c r="Q13" s="118"/>
      <c r="R13" s="118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Ops'!C80</f>
        <v>15</v>
      </c>
      <c r="D14" s="36">
        <f>'Output - Safety &amp; Ops'!D80</f>
        <v>15</v>
      </c>
      <c r="E14" s="36">
        <f>'Output - Safety &amp; Ops'!E80</f>
        <v>18</v>
      </c>
      <c r="F14" s="177">
        <f>'Output - Safety &amp; Ops'!F80</f>
        <v>15</v>
      </c>
      <c r="G14" s="178">
        <f>'Output - Safety &amp; Ops'!G80</f>
        <v>1</v>
      </c>
      <c r="H14" s="215">
        <f>'Output - Safety &amp; Ops'!H80</f>
        <v>1</v>
      </c>
      <c r="I14" s="262"/>
      <c r="J14" s="263"/>
      <c r="K14" s="120"/>
      <c r="L14" s="118"/>
      <c r="M14" s="118"/>
      <c r="N14" s="118"/>
      <c r="O14" s="118"/>
      <c r="P14" s="118"/>
      <c r="Q14" s="118"/>
      <c r="R14" s="118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Ops'!C81</f>
        <v>289</v>
      </c>
      <c r="D15" s="36">
        <f>'Output - Safety &amp; Ops'!D81</f>
        <v>265</v>
      </c>
      <c r="E15" s="36">
        <f>'Output - Safety &amp; Ops'!E81</f>
        <v>336</v>
      </c>
      <c r="F15" s="177">
        <f>'Output - Safety &amp; Ops'!F81</f>
        <v>573</v>
      </c>
      <c r="G15" s="178">
        <f>'Output - Safety &amp; Ops'!G81</f>
        <v>33</v>
      </c>
      <c r="H15" s="215">
        <f>'Output - Safety &amp; Ops'!H81</f>
        <v>22</v>
      </c>
      <c r="I15" s="262"/>
      <c r="J15" s="263"/>
      <c r="K15" s="120"/>
      <c r="L15" s="118"/>
      <c r="M15" s="118"/>
      <c r="N15" s="118"/>
      <c r="O15" s="118"/>
      <c r="P15" s="118"/>
      <c r="Q15" s="118"/>
      <c r="R15" s="118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Ops'!C82</f>
        <v>7770</v>
      </c>
      <c r="D16" s="36">
        <f>'Output - Safety &amp; Ops'!D82</f>
        <v>6373</v>
      </c>
      <c r="E16" s="36">
        <f>'Output - Safety &amp; Ops'!E82</f>
        <v>5982</v>
      </c>
      <c r="F16" s="177">
        <f>'Output - Safety &amp; Ops'!F82</f>
        <v>7436</v>
      </c>
      <c r="G16" s="178">
        <f>'Output - Safety &amp; Ops'!G82</f>
        <v>619</v>
      </c>
      <c r="H16" s="215">
        <f>'Output - Safety &amp; Ops'!H82</f>
        <v>487</v>
      </c>
      <c r="I16" s="262"/>
      <c r="J16" s="263"/>
      <c r="K16" s="120"/>
      <c r="L16" s="118"/>
      <c r="M16" s="118"/>
      <c r="N16" s="118"/>
      <c r="O16" s="118"/>
      <c r="P16" s="118"/>
      <c r="Q16" s="118"/>
      <c r="R16" s="118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Ops'!C83</f>
        <v>1828</v>
      </c>
      <c r="D17" s="36">
        <f>'Output - Safety &amp; Ops'!D83</f>
        <v>1606</v>
      </c>
      <c r="E17" s="36">
        <f>'Output - Safety &amp; Ops'!E83</f>
        <v>1829</v>
      </c>
      <c r="F17" s="177">
        <f>'Output - Safety &amp; Ops'!F83</f>
        <v>2070</v>
      </c>
      <c r="G17" s="178">
        <f>'Output - Safety &amp; Ops'!G83</f>
        <v>165</v>
      </c>
      <c r="H17" s="215">
        <f>'Output - Safety &amp; Ops'!H83</f>
        <v>145</v>
      </c>
      <c r="I17" s="262"/>
      <c r="J17" s="263"/>
      <c r="K17" s="120"/>
      <c r="L17" s="118"/>
      <c r="M17" s="118"/>
      <c r="N17" s="118"/>
      <c r="O17" s="118"/>
      <c r="P17" s="118"/>
      <c r="Q17" s="118"/>
      <c r="R17" s="118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216" t="s">
        <v>274</v>
      </c>
      <c r="C18" s="36">
        <f>'Output - Safety &amp; Ops'!C84</f>
        <v>2243</v>
      </c>
      <c r="D18" s="36">
        <f>'Output - Safety &amp; Ops'!D84</f>
        <v>1946</v>
      </c>
      <c r="E18" s="36">
        <f>'Output - Safety &amp; Ops'!E84</f>
        <v>2033</v>
      </c>
      <c r="F18" s="177">
        <f>'Output - Safety &amp; Ops'!F84</f>
        <v>2801</v>
      </c>
      <c r="G18" s="178">
        <f>'Output - Safety &amp; Ops'!G84</f>
        <v>213</v>
      </c>
      <c r="H18" s="215">
        <f>'Output - Safety &amp; Ops'!H84</f>
        <v>170</v>
      </c>
      <c r="I18" s="262"/>
      <c r="J18" s="263"/>
      <c r="K18" s="120"/>
      <c r="L18" s="118"/>
      <c r="M18" s="118"/>
      <c r="N18" s="118"/>
      <c r="O18" s="118"/>
      <c r="P18" s="118"/>
      <c r="Q18" s="118"/>
      <c r="R18" s="118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6" t="s">
        <v>9</v>
      </c>
      <c r="C19" s="36">
        <f>'Output - Safety &amp; Ops'!C85</f>
        <v>2</v>
      </c>
      <c r="D19" s="36">
        <f>'Output - Safety &amp; Ops'!D85</f>
        <v>16</v>
      </c>
      <c r="E19" s="36">
        <f>'Output - Safety &amp; Ops'!E85</f>
        <v>6</v>
      </c>
      <c r="F19" s="177">
        <f>'Output - Safety &amp; Ops'!F85</f>
        <v>6</v>
      </c>
      <c r="G19" s="179">
        <f>'Output - Safety &amp; Ops'!G85</f>
        <v>0</v>
      </c>
      <c r="H19" s="215">
        <f>'Output - Safety &amp; Ops'!H85</f>
        <v>0</v>
      </c>
      <c r="I19" s="264"/>
      <c r="J19" s="265"/>
      <c r="K19" s="120"/>
      <c r="L19" s="118"/>
      <c r="M19" s="118"/>
      <c r="N19" s="118"/>
      <c r="O19" s="118"/>
      <c r="P19" s="118"/>
      <c r="Q19" s="118"/>
      <c r="R19" s="118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26</v>
      </c>
      <c r="C20" s="25">
        <v>2015</v>
      </c>
      <c r="D20" s="25">
        <v>2016</v>
      </c>
      <c r="E20" s="25">
        <v>2017</v>
      </c>
      <c r="F20" s="25">
        <v>2018</v>
      </c>
      <c r="G20" s="115" t="s">
        <v>279</v>
      </c>
      <c r="H20" s="146" t="s">
        <v>280</v>
      </c>
      <c r="I20" s="258" t="s">
        <v>237</v>
      </c>
      <c r="J20" s="259"/>
      <c r="K20" s="121"/>
      <c r="L20" s="119"/>
      <c r="M20" s="119"/>
      <c r="N20" s="119"/>
      <c r="O20" s="119"/>
      <c r="P20" s="119"/>
      <c r="Q20" s="119"/>
      <c r="R20" s="119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213" t="s">
        <v>304</v>
      </c>
      <c r="C21" s="191">
        <f>'Output - Safety &amp; Ops'!C88</f>
        <v>0.62</v>
      </c>
      <c r="D21" s="191">
        <f>'Output - Safety &amp; Ops'!D88</f>
        <v>0</v>
      </c>
      <c r="E21" s="191">
        <f>'Output - Safety &amp; Ops'!E88</f>
        <v>0.97</v>
      </c>
      <c r="F21" s="192">
        <f>'Output - Safety &amp; Ops'!F88</f>
        <v>0.83</v>
      </c>
      <c r="G21" s="193">
        <f>'Output - Safety &amp; Ops'!G88</f>
        <v>0</v>
      </c>
      <c r="H21" s="236">
        <f>'Output - Safety &amp; Ops'!H88</f>
        <v>11.81</v>
      </c>
      <c r="I21" s="266" t="s">
        <v>306</v>
      </c>
      <c r="J21" s="267"/>
      <c r="K21" s="120"/>
      <c r="L21" s="118"/>
      <c r="M21" s="118"/>
      <c r="N21" s="118"/>
      <c r="O21" s="118"/>
      <c r="P21" s="118"/>
      <c r="Q21" s="118"/>
      <c r="R21" s="118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303</v>
      </c>
      <c r="C22" s="191">
        <f>'Output - Safety &amp; Ops'!C89</f>
        <v>0</v>
      </c>
      <c r="D22" s="191">
        <f>'Output - Safety &amp; Ops'!D89</f>
        <v>0</v>
      </c>
      <c r="E22" s="191">
        <f>'Output - Safety &amp; Ops'!E89</f>
        <v>0</v>
      </c>
      <c r="F22" s="192">
        <f>'Output - Safety &amp; Ops'!F89</f>
        <v>0</v>
      </c>
      <c r="G22" s="193">
        <f>'Output - Safety &amp; Ops'!G89</f>
        <v>0</v>
      </c>
      <c r="H22" s="217">
        <f>'Output - Safety &amp; Ops'!H89</f>
        <v>0</v>
      </c>
      <c r="I22" s="268"/>
      <c r="J22" s="269"/>
      <c r="K22" s="120"/>
      <c r="L22" s="118"/>
      <c r="M22" s="118"/>
      <c r="N22" s="118"/>
      <c r="O22" s="118"/>
      <c r="P22" s="118"/>
      <c r="Q22" s="118"/>
      <c r="R22" s="118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Ops'!C90</f>
        <v>0</v>
      </c>
      <c r="D23" s="36">
        <f>'Output - Safety &amp; Ops'!D90</f>
        <v>0</v>
      </c>
      <c r="E23" s="36">
        <f>'Output - Safety &amp; Ops'!E90</f>
        <v>0</v>
      </c>
      <c r="F23" s="177">
        <f>'Output - Safety &amp; Ops'!F90</f>
        <v>0</v>
      </c>
      <c r="G23" s="178">
        <f>'Output - Safety &amp; Ops'!G90</f>
        <v>0</v>
      </c>
      <c r="H23" s="215">
        <f>'Output - Safety &amp; Ops'!H90</f>
        <v>0</v>
      </c>
      <c r="I23" s="268"/>
      <c r="J23" s="269"/>
      <c r="K23" s="120"/>
      <c r="L23" s="118"/>
      <c r="M23" s="118"/>
      <c r="N23" s="118"/>
      <c r="O23" s="118"/>
      <c r="P23" s="118"/>
      <c r="Q23" s="118"/>
      <c r="R23" s="118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Ops'!C91</f>
        <v>0</v>
      </c>
      <c r="D24" s="36">
        <f>'Output - Safety &amp; Ops'!D91</f>
        <v>0</v>
      </c>
      <c r="E24" s="36">
        <f>'Output - Safety &amp; Ops'!E91</f>
        <v>0</v>
      </c>
      <c r="F24" s="177">
        <f>'Output - Safety &amp; Ops'!F91</f>
        <v>1</v>
      </c>
      <c r="G24" s="178">
        <f>'Output - Safety &amp; Ops'!G91</f>
        <v>0</v>
      </c>
      <c r="H24" s="215">
        <f>'Output - Safety &amp; Ops'!H91</f>
        <v>0</v>
      </c>
      <c r="I24" s="268"/>
      <c r="J24" s="269"/>
      <c r="K24" s="120"/>
      <c r="L24" s="118"/>
      <c r="M24" s="118"/>
      <c r="N24" s="118"/>
      <c r="O24" s="118"/>
      <c r="P24" s="118"/>
      <c r="Q24" s="118"/>
      <c r="R24" s="118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Ops'!C92</f>
        <v>3</v>
      </c>
      <c r="D25" s="36">
        <f>'Output - Safety &amp; Ops'!D92</f>
        <v>2</v>
      </c>
      <c r="E25" s="36">
        <f>'Output - Safety &amp; Ops'!E92</f>
        <v>7</v>
      </c>
      <c r="F25" s="177">
        <f>'Output - Safety &amp; Ops'!F92</f>
        <v>7</v>
      </c>
      <c r="G25" s="178">
        <f>'Output - Safety &amp; Ops'!G92</f>
        <v>1</v>
      </c>
      <c r="H25" s="215">
        <f>'Output - Safety &amp; Ops'!H92</f>
        <v>1</v>
      </c>
      <c r="I25" s="268"/>
      <c r="J25" s="269"/>
      <c r="K25" s="30"/>
      <c r="L25" s="118"/>
      <c r="M25" s="118"/>
      <c r="N25" s="118"/>
      <c r="O25" s="118"/>
      <c r="P25" s="118"/>
      <c r="Q25" s="118"/>
      <c r="R25" s="118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Ops'!C93</f>
        <v>1</v>
      </c>
      <c r="D26" s="36">
        <f>'Output - Safety &amp; Ops'!D93</f>
        <v>2</v>
      </c>
      <c r="E26" s="36">
        <f>'Output - Safety &amp; Ops'!E93</f>
        <v>6</v>
      </c>
      <c r="F26" s="177">
        <f>'Output - Safety &amp; Ops'!F93</f>
        <v>2</v>
      </c>
      <c r="G26" s="178">
        <f>'Output - Safety &amp; Ops'!G93</f>
        <v>0</v>
      </c>
      <c r="H26" s="215">
        <f>'Output - Safety &amp; Ops'!H93</f>
        <v>0</v>
      </c>
      <c r="I26" s="268"/>
      <c r="J26" s="269"/>
      <c r="K26" s="30"/>
      <c r="L26" s="118"/>
      <c r="M26" s="118"/>
      <c r="N26" s="118"/>
      <c r="O26" s="118"/>
      <c r="P26" s="118"/>
      <c r="Q26" s="118"/>
      <c r="R26" s="118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Ops'!C94</f>
        <v>0</v>
      </c>
      <c r="D27" s="36">
        <f>'Output - Safety &amp; Ops'!D94</f>
        <v>0</v>
      </c>
      <c r="E27" s="36">
        <f>'Output - Safety &amp; Ops'!E94</f>
        <v>0</v>
      </c>
      <c r="F27" s="177">
        <f>'Output - Safety &amp; Ops'!F94</f>
        <v>0</v>
      </c>
      <c r="G27" s="178">
        <f>'Output - Safety &amp; Ops'!G94</f>
        <v>0</v>
      </c>
      <c r="H27" s="215">
        <f>'Output - Safety &amp; Ops'!H94</f>
        <v>1</v>
      </c>
      <c r="I27" s="268"/>
      <c r="J27" s="269"/>
      <c r="K27" s="30"/>
      <c r="L27" s="118"/>
      <c r="M27" s="118"/>
      <c r="N27" s="118"/>
      <c r="O27" s="118"/>
      <c r="P27" s="118"/>
      <c r="Q27" s="118"/>
      <c r="R27" s="118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Ops'!C95</f>
        <v>2</v>
      </c>
      <c r="D28" s="36">
        <f>'Output - Safety &amp; Ops'!D95</f>
        <v>1</v>
      </c>
      <c r="E28" s="36">
        <f>'Output - Safety &amp; Ops'!E95</f>
        <v>1</v>
      </c>
      <c r="F28" s="177">
        <f>'Output - Safety &amp; Ops'!F95</f>
        <v>2</v>
      </c>
      <c r="G28" s="179">
        <f>'Output - Safety &amp; Ops'!G95</f>
        <v>1</v>
      </c>
      <c r="H28" s="215">
        <f>'Output - Safety &amp; Ops'!H95</f>
        <v>0</v>
      </c>
      <c r="I28" s="270"/>
      <c r="J28" s="271"/>
      <c r="K28" s="30"/>
      <c r="L28" s="118"/>
      <c r="M28" s="118"/>
      <c r="N28" s="118"/>
      <c r="O28" s="118"/>
      <c r="P28" s="118"/>
      <c r="Q28" s="118"/>
      <c r="R28" s="118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41" t="s">
        <v>179</v>
      </c>
      <c r="C29" s="241"/>
      <c r="D29" s="241"/>
      <c r="E29" s="241"/>
      <c r="F29" s="241"/>
      <c r="G29" s="241"/>
      <c r="H29" s="241"/>
      <c r="I29" s="241"/>
      <c r="J29" s="241"/>
      <c r="K29" s="241" t="s">
        <v>243</v>
      </c>
      <c r="L29" s="241"/>
      <c r="M29" s="241"/>
      <c r="N29" s="241"/>
      <c r="O29" s="241"/>
      <c r="P29" s="241"/>
      <c r="Q29" s="241"/>
      <c r="R29" s="255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32</v>
      </c>
      <c r="C30" s="24" t="s">
        <v>37</v>
      </c>
      <c r="D30" s="25">
        <v>2015</v>
      </c>
      <c r="E30" s="25">
        <v>2016</v>
      </c>
      <c r="F30" s="25">
        <v>2017</v>
      </c>
      <c r="G30" s="25">
        <v>2018</v>
      </c>
      <c r="H30" s="146" t="s">
        <v>279</v>
      </c>
      <c r="I30" s="169" t="s">
        <v>280</v>
      </c>
      <c r="J30" s="180" t="s">
        <v>284</v>
      </c>
      <c r="K30" s="256" t="s">
        <v>31</v>
      </c>
      <c r="L30" s="257"/>
      <c r="M30" s="257"/>
      <c r="N30" s="257"/>
      <c r="O30" s="47" t="s">
        <v>32</v>
      </c>
      <c r="P30" s="257" t="s">
        <v>34</v>
      </c>
      <c r="Q30" s="257"/>
      <c r="R30" s="47" t="s">
        <v>33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38</v>
      </c>
      <c r="C31" s="129" t="s">
        <v>39</v>
      </c>
      <c r="D31" s="48">
        <f>'Output - Safety &amp; Ops'!D105</f>
        <v>2714.72</v>
      </c>
      <c r="E31" s="48">
        <f>'Output - Safety &amp; Ops'!E105</f>
        <v>3125.68</v>
      </c>
      <c r="F31" s="48">
        <f>'Output - Safety &amp; Ops'!F105</f>
        <v>2487.4700000000003</v>
      </c>
      <c r="G31" s="48">
        <f>'Output - Safety &amp; Ops'!G105</f>
        <v>0</v>
      </c>
      <c r="H31" s="126">
        <f>'Output - Safety &amp; Ops'!H105</f>
        <v>0</v>
      </c>
      <c r="I31" s="218">
        <f>'Output - Safety &amp; Ops'!I105</f>
        <v>0</v>
      </c>
      <c r="J31" s="222">
        <f>'Output - Safety &amp; Ops'!J105</f>
        <v>0</v>
      </c>
      <c r="K31" s="242" t="s">
        <v>255</v>
      </c>
      <c r="L31" s="243"/>
      <c r="M31" s="243"/>
      <c r="N31" s="243"/>
      <c r="O31" s="229" t="s">
        <v>239</v>
      </c>
      <c r="P31" s="244" t="s">
        <v>256</v>
      </c>
      <c r="Q31" s="245"/>
      <c r="R31" s="233" t="s">
        <v>276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316</v>
      </c>
      <c r="C32" s="129" t="s">
        <v>47</v>
      </c>
      <c r="D32" s="123">
        <f>'Output - Safety &amp; Ops'!D106</f>
        <v>7</v>
      </c>
      <c r="E32" s="123">
        <f>'Output - Safety &amp; Ops'!E106</f>
        <v>3</v>
      </c>
      <c r="F32" s="123">
        <f>'Output - Safety &amp; Ops'!F106</f>
        <v>5</v>
      </c>
      <c r="G32" s="123">
        <f>'Output - Safety &amp; Ops'!G106</f>
        <v>2</v>
      </c>
      <c r="H32" s="127">
        <f>'Output - Safety &amp; Ops'!H106</f>
        <v>0</v>
      </c>
      <c r="I32" s="219">
        <f>'Output - Safety &amp; Ops'!I106</f>
        <v>0</v>
      </c>
      <c r="J32" s="223">
        <f>'Output - Safety &amp; Ops'!J106</f>
        <v>0</v>
      </c>
      <c r="K32" s="242" t="s">
        <v>308</v>
      </c>
      <c r="L32" s="243"/>
      <c r="M32" s="243"/>
      <c r="N32" s="243"/>
      <c r="O32" s="229" t="s">
        <v>258</v>
      </c>
      <c r="P32" s="244" t="s">
        <v>259</v>
      </c>
      <c r="Q32" s="245"/>
      <c r="R32" s="233" t="s">
        <v>276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41</v>
      </c>
      <c r="C33" s="130" t="s">
        <v>42</v>
      </c>
      <c r="D33" s="165" t="str">
        <f>'Output - Safety &amp; Ops'!D107</f>
        <v>No Data</v>
      </c>
      <c r="E33" s="165" t="str">
        <f>'Output - Safety &amp; Ops'!E107</f>
        <v>No Data</v>
      </c>
      <c r="F33" s="165">
        <f>'Output - Safety &amp; Ops'!F107</f>
        <v>1.2842465753424657E-2</v>
      </c>
      <c r="G33" s="165">
        <f>'Output - Safety &amp; Ops'!G107</f>
        <v>2.461033634126333E-2</v>
      </c>
      <c r="H33" s="166">
        <f>'Output - Safety &amp; Ops'!H107</f>
        <v>8.8495575221238937E-3</v>
      </c>
      <c r="I33" s="220">
        <f>'Output - Safety &amp; Ops'!I107</f>
        <v>2.8089887640449437E-3</v>
      </c>
      <c r="J33" s="224">
        <f>'Output - Safety &amp; Ops'!J107</f>
        <v>5.1546391752577319E-3</v>
      </c>
      <c r="K33" s="246" t="s">
        <v>309</v>
      </c>
      <c r="L33" s="247"/>
      <c r="M33" s="247"/>
      <c r="N33" s="247"/>
      <c r="O33" s="229" t="s">
        <v>275</v>
      </c>
      <c r="P33" s="248">
        <v>10236.42</v>
      </c>
      <c r="Q33" s="245"/>
      <c r="R33" s="233" t="s">
        <v>276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43</v>
      </c>
      <c r="C34" s="129" t="s">
        <v>45</v>
      </c>
      <c r="D34" s="48" t="str">
        <f>'Output - Safety &amp; Ops'!D108</f>
        <v>No Data</v>
      </c>
      <c r="E34" s="48" t="str">
        <f>'Output - Safety &amp; Ops'!E108</f>
        <v>No Data</v>
      </c>
      <c r="F34" s="123">
        <f>'Output - Safety &amp; Ops'!F108</f>
        <v>1168</v>
      </c>
      <c r="G34" s="123">
        <f>'Output - Safety &amp; Ops'!G108</f>
        <v>1219</v>
      </c>
      <c r="H34" s="127">
        <f>'Output - Safety &amp; Ops'!H108</f>
        <v>226</v>
      </c>
      <c r="I34" s="219">
        <f>'Output - Safety &amp; Ops'!I108</f>
        <v>356</v>
      </c>
      <c r="J34" s="223">
        <f>'Output - Safety &amp; Ops'!J108</f>
        <v>3492</v>
      </c>
      <c r="K34" s="246" t="s">
        <v>312</v>
      </c>
      <c r="L34" s="247"/>
      <c r="M34" s="247"/>
      <c r="N34" s="247"/>
      <c r="O34" s="229" t="s">
        <v>314</v>
      </c>
      <c r="P34" s="249" t="s">
        <v>52</v>
      </c>
      <c r="Q34" s="250"/>
      <c r="R34" s="233" t="s">
        <v>240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44</v>
      </c>
      <c r="C35" s="129" t="s">
        <v>46</v>
      </c>
      <c r="D35" s="48" t="str">
        <f>'Output - Safety &amp; Ops'!D109</f>
        <v>No Data</v>
      </c>
      <c r="E35" s="48" t="str">
        <f>'Output - Safety &amp; Ops'!E109</f>
        <v>No Data</v>
      </c>
      <c r="F35" s="123">
        <f>'Output - Safety &amp; Ops'!F109</f>
        <v>15</v>
      </c>
      <c r="G35" s="123">
        <f>'Output - Safety &amp; Ops'!G109</f>
        <v>30</v>
      </c>
      <c r="H35" s="127">
        <f>'Output - Safety &amp; Ops'!H109</f>
        <v>2</v>
      </c>
      <c r="I35" s="219">
        <f>'Output - Safety &amp; Ops'!I109</f>
        <v>1</v>
      </c>
      <c r="J35" s="223">
        <f>'Output - Safety &amp; Ops'!J109</f>
        <v>18</v>
      </c>
      <c r="K35" s="246" t="s">
        <v>310</v>
      </c>
      <c r="L35" s="247"/>
      <c r="M35" s="247"/>
      <c r="N35" s="247"/>
      <c r="O35" s="234" t="s">
        <v>311</v>
      </c>
      <c r="P35" s="249" t="s">
        <v>52</v>
      </c>
      <c r="Q35" s="250"/>
      <c r="R35" s="237" t="s">
        <v>240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4" t="s">
        <v>48</v>
      </c>
      <c r="C36" s="251" t="s">
        <v>254</v>
      </c>
      <c r="D36" s="123">
        <f>'Output - Safety &amp; Ops'!D110</f>
        <v>313</v>
      </c>
      <c r="E36" s="123">
        <f>'Output - Safety &amp; Ops'!E110</f>
        <v>399</v>
      </c>
      <c r="F36" s="123">
        <f>'Output - Safety &amp; Ops'!F110</f>
        <v>155</v>
      </c>
      <c r="G36" s="123">
        <f>'Output - Safety &amp; Ops'!G110</f>
        <v>196</v>
      </c>
      <c r="H36" s="127">
        <f>'Output - Safety &amp; Ops'!H110</f>
        <v>1</v>
      </c>
      <c r="I36" s="219">
        <f>'Output - Safety &amp; Ops'!I110</f>
        <v>8</v>
      </c>
      <c r="J36" s="167"/>
      <c r="K36" s="246" t="s">
        <v>313</v>
      </c>
      <c r="L36" s="247"/>
      <c r="M36" s="247"/>
      <c r="N36" s="247"/>
      <c r="O36" s="235" t="s">
        <v>241</v>
      </c>
      <c r="P36" s="273" t="s">
        <v>249</v>
      </c>
      <c r="Q36" s="274"/>
      <c r="R36" s="230" t="s">
        <v>257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4" t="s">
        <v>49</v>
      </c>
      <c r="C37" s="252"/>
      <c r="D37" s="123">
        <f>'Output - Safety &amp; Ops'!D111</f>
        <v>27</v>
      </c>
      <c r="E37" s="123">
        <f>'Output - Safety &amp; Ops'!E111</f>
        <v>16</v>
      </c>
      <c r="F37" s="123">
        <f>'Output - Safety &amp; Ops'!F111</f>
        <v>11</v>
      </c>
      <c r="G37" s="123">
        <f>'Output - Safety &amp; Ops'!G111</f>
        <v>59</v>
      </c>
      <c r="H37" s="127">
        <f>'Output - Safety &amp; Ops'!H111</f>
        <v>7</v>
      </c>
      <c r="I37" s="219">
        <f>'Output - Safety &amp; Ops'!I111</f>
        <v>1</v>
      </c>
      <c r="J37" s="167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5" t="s">
        <v>50</v>
      </c>
      <c r="C38" s="253"/>
      <c r="D38" s="123">
        <f>'Output - Safety &amp; Ops'!D112</f>
        <v>225</v>
      </c>
      <c r="E38" s="123">
        <f>'Output - Safety &amp; Ops'!E112</f>
        <v>304</v>
      </c>
      <c r="F38" s="123">
        <f>'Output - Safety &amp; Ops'!F112</f>
        <v>186</v>
      </c>
      <c r="G38" s="123">
        <f>'Output - Safety &amp; Ops'!G112</f>
        <v>162</v>
      </c>
      <c r="H38" s="127">
        <f>'Output - Safety &amp; Ops'!H112</f>
        <v>3</v>
      </c>
      <c r="I38" s="221">
        <f>'Output - Safety &amp; Ops'!I112</f>
        <v>6</v>
      </c>
      <c r="J38" s="168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40" t="s">
        <v>244</v>
      </c>
      <c r="C39" s="241"/>
      <c r="D39" s="241"/>
      <c r="E39" s="241"/>
      <c r="F39" s="241"/>
      <c r="G39" s="241"/>
      <c r="H39" s="241"/>
      <c r="I39" s="241"/>
      <c r="J39" s="241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25" t="s">
        <v>245</v>
      </c>
      <c r="C40" s="226"/>
      <c r="D40" s="226"/>
      <c r="E40" s="226"/>
      <c r="F40" s="226"/>
      <c r="G40" s="226"/>
      <c r="H40" s="226"/>
      <c r="I40" s="226"/>
      <c r="J40" s="226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214" t="s">
        <v>246</v>
      </c>
      <c r="C41" s="49"/>
      <c r="D41" s="49"/>
      <c r="E41" s="49"/>
      <c r="F41" s="49"/>
      <c r="G41" s="49"/>
      <c r="H41" s="49"/>
      <c r="I41" s="49"/>
      <c r="J41" s="49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214" t="s">
        <v>247</v>
      </c>
      <c r="C42" s="49"/>
      <c r="D42" s="49"/>
      <c r="E42" s="49"/>
      <c r="F42" s="49"/>
      <c r="G42" s="49"/>
      <c r="H42" s="49"/>
      <c r="I42" s="49"/>
      <c r="J42" s="49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227" t="s">
        <v>248</v>
      </c>
      <c r="C43" s="228"/>
      <c r="D43" s="228"/>
      <c r="E43" s="228"/>
      <c r="F43" s="228"/>
      <c r="G43" s="228"/>
      <c r="H43" s="228"/>
      <c r="I43" s="228"/>
      <c r="J43" s="228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0" t="s">
        <v>53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214" t="s">
        <v>315</v>
      </c>
      <c r="C45" s="49"/>
      <c r="D45" s="49"/>
      <c r="E45" s="49"/>
      <c r="F45" s="49"/>
      <c r="G45" s="49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ht="15" customHeight="1" x14ac:dyDescent="0.25">
      <c r="B46" s="214" t="s">
        <v>321</v>
      </c>
      <c r="C46" s="49"/>
      <c r="D46" s="49"/>
      <c r="E46" s="49"/>
      <c r="F46" s="49"/>
      <c r="G46" s="49"/>
      <c r="H46" s="26"/>
      <c r="I46" s="26"/>
      <c r="J46" s="26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214" t="s">
        <v>317</v>
      </c>
      <c r="C47" s="49"/>
      <c r="D47" s="49"/>
      <c r="E47" s="49"/>
      <c r="F47" s="49"/>
      <c r="G47" s="49"/>
      <c r="H47" s="26"/>
      <c r="I47" s="26"/>
      <c r="J47" s="26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214"/>
      <c r="C48" s="49"/>
      <c r="D48" s="49"/>
      <c r="E48" s="49"/>
      <c r="F48" s="49"/>
      <c r="G48" s="49"/>
      <c r="H48" s="49"/>
      <c r="I48" s="49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0" t="s">
        <v>54</v>
      </c>
      <c r="C49" s="49"/>
      <c r="D49" s="49"/>
      <c r="E49" s="49"/>
      <c r="F49" s="49"/>
      <c r="G49" s="49"/>
      <c r="H49" s="49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214" t="s">
        <v>318</v>
      </c>
      <c r="C50" s="49"/>
      <c r="D50" s="49"/>
      <c r="E50" s="49"/>
      <c r="F50" s="49"/>
      <c r="G50" s="49"/>
      <c r="H50" s="49"/>
      <c r="I50" s="49"/>
      <c r="J50" s="49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214" t="s">
        <v>319</v>
      </c>
      <c r="C51" s="49"/>
      <c r="D51" s="49"/>
      <c r="E51" s="49"/>
      <c r="F51" s="49"/>
      <c r="G51" s="49"/>
      <c r="H51" s="49"/>
      <c r="I51" s="49"/>
      <c r="J51" s="49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227" t="s">
        <v>320</v>
      </c>
      <c r="C52" s="228"/>
      <c r="D52" s="228"/>
      <c r="E52" s="228"/>
      <c r="F52" s="228"/>
      <c r="G52" s="228"/>
      <c r="H52" s="228"/>
      <c r="I52" s="228"/>
      <c r="J52" s="228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  <row r="54" spans="2:26" x14ac:dyDescent="0.25">
      <c r="L54" s="238"/>
      <c r="M54" s="238"/>
      <c r="N54" s="238"/>
      <c r="O54" s="238"/>
      <c r="P54" s="231"/>
      <c r="Q54" s="239"/>
      <c r="R54" s="239"/>
      <c r="S54" s="232"/>
      <c r="T54" s="49"/>
      <c r="U54" s="49"/>
    </row>
    <row r="55" spans="2:26" x14ac:dyDescent="0.25"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6" x14ac:dyDescent="0.25">
      <c r="L56" s="238"/>
      <c r="M56" s="238"/>
      <c r="N56" s="238"/>
      <c r="O56" s="238"/>
      <c r="P56" s="231"/>
      <c r="Q56" s="239"/>
      <c r="R56" s="239"/>
      <c r="S56" s="232"/>
      <c r="T56" s="49"/>
      <c r="U56" s="49"/>
    </row>
    <row r="57" spans="2:26" x14ac:dyDescent="0.25"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6" x14ac:dyDescent="0.25"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mergeCells count="31">
    <mergeCell ref="C36:C38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L56:O56"/>
    <mergeCell ref="Q56:R56"/>
    <mergeCell ref="L54:O54"/>
    <mergeCell ref="Q54:R54"/>
    <mergeCell ref="B39:J39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261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37" t="s">
        <v>260</v>
      </c>
      <c r="B14" s="140"/>
      <c r="C14" s="140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207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s="6" t="s">
        <v>175</v>
      </c>
      <c r="G20" s="6" t="s">
        <v>273</v>
      </c>
      <c r="H20" s="6" t="s">
        <v>272</v>
      </c>
      <c r="I20" s="6" t="s">
        <v>210</v>
      </c>
      <c r="J20" s="6" t="s">
        <v>271</v>
      </c>
      <c r="K20" s="6" t="s">
        <v>270</v>
      </c>
      <c r="L20" s="6" t="s">
        <v>269</v>
      </c>
    </row>
    <row r="21" spans="1:12" x14ac:dyDescent="0.25">
      <c r="A21" t="s">
        <v>268</v>
      </c>
      <c r="B21" t="s">
        <v>267</v>
      </c>
      <c r="C21" t="s">
        <v>266</v>
      </c>
      <c r="D21">
        <v>25272</v>
      </c>
      <c r="E21" t="s">
        <v>61</v>
      </c>
      <c r="F21" s="173">
        <v>1449.26</v>
      </c>
      <c r="G21" s="6"/>
      <c r="H21" s="6"/>
      <c r="I21" s="173">
        <v>1449.26</v>
      </c>
      <c r="J21" s="6"/>
      <c r="K21" s="6"/>
      <c r="L21" s="6"/>
    </row>
    <row r="22" spans="1:12" x14ac:dyDescent="0.25">
      <c r="A22" t="s">
        <v>214</v>
      </c>
      <c r="B22" t="s">
        <v>133</v>
      </c>
      <c r="C22" t="s">
        <v>134</v>
      </c>
      <c r="D22">
        <v>25272</v>
      </c>
      <c r="E22" t="s">
        <v>61</v>
      </c>
      <c r="F22" s="173">
        <v>20188.259999999998</v>
      </c>
      <c r="G22" s="6"/>
      <c r="H22" s="6"/>
      <c r="I22" s="173">
        <v>20188.259999999998</v>
      </c>
      <c r="J22" s="6"/>
      <c r="K22" s="6"/>
      <c r="L22" s="6"/>
    </row>
    <row r="23" spans="1:12" x14ac:dyDescent="0.25">
      <c r="A23" t="s">
        <v>214</v>
      </c>
      <c r="B23" t="s">
        <v>135</v>
      </c>
      <c r="C23" t="s">
        <v>136</v>
      </c>
      <c r="D23">
        <v>25272</v>
      </c>
      <c r="E23" t="s">
        <v>61</v>
      </c>
      <c r="F23" s="173">
        <v>12371.69</v>
      </c>
      <c r="G23" s="6"/>
      <c r="H23" s="6"/>
      <c r="I23" s="173">
        <v>12371.69</v>
      </c>
      <c r="J23" s="6"/>
      <c r="K23" s="6"/>
      <c r="L23" s="6"/>
    </row>
    <row r="24" spans="1:12" x14ac:dyDescent="0.25">
      <c r="A24" t="s">
        <v>214</v>
      </c>
      <c r="B24" t="s">
        <v>137</v>
      </c>
      <c r="C24" t="s">
        <v>138</v>
      </c>
      <c r="D24">
        <v>25272</v>
      </c>
      <c r="E24" t="s">
        <v>61</v>
      </c>
      <c r="F24" s="173">
        <v>3040.78</v>
      </c>
      <c r="G24" s="6"/>
      <c r="H24" s="6"/>
      <c r="I24" s="173">
        <v>3040.78</v>
      </c>
      <c r="J24" s="6"/>
      <c r="K24" s="6"/>
      <c r="L24" s="6"/>
    </row>
    <row r="25" spans="1:12" x14ac:dyDescent="0.25">
      <c r="A25" t="s">
        <v>214</v>
      </c>
      <c r="B25" t="s">
        <v>139</v>
      </c>
      <c r="C25" t="s">
        <v>140</v>
      </c>
      <c r="D25">
        <v>25272</v>
      </c>
      <c r="E25" t="s">
        <v>61</v>
      </c>
      <c r="F25" s="173">
        <v>2541.27</v>
      </c>
      <c r="G25" s="6"/>
      <c r="H25" s="6"/>
      <c r="I25" s="173">
        <v>2541.27</v>
      </c>
      <c r="J25" s="6"/>
      <c r="K25" s="6"/>
      <c r="L25" s="6"/>
    </row>
    <row r="26" spans="1:12" x14ac:dyDescent="0.25">
      <c r="A26" t="s">
        <v>214</v>
      </c>
      <c r="B26" t="s">
        <v>215</v>
      </c>
      <c r="C26" t="s">
        <v>216</v>
      </c>
      <c r="D26">
        <v>25272</v>
      </c>
      <c r="E26" t="s">
        <v>61</v>
      </c>
      <c r="F26" s="173">
        <v>382.94</v>
      </c>
      <c r="G26" s="6"/>
      <c r="H26" s="6"/>
      <c r="I26" s="173">
        <v>382.94</v>
      </c>
      <c r="J26" s="6"/>
      <c r="K26" s="6"/>
      <c r="L26" s="6"/>
    </row>
    <row r="27" spans="1:12" x14ac:dyDescent="0.25">
      <c r="A27" t="s">
        <v>217</v>
      </c>
      <c r="B27" t="s">
        <v>141</v>
      </c>
      <c r="C27" t="s">
        <v>142</v>
      </c>
      <c r="D27">
        <v>25272</v>
      </c>
      <c r="E27" t="s">
        <v>61</v>
      </c>
      <c r="F27" s="173">
        <v>161.04</v>
      </c>
      <c r="G27" s="6"/>
      <c r="H27" s="6"/>
      <c r="I27" s="173">
        <v>161.04</v>
      </c>
      <c r="J27" s="6"/>
      <c r="K27" s="6"/>
      <c r="L27" s="6"/>
    </row>
    <row r="28" spans="1:12" x14ac:dyDescent="0.25">
      <c r="A28" t="s">
        <v>218</v>
      </c>
      <c r="B28" t="s">
        <v>75</v>
      </c>
      <c r="C28" t="s">
        <v>76</v>
      </c>
      <c r="D28">
        <v>25272</v>
      </c>
      <c r="E28" t="s">
        <v>61</v>
      </c>
      <c r="F28" s="173">
        <v>10477.49</v>
      </c>
      <c r="G28" s="6"/>
      <c r="H28" s="6"/>
      <c r="I28" s="173">
        <v>10477.49</v>
      </c>
      <c r="J28" s="6"/>
      <c r="K28" s="6"/>
      <c r="L28" s="6"/>
    </row>
    <row r="29" spans="1:12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73">
        <v>1440.88</v>
      </c>
      <c r="G29" s="6"/>
      <c r="H29" s="6"/>
      <c r="I29" s="173">
        <v>1440.88</v>
      </c>
      <c r="J29" s="6"/>
      <c r="K29" s="6"/>
      <c r="L29" s="6"/>
    </row>
    <row r="30" spans="1:12" x14ac:dyDescent="0.25">
      <c r="A30" t="s">
        <v>220</v>
      </c>
      <c r="B30" t="s">
        <v>87</v>
      </c>
      <c r="C30" t="s">
        <v>88</v>
      </c>
      <c r="D30">
        <v>25272</v>
      </c>
      <c r="E30" t="s">
        <v>61</v>
      </c>
      <c r="F30" s="173">
        <v>3166.74</v>
      </c>
      <c r="G30" s="6"/>
      <c r="H30" s="6"/>
      <c r="I30" s="173">
        <v>3166.74</v>
      </c>
      <c r="J30" s="6"/>
      <c r="K30" s="6"/>
      <c r="L30" s="6"/>
    </row>
    <row r="31" spans="1:12" x14ac:dyDescent="0.25">
      <c r="A31" t="s">
        <v>220</v>
      </c>
      <c r="B31" t="s">
        <v>89</v>
      </c>
      <c r="C31" t="s">
        <v>90</v>
      </c>
      <c r="D31">
        <v>25272</v>
      </c>
      <c r="E31" t="s">
        <v>61</v>
      </c>
      <c r="F31" s="173">
        <v>1548750.4</v>
      </c>
      <c r="G31" s="6"/>
      <c r="H31" s="6"/>
      <c r="I31" s="173">
        <v>1532859.39</v>
      </c>
      <c r="J31" s="173">
        <v>15891.01</v>
      </c>
      <c r="K31" s="6"/>
      <c r="L31" s="6"/>
    </row>
    <row r="32" spans="1:12" x14ac:dyDescent="0.25">
      <c r="A32" t="s">
        <v>220</v>
      </c>
      <c r="B32" t="s">
        <v>91</v>
      </c>
      <c r="C32" t="s">
        <v>92</v>
      </c>
      <c r="D32">
        <v>25272</v>
      </c>
      <c r="E32" t="s">
        <v>61</v>
      </c>
      <c r="F32" s="173">
        <v>16874.86</v>
      </c>
      <c r="G32" s="6"/>
      <c r="H32" s="6"/>
      <c r="I32" s="173">
        <v>16874.86</v>
      </c>
      <c r="J32" s="6"/>
      <c r="K32" s="6"/>
      <c r="L32" s="6"/>
    </row>
    <row r="33" spans="1:12" x14ac:dyDescent="0.25">
      <c r="A33" t="s">
        <v>220</v>
      </c>
      <c r="B33" t="s">
        <v>165</v>
      </c>
      <c r="C33" t="s">
        <v>120</v>
      </c>
      <c r="D33">
        <v>25272</v>
      </c>
      <c r="E33" t="s">
        <v>61</v>
      </c>
      <c r="F33" s="173">
        <v>7395.53</v>
      </c>
      <c r="G33" s="6"/>
      <c r="H33" s="6"/>
      <c r="I33" s="173">
        <v>7395.53</v>
      </c>
      <c r="J33" s="6"/>
      <c r="K33" s="6"/>
      <c r="L33" s="6"/>
    </row>
    <row r="34" spans="1:12" x14ac:dyDescent="0.25">
      <c r="A34" t="s">
        <v>221</v>
      </c>
      <c r="B34" t="s">
        <v>166</v>
      </c>
      <c r="C34" t="s">
        <v>167</v>
      </c>
      <c r="D34">
        <v>25272</v>
      </c>
      <c r="E34" t="s">
        <v>61</v>
      </c>
      <c r="F34" s="173">
        <v>880.69</v>
      </c>
      <c r="G34" s="6"/>
      <c r="H34" s="6"/>
      <c r="I34" s="173">
        <v>880.69</v>
      </c>
      <c r="J34" s="6"/>
      <c r="K34" s="6"/>
      <c r="L34" s="6"/>
    </row>
    <row r="35" spans="1:12" ht="15.75" thickBot="1" x14ac:dyDescent="0.3">
      <c r="F35" s="174">
        <f>SUM(F21:F34)</f>
        <v>1629121.83</v>
      </c>
      <c r="G35" s="6"/>
      <c r="H35" s="6"/>
      <c r="I35" s="173"/>
      <c r="J35" s="6"/>
      <c r="K35" s="6"/>
      <c r="L35" s="6"/>
    </row>
    <row r="36" spans="1:12" x14ac:dyDescent="0.25">
      <c r="F36" s="173"/>
      <c r="G36" s="6"/>
      <c r="H36" s="6"/>
      <c r="I36" s="173"/>
      <c r="J36" s="6"/>
      <c r="K36" s="6"/>
      <c r="L36" s="6"/>
    </row>
    <row r="37" spans="1:12" ht="15.75" thickBot="1" x14ac:dyDescent="0.3">
      <c r="A37" t="s">
        <v>222</v>
      </c>
      <c r="B37" t="s">
        <v>99</v>
      </c>
      <c r="C37" t="s">
        <v>100</v>
      </c>
      <c r="D37">
        <v>25272</v>
      </c>
      <c r="E37" t="s">
        <v>61</v>
      </c>
      <c r="F37" s="174">
        <v>3492004.37</v>
      </c>
      <c r="G37" s="6"/>
      <c r="H37" s="6"/>
      <c r="I37" s="173">
        <v>3492004.37</v>
      </c>
      <c r="J37" s="6"/>
      <c r="K37" s="6"/>
      <c r="L37" s="6"/>
    </row>
    <row r="38" spans="1:12" x14ac:dyDescent="0.25">
      <c r="F38" s="173"/>
      <c r="G38" s="6"/>
      <c r="H38" s="6"/>
      <c r="I38" s="173"/>
      <c r="J38" s="6"/>
      <c r="K38" s="6"/>
      <c r="L38" s="6"/>
    </row>
    <row r="39" spans="1:12" x14ac:dyDescent="0.25">
      <c r="F39" s="173"/>
      <c r="G39" s="6"/>
      <c r="H39" s="6"/>
      <c r="I39" s="173"/>
      <c r="J39" s="6"/>
      <c r="K39" s="6"/>
      <c r="L39" s="6"/>
    </row>
    <row r="40" spans="1:12" x14ac:dyDescent="0.25">
      <c r="A40" t="s">
        <v>223</v>
      </c>
      <c r="B40" t="s">
        <v>150</v>
      </c>
      <c r="C40" t="s">
        <v>149</v>
      </c>
      <c r="D40">
        <v>25272</v>
      </c>
      <c r="E40" t="s">
        <v>61</v>
      </c>
      <c r="F40" s="173">
        <v>3707.6</v>
      </c>
      <c r="G40" s="6"/>
      <c r="H40" s="6"/>
      <c r="I40" s="173">
        <v>3707.6</v>
      </c>
      <c r="J40" s="6"/>
      <c r="K40" s="6"/>
      <c r="L40" s="6"/>
    </row>
    <row r="41" spans="1:12" x14ac:dyDescent="0.25">
      <c r="A41" t="s">
        <v>224</v>
      </c>
      <c r="B41" t="s">
        <v>102</v>
      </c>
      <c r="C41" t="s">
        <v>103</v>
      </c>
      <c r="D41">
        <v>25272</v>
      </c>
      <c r="E41" t="s">
        <v>61</v>
      </c>
      <c r="F41" s="173">
        <v>43536.95</v>
      </c>
      <c r="G41" s="6"/>
      <c r="H41" s="6"/>
      <c r="I41" s="173">
        <v>43536.95</v>
      </c>
      <c r="J41" s="6"/>
      <c r="K41" s="6"/>
      <c r="L41" s="6"/>
    </row>
    <row r="42" spans="1:12" x14ac:dyDescent="0.25">
      <c r="A42" t="s">
        <v>224</v>
      </c>
      <c r="B42" t="s">
        <v>173</v>
      </c>
      <c r="C42" t="s">
        <v>174</v>
      </c>
      <c r="D42">
        <v>25272</v>
      </c>
      <c r="E42" t="s">
        <v>61</v>
      </c>
      <c r="F42" s="173">
        <v>72411.13</v>
      </c>
      <c r="G42" s="6"/>
      <c r="H42" s="6"/>
      <c r="I42" s="6"/>
      <c r="J42" s="6"/>
      <c r="K42" s="173">
        <v>72411.13</v>
      </c>
      <c r="L42" s="6"/>
    </row>
    <row r="43" spans="1:12" x14ac:dyDescent="0.25">
      <c r="A43" t="s">
        <v>224</v>
      </c>
      <c r="B43" t="s">
        <v>265</v>
      </c>
      <c r="C43" t="s">
        <v>264</v>
      </c>
      <c r="D43">
        <v>25272</v>
      </c>
      <c r="E43" t="s">
        <v>61</v>
      </c>
      <c r="F43" s="173">
        <v>3603.5</v>
      </c>
      <c r="G43" s="6"/>
      <c r="H43" s="6"/>
      <c r="I43" s="6"/>
      <c r="J43" s="6"/>
      <c r="K43" s="173">
        <v>3603.5</v>
      </c>
      <c r="L43" s="6"/>
    </row>
    <row r="44" spans="1:12" x14ac:dyDescent="0.25">
      <c r="A44" t="s">
        <v>225</v>
      </c>
      <c r="B44" t="s">
        <v>107</v>
      </c>
      <c r="C44" t="s">
        <v>108</v>
      </c>
      <c r="D44">
        <v>25272</v>
      </c>
      <c r="E44" t="s">
        <v>61</v>
      </c>
      <c r="F44" s="173">
        <v>17126.310000000001</v>
      </c>
      <c r="G44" s="6"/>
      <c r="H44" s="6"/>
      <c r="I44" s="173">
        <v>584.73</v>
      </c>
      <c r="J44" s="6"/>
      <c r="K44" s="173">
        <v>16541.580000000002</v>
      </c>
      <c r="L44" s="6"/>
    </row>
    <row r="45" spans="1:12" x14ac:dyDescent="0.25">
      <c r="A45" t="s">
        <v>226</v>
      </c>
      <c r="B45" t="s">
        <v>112</v>
      </c>
      <c r="C45" t="s">
        <v>111</v>
      </c>
      <c r="D45">
        <v>25272</v>
      </c>
      <c r="E45" t="s">
        <v>61</v>
      </c>
      <c r="F45" s="173">
        <v>4668931.18</v>
      </c>
      <c r="G45" s="173">
        <v>64.040000000000006</v>
      </c>
      <c r="H45" s="173">
        <v>5062.34</v>
      </c>
      <c r="I45" s="173">
        <v>4656858.45</v>
      </c>
      <c r="J45" s="173">
        <v>6946.35</v>
      </c>
      <c r="K45" s="6"/>
      <c r="L45" s="6"/>
    </row>
    <row r="46" spans="1:12" x14ac:dyDescent="0.25">
      <c r="A46" t="s">
        <v>226</v>
      </c>
      <c r="B46" t="s">
        <v>113</v>
      </c>
      <c r="C46" t="s">
        <v>114</v>
      </c>
      <c r="D46">
        <v>25272</v>
      </c>
      <c r="E46" t="s">
        <v>61</v>
      </c>
      <c r="F46" s="173">
        <v>5741.15</v>
      </c>
      <c r="G46" s="6"/>
      <c r="H46" s="6"/>
      <c r="I46" s="173">
        <v>5741.15</v>
      </c>
      <c r="J46" s="6"/>
      <c r="K46" s="6"/>
      <c r="L46" s="6"/>
    </row>
    <row r="47" spans="1:12" x14ac:dyDescent="0.25">
      <c r="A47" t="s">
        <v>226</v>
      </c>
      <c r="B47" t="s">
        <v>151</v>
      </c>
      <c r="C47" t="s">
        <v>152</v>
      </c>
      <c r="D47">
        <v>25272</v>
      </c>
      <c r="E47" t="s">
        <v>61</v>
      </c>
      <c r="F47" s="173">
        <v>1420.12</v>
      </c>
      <c r="G47" s="6"/>
      <c r="H47" s="6"/>
      <c r="I47" s="173">
        <v>1420.12</v>
      </c>
      <c r="J47" s="6"/>
      <c r="K47" s="6"/>
      <c r="L47" s="6"/>
    </row>
    <row r="48" spans="1:12" x14ac:dyDescent="0.25">
      <c r="A48" t="s">
        <v>227</v>
      </c>
      <c r="B48" t="s">
        <v>121</v>
      </c>
      <c r="C48" t="s">
        <v>120</v>
      </c>
      <c r="D48">
        <v>25272</v>
      </c>
      <c r="E48" t="s">
        <v>61</v>
      </c>
      <c r="F48" s="173">
        <v>3606.98</v>
      </c>
      <c r="G48" s="6"/>
      <c r="H48" s="6"/>
      <c r="I48" s="173">
        <v>3606.98</v>
      </c>
      <c r="J48" s="6"/>
      <c r="K48" s="6"/>
      <c r="L48" s="6"/>
    </row>
    <row r="49" spans="1:12" x14ac:dyDescent="0.25">
      <c r="A49" t="s">
        <v>228</v>
      </c>
      <c r="B49" t="s">
        <v>123</v>
      </c>
      <c r="C49" t="s">
        <v>124</v>
      </c>
      <c r="D49">
        <v>25272</v>
      </c>
      <c r="E49" t="s">
        <v>61</v>
      </c>
      <c r="F49" s="173">
        <v>904.57</v>
      </c>
      <c r="G49" s="6"/>
      <c r="H49" s="6"/>
      <c r="I49" s="173">
        <v>904.57</v>
      </c>
      <c r="J49" s="6"/>
      <c r="K49" s="6"/>
      <c r="L49" s="6"/>
    </row>
    <row r="50" spans="1:12" x14ac:dyDescent="0.25">
      <c r="A50" t="s">
        <v>228</v>
      </c>
      <c r="B50" t="s">
        <v>125</v>
      </c>
      <c r="C50" t="s">
        <v>126</v>
      </c>
      <c r="D50">
        <v>25272</v>
      </c>
      <c r="E50" t="s">
        <v>61</v>
      </c>
      <c r="F50" s="173">
        <v>30015.34</v>
      </c>
      <c r="G50" s="6"/>
      <c r="H50" s="6"/>
      <c r="I50" s="173">
        <v>30015.34</v>
      </c>
      <c r="J50" s="6"/>
      <c r="K50" s="6"/>
      <c r="L50" s="6"/>
    </row>
    <row r="51" spans="1:12" x14ac:dyDescent="0.25">
      <c r="A51" t="s">
        <v>263</v>
      </c>
      <c r="B51" t="s">
        <v>262</v>
      </c>
      <c r="C51" t="s">
        <v>111</v>
      </c>
      <c r="D51">
        <v>25272</v>
      </c>
      <c r="E51" t="s">
        <v>61</v>
      </c>
      <c r="F51" s="173">
        <v>6933.01</v>
      </c>
      <c r="G51" s="6"/>
      <c r="H51" s="6"/>
      <c r="I51" s="6"/>
      <c r="J51" s="6"/>
      <c r="K51" s="6"/>
      <c r="L51" s="173">
        <v>6933.01</v>
      </c>
    </row>
    <row r="52" spans="1:12" ht="15.75" thickBot="1" x14ac:dyDescent="0.3">
      <c r="F52" s="174">
        <f>SUM(F40:F51)</f>
        <v>4857937.8400000008</v>
      </c>
      <c r="G52" s="6"/>
      <c r="H52" s="6"/>
      <c r="I52" s="6"/>
      <c r="J52" s="6"/>
      <c r="K52" s="6"/>
      <c r="L52" s="173"/>
    </row>
    <row r="53" spans="1:12" x14ac:dyDescent="0.25">
      <c r="F53" s="173"/>
      <c r="G53" s="6"/>
      <c r="H53" s="6"/>
      <c r="I53" s="6"/>
      <c r="J53" s="6"/>
      <c r="K53" s="6"/>
      <c r="L53" s="173"/>
    </row>
    <row r="54" spans="1:12" x14ac:dyDescent="0.25">
      <c r="A54" t="s">
        <v>207</v>
      </c>
      <c r="B54" t="s">
        <v>175</v>
      </c>
      <c r="C54" t="s">
        <v>175</v>
      </c>
      <c r="D54" t="s">
        <v>175</v>
      </c>
      <c r="E54" t="s">
        <v>175</v>
      </c>
      <c r="F54" s="173">
        <f>F35+F37+F52</f>
        <v>9979064.040000001</v>
      </c>
      <c r="G54" s="173">
        <v>64.040000000000006</v>
      </c>
      <c r="H54" s="173">
        <v>5062.34</v>
      </c>
      <c r="I54" s="173">
        <v>9851611.0800000001</v>
      </c>
      <c r="J54" s="173">
        <v>22837.360000000001</v>
      </c>
      <c r="K54" s="173">
        <v>92556.21</v>
      </c>
      <c r="L54" s="173">
        <v>6933.01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9" t="s">
        <v>206</v>
      </c>
    </row>
    <row r="5" spans="1:8" x14ac:dyDescent="0.25">
      <c r="A5" s="4" t="s">
        <v>204</v>
      </c>
    </row>
    <row r="6" spans="1:8" x14ac:dyDescent="0.25">
      <c r="A6" s="4" t="s">
        <v>229</v>
      </c>
    </row>
    <row r="7" spans="1:8" x14ac:dyDescent="0.25">
      <c r="A7" s="112" t="s">
        <v>230</v>
      </c>
      <c r="B7" s="113"/>
      <c r="C7" s="113"/>
    </row>
    <row r="8" spans="1:8" x14ac:dyDescent="0.25">
      <c r="A8" s="4" t="s">
        <v>205</v>
      </c>
    </row>
    <row r="9" spans="1:8" x14ac:dyDescent="0.25">
      <c r="A9" s="4"/>
    </row>
    <row r="10" spans="1:8" x14ac:dyDescent="0.25">
      <c r="A10" s="4" t="s">
        <v>232</v>
      </c>
    </row>
    <row r="11" spans="1:8" x14ac:dyDescent="0.25">
      <c r="A11" s="4" t="s">
        <v>233</v>
      </c>
    </row>
    <row r="12" spans="1:8" x14ac:dyDescent="0.25">
      <c r="A12" s="4" t="s">
        <v>234</v>
      </c>
    </row>
    <row r="14" spans="1:8" x14ac:dyDescent="0.25">
      <c r="A14" s="112" t="s">
        <v>231</v>
      </c>
      <c r="B14" s="113"/>
      <c r="C14" s="113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209</v>
      </c>
      <c r="B17" s="3" t="s">
        <v>56</v>
      </c>
      <c r="C17" s="3" t="s">
        <v>59</v>
      </c>
      <c r="D17" s="3" t="s">
        <v>60</v>
      </c>
      <c r="E17" s="3" t="s">
        <v>210</v>
      </c>
      <c r="F17" s="3" t="s">
        <v>208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10">
        <v>5573.29</v>
      </c>
      <c r="F18" t="s">
        <v>211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10">
        <v>4873.28</v>
      </c>
      <c r="F19" t="s">
        <v>211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10">
        <v>336.6</v>
      </c>
      <c r="F20" t="s">
        <v>212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10">
        <v>2337.7800000000002</v>
      </c>
      <c r="F21" t="s">
        <v>213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10">
        <v>261923.83</v>
      </c>
      <c r="F22" t="s">
        <v>214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10">
        <v>69186.850000000006</v>
      </c>
      <c r="F23" t="s">
        <v>214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10">
        <v>901.09</v>
      </c>
      <c r="F24" t="s">
        <v>214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10">
        <v>85914.36</v>
      </c>
      <c r="F25" t="s">
        <v>214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10">
        <v>5839.68</v>
      </c>
      <c r="F26" t="s">
        <v>214</v>
      </c>
    </row>
    <row r="27" spans="1:8" x14ac:dyDescent="0.25">
      <c r="A27">
        <v>25272</v>
      </c>
      <c r="B27" t="s">
        <v>61</v>
      </c>
      <c r="C27" t="s">
        <v>215</v>
      </c>
      <c r="D27" t="s">
        <v>216</v>
      </c>
      <c r="E27" s="110">
        <v>1512.22</v>
      </c>
      <c r="F27" t="s">
        <v>214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10">
        <v>696.92</v>
      </c>
      <c r="F28" t="s">
        <v>217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10">
        <v>16458.46</v>
      </c>
      <c r="F29" t="s">
        <v>218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10">
        <v>2513</v>
      </c>
      <c r="F30" t="s">
        <v>218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10">
        <v>2436.85</v>
      </c>
      <c r="F31" t="s">
        <v>219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10">
        <v>3511.37</v>
      </c>
      <c r="F32" t="s">
        <v>219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10">
        <v>4535.5200000000004</v>
      </c>
      <c r="F33" t="s">
        <v>220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10">
        <v>882119.23</v>
      </c>
      <c r="F34" t="s">
        <v>220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10">
        <v>3483.99</v>
      </c>
      <c r="F35" t="s">
        <v>220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10">
        <v>2528.3000000000002</v>
      </c>
      <c r="F36" t="s">
        <v>220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10">
        <v>3050.68</v>
      </c>
      <c r="F37" t="s">
        <v>220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10">
        <v>68903.179999999993</v>
      </c>
      <c r="F38" t="s">
        <v>221</v>
      </c>
    </row>
    <row r="39" spans="1:6" ht="15.75" thickBot="1" x14ac:dyDescent="0.3">
      <c r="E39" s="111">
        <f>SUM(E18:E38)</f>
        <v>1428636.48</v>
      </c>
    </row>
    <row r="40" spans="1:6" x14ac:dyDescent="0.25">
      <c r="E40" s="110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11">
        <v>3234566.46</v>
      </c>
      <c r="F41" t="s">
        <v>222</v>
      </c>
    </row>
    <row r="42" spans="1:6" x14ac:dyDescent="0.25">
      <c r="E42" s="110"/>
    </row>
    <row r="43" spans="1:6" x14ac:dyDescent="0.25">
      <c r="E43" s="110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10">
        <v>45794.36</v>
      </c>
      <c r="F44" t="s">
        <v>223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10">
        <v>6344.36</v>
      </c>
      <c r="F45" t="s">
        <v>223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10">
        <v>64087.08</v>
      </c>
      <c r="F46" t="s">
        <v>224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10">
        <v>668.09</v>
      </c>
      <c r="F47" t="s">
        <v>224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10">
        <v>2752.17</v>
      </c>
      <c r="F48" t="s">
        <v>225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10">
        <v>10567777.880000001</v>
      </c>
      <c r="F49" t="s">
        <v>226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10">
        <v>16285.34</v>
      </c>
      <c r="F50" t="s">
        <v>226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10">
        <v>2311.9699999999998</v>
      </c>
      <c r="F51" t="s">
        <v>227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10">
        <v>2214.14</v>
      </c>
      <c r="F52" t="s">
        <v>228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10">
        <v>41004.42</v>
      </c>
      <c r="F53" t="s">
        <v>228</v>
      </c>
    </row>
    <row r="54" spans="1:6" ht="15.75" thickBot="1" x14ac:dyDescent="0.3">
      <c r="E54" s="111">
        <f>SUM(E44:E53)</f>
        <v>10749239.810000002</v>
      </c>
    </row>
    <row r="55" spans="1:6" x14ac:dyDescent="0.25">
      <c r="E55" s="110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10">
        <f>E39+E41+E54</f>
        <v>15412442.750000002</v>
      </c>
      <c r="F56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7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7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7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7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7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7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7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7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7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7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7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7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7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7">
        <v>627.72</v>
      </c>
    </row>
    <row r="17" spans="1:7" ht="15.75" thickBot="1" x14ac:dyDescent="0.3">
      <c r="G17" s="58">
        <f>SUM(G2:G16)</f>
        <v>2780833.5000000005</v>
      </c>
    </row>
    <row r="18" spans="1:7" x14ac:dyDescent="0.25">
      <c r="G18" s="57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8">
        <v>3586362.37</v>
      </c>
    </row>
    <row r="20" spans="1:7" x14ac:dyDescent="0.25">
      <c r="G20" s="57"/>
    </row>
    <row r="21" spans="1:7" x14ac:dyDescent="0.25">
      <c r="G21" s="57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7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7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7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7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7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7">
        <v>313.86</v>
      </c>
    </row>
    <row r="33" spans="7:7" ht="15.75" thickBot="1" x14ac:dyDescent="0.3">
      <c r="G33" s="58">
        <f>SUM(G22:G32)</f>
        <v>7578031.3499999987</v>
      </c>
    </row>
    <row r="34" spans="7:7" x14ac:dyDescent="0.25">
      <c r="G34" s="57"/>
    </row>
    <row r="35" spans="7:7" x14ac:dyDescent="0.25">
      <c r="G35" s="57"/>
    </row>
    <row r="36" spans="7:7" x14ac:dyDescent="0.25">
      <c r="G36" s="57"/>
    </row>
    <row r="37" spans="7:7" x14ac:dyDescent="0.25">
      <c r="G37" s="5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7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7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7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7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7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7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7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7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7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7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7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7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7">
        <v>11829.3</v>
      </c>
    </row>
    <row r="16" spans="1:7" ht="15.75" thickBot="1" x14ac:dyDescent="0.3">
      <c r="G16" s="58">
        <f>SUM(G2:G15)</f>
        <v>2342418.3299999996</v>
      </c>
    </row>
    <row r="17" spans="1:7" x14ac:dyDescent="0.25">
      <c r="G17" s="57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8">
        <v>2801087.02</v>
      </c>
    </row>
    <row r="19" spans="1:7" x14ac:dyDescent="0.25">
      <c r="G19" s="57"/>
    </row>
    <row r="20" spans="1:7" x14ac:dyDescent="0.25">
      <c r="G20" s="57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7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7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7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7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7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7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7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7">
        <v>4731.87</v>
      </c>
    </row>
    <row r="34" spans="1:7" ht="15.75" thickBot="1" x14ac:dyDescent="0.3">
      <c r="G34" s="58">
        <f>SUM(G21:G33)</f>
        <v>11747566.129999999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235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12" t="s">
        <v>231</v>
      </c>
      <c r="B14" s="113"/>
      <c r="C14" s="113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209</v>
      </c>
      <c r="B17" t="s">
        <v>56</v>
      </c>
      <c r="C17" t="s">
        <v>59</v>
      </c>
      <c r="D17" t="s">
        <v>60</v>
      </c>
      <c r="E17" t="s">
        <v>210</v>
      </c>
      <c r="F17" t="s">
        <v>208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10">
        <v>29.78</v>
      </c>
      <c r="F18" t="s">
        <v>214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10">
        <v>7343.4</v>
      </c>
      <c r="F19" t="s">
        <v>214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10">
        <v>501.94</v>
      </c>
      <c r="F20" t="s">
        <v>214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10">
        <v>2541.27</v>
      </c>
      <c r="F21" t="s">
        <v>214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10">
        <v>7874.61</v>
      </c>
      <c r="F22" t="s">
        <v>218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10">
        <v>1192.47</v>
      </c>
      <c r="F23" t="s">
        <v>220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10">
        <v>93586.96</v>
      </c>
      <c r="F24" t="s">
        <v>220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10">
        <v>1920.8</v>
      </c>
      <c r="F25" t="s">
        <v>220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10">
        <v>562.87</v>
      </c>
      <c r="F26" t="s">
        <v>220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10">
        <v>880.69</v>
      </c>
      <c r="F27" t="s">
        <v>221</v>
      </c>
    </row>
    <row r="28" spans="1:6" ht="15.75" thickBot="1" x14ac:dyDescent="0.3">
      <c r="E28" s="111">
        <f>SUM(E18:E27)</f>
        <v>116434.79000000001</v>
      </c>
    </row>
    <row r="29" spans="1:6" x14ac:dyDescent="0.25">
      <c r="E29" s="110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11">
        <v>694013.36</v>
      </c>
      <c r="F30" t="s">
        <v>222</v>
      </c>
    </row>
    <row r="31" spans="1:6" x14ac:dyDescent="0.25">
      <c r="E31" s="110"/>
    </row>
    <row r="32" spans="1:6" x14ac:dyDescent="0.25">
      <c r="E32" s="110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10">
        <v>340.54</v>
      </c>
      <c r="F33" t="s">
        <v>223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10">
        <v>4967.0200000000004</v>
      </c>
      <c r="F34" t="s">
        <v>224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10">
        <v>897839</v>
      </c>
      <c r="F35" t="s">
        <v>226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10">
        <v>891.3</v>
      </c>
      <c r="F36" t="s">
        <v>226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10">
        <v>640.45000000000005</v>
      </c>
      <c r="F37" t="s">
        <v>227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10">
        <v>597.51</v>
      </c>
      <c r="F38" t="s">
        <v>228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10">
        <v>2335.17</v>
      </c>
      <c r="F39" t="s">
        <v>228</v>
      </c>
    </row>
    <row r="40" spans="1:6" ht="15.75" thickBot="1" x14ac:dyDescent="0.3">
      <c r="E40" s="111">
        <f>SUM(E33:E39)</f>
        <v>907610.99000000011</v>
      </c>
    </row>
    <row r="41" spans="1:6" x14ac:dyDescent="0.25">
      <c r="E41" s="110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11">
        <f>E28+E30+E40</f>
        <v>1718059.1400000001</v>
      </c>
      <c r="F42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105"/>
  <sheetViews>
    <sheetView topLeftCell="C20" zoomScale="70" zoomScaleNormal="70" workbookViewId="0">
      <selection activeCell="Q82" sqref="Q82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2">
        <v>2015</v>
      </c>
      <c r="B7" s="64">
        <v>0.62</v>
      </c>
      <c r="C7" s="65">
        <v>207536</v>
      </c>
    </row>
    <row r="8" spans="1:3" x14ac:dyDescent="0.25">
      <c r="A8" s="2">
        <v>2016</v>
      </c>
      <c r="B8" s="59">
        <v>0</v>
      </c>
      <c r="C8" s="60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1">
        <v>43070</v>
      </c>
      <c r="B20" s="59">
        <v>0</v>
      </c>
      <c r="C20" s="5">
        <v>12841</v>
      </c>
    </row>
    <row r="21" spans="1:3" x14ac:dyDescent="0.25">
      <c r="A21" s="62">
        <v>2017</v>
      </c>
      <c r="B21" s="64">
        <v>0.97</v>
      </c>
      <c r="C21" s="63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71">
        <v>0</v>
      </c>
      <c r="C24" s="5">
        <v>19510</v>
      </c>
    </row>
    <row r="25" spans="1:3" x14ac:dyDescent="0.25">
      <c r="A25" s="1">
        <v>43191</v>
      </c>
      <c r="B25" s="171">
        <v>0</v>
      </c>
      <c r="C25" s="5">
        <v>29107</v>
      </c>
    </row>
    <row r="26" spans="1:3" x14ac:dyDescent="0.25">
      <c r="A26" s="1">
        <v>43221</v>
      </c>
      <c r="B26" s="171">
        <v>0</v>
      </c>
      <c r="C26" s="5">
        <v>19571</v>
      </c>
    </row>
    <row r="27" spans="1:3" x14ac:dyDescent="0.25">
      <c r="A27" s="1">
        <v>43252</v>
      </c>
      <c r="B27" s="171">
        <v>0</v>
      </c>
      <c r="C27" s="5">
        <v>19540</v>
      </c>
    </row>
    <row r="28" spans="1:3" x14ac:dyDescent="0.25">
      <c r="A28" s="1">
        <v>43282</v>
      </c>
      <c r="B28" s="171">
        <v>8.5399999999999991</v>
      </c>
      <c r="C28" s="5">
        <v>21724</v>
      </c>
    </row>
    <row r="29" spans="1:3" x14ac:dyDescent="0.25">
      <c r="A29" s="1">
        <v>43313</v>
      </c>
      <c r="B29" s="171">
        <v>0</v>
      </c>
      <c r="C29" s="5">
        <v>22107</v>
      </c>
    </row>
    <row r="30" spans="1:3" x14ac:dyDescent="0.25">
      <c r="A30" s="1">
        <v>43344</v>
      </c>
      <c r="B30" s="171">
        <v>0</v>
      </c>
      <c r="C30" s="5">
        <v>33943</v>
      </c>
    </row>
    <row r="31" spans="1:3" x14ac:dyDescent="0.25">
      <c r="A31" s="1">
        <v>43374</v>
      </c>
      <c r="B31" s="171">
        <v>0</v>
      </c>
      <c r="C31" s="13">
        <v>28526</v>
      </c>
    </row>
    <row r="32" spans="1:3" x14ac:dyDescent="0.25">
      <c r="A32" s="1">
        <v>43405</v>
      </c>
      <c r="B32" s="171">
        <v>0</v>
      </c>
      <c r="C32" s="13">
        <v>18997</v>
      </c>
    </row>
    <row r="33" spans="1:22" x14ac:dyDescent="0.25">
      <c r="A33" s="1">
        <v>43435</v>
      </c>
      <c r="B33" s="171">
        <v>0</v>
      </c>
      <c r="C33" s="13">
        <v>17522</v>
      </c>
    </row>
    <row r="34" spans="1:22" x14ac:dyDescent="0.25">
      <c r="A34" s="175" t="s">
        <v>277</v>
      </c>
      <c r="B34" s="64">
        <v>0.83</v>
      </c>
      <c r="C34" s="63">
        <f>SUM(C22:C33)</f>
        <v>264467</v>
      </c>
    </row>
    <row r="35" spans="1:22" x14ac:dyDescent="0.25">
      <c r="A35" s="1">
        <v>43466</v>
      </c>
      <c r="B35" s="171">
        <v>0</v>
      </c>
      <c r="C35" s="13">
        <v>18969</v>
      </c>
    </row>
    <row r="36" spans="1:22" x14ac:dyDescent="0.25">
      <c r="A36" s="1">
        <v>43497</v>
      </c>
      <c r="B36" s="171">
        <v>5.79</v>
      </c>
      <c r="C36" s="13">
        <v>15596</v>
      </c>
    </row>
    <row r="37" spans="1:22" x14ac:dyDescent="0.25">
      <c r="A37" s="1"/>
      <c r="B37" s="4"/>
      <c r="C37" s="5"/>
    </row>
    <row r="38" spans="1:22" x14ac:dyDescent="0.25">
      <c r="A38" s="1"/>
      <c r="B38" s="4"/>
      <c r="C38" s="5"/>
    </row>
    <row r="39" spans="1:22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1" spans="1:22" x14ac:dyDescent="0.25">
      <c r="A41" t="s">
        <v>3</v>
      </c>
    </row>
    <row r="42" spans="1:22" x14ac:dyDescent="0.25">
      <c r="A42" t="s">
        <v>1</v>
      </c>
    </row>
    <row r="44" spans="1:22" x14ac:dyDescent="0.25">
      <c r="A44" s="2"/>
      <c r="B44" s="3" t="s">
        <v>0</v>
      </c>
      <c r="C44" s="3" t="s">
        <v>2</v>
      </c>
    </row>
    <row r="45" spans="1:22" x14ac:dyDescent="0.25">
      <c r="A45" s="62">
        <v>2015</v>
      </c>
      <c r="B45" s="59">
        <v>0</v>
      </c>
      <c r="C45" s="65">
        <v>23530</v>
      </c>
    </row>
    <row r="46" spans="1:22" x14ac:dyDescent="0.25">
      <c r="A46" s="62">
        <v>2016</v>
      </c>
      <c r="B46" s="59">
        <v>0</v>
      </c>
      <c r="C46" s="65">
        <v>23350</v>
      </c>
    </row>
    <row r="47" spans="1:22" x14ac:dyDescent="0.25">
      <c r="A47" s="1">
        <v>42736</v>
      </c>
      <c r="B47" s="4">
        <v>0</v>
      </c>
      <c r="C47" s="5">
        <v>1855</v>
      </c>
      <c r="S47" s="53"/>
    </row>
    <row r="48" spans="1:22" x14ac:dyDescent="0.25">
      <c r="A48" s="1">
        <v>42767</v>
      </c>
      <c r="B48" s="4">
        <v>0</v>
      </c>
      <c r="C48" s="5">
        <v>1761</v>
      </c>
      <c r="S48" s="54"/>
    </row>
    <row r="49" spans="1:3" x14ac:dyDescent="0.25">
      <c r="A49" s="1">
        <v>42795</v>
      </c>
      <c r="B49" s="4">
        <v>0</v>
      </c>
      <c r="C49" s="5">
        <v>2048</v>
      </c>
    </row>
    <row r="50" spans="1:3" x14ac:dyDescent="0.25">
      <c r="A50" s="1">
        <v>42826</v>
      </c>
      <c r="B50" s="4">
        <v>0</v>
      </c>
      <c r="C50" s="5">
        <v>1980</v>
      </c>
    </row>
    <row r="51" spans="1:3" x14ac:dyDescent="0.25">
      <c r="A51" s="1">
        <v>42856</v>
      </c>
      <c r="B51" s="4">
        <v>0</v>
      </c>
      <c r="C51" s="5">
        <v>1822</v>
      </c>
    </row>
    <row r="52" spans="1:3" x14ac:dyDescent="0.25">
      <c r="A52" s="1">
        <v>42887</v>
      </c>
      <c r="B52" s="4">
        <v>0</v>
      </c>
      <c r="C52" s="5">
        <v>2026</v>
      </c>
    </row>
    <row r="53" spans="1:3" x14ac:dyDescent="0.25">
      <c r="A53" s="1">
        <v>42917</v>
      </c>
      <c r="B53" s="4">
        <v>0</v>
      </c>
      <c r="C53" s="5">
        <v>1485</v>
      </c>
    </row>
    <row r="54" spans="1:3" x14ac:dyDescent="0.25">
      <c r="A54" s="1">
        <v>42948</v>
      </c>
      <c r="B54" s="4">
        <v>0</v>
      </c>
      <c r="C54" s="5">
        <v>1525</v>
      </c>
    </row>
    <row r="55" spans="1:3" x14ac:dyDescent="0.25">
      <c r="A55" s="1">
        <v>42979</v>
      </c>
      <c r="B55" s="4">
        <v>0</v>
      </c>
      <c r="C55" s="13">
        <v>1536</v>
      </c>
    </row>
    <row r="56" spans="1:3" x14ac:dyDescent="0.25">
      <c r="A56" s="1">
        <v>43009</v>
      </c>
      <c r="B56" s="4">
        <v>0</v>
      </c>
      <c r="C56" s="5">
        <v>1822</v>
      </c>
    </row>
    <row r="57" spans="1:3" x14ac:dyDescent="0.25">
      <c r="A57" s="1">
        <v>43040</v>
      </c>
      <c r="B57" s="4">
        <v>0</v>
      </c>
      <c r="C57" s="5">
        <v>1323</v>
      </c>
    </row>
    <row r="58" spans="1:3" x14ac:dyDescent="0.25">
      <c r="A58" s="1">
        <v>43070</v>
      </c>
      <c r="B58" s="59">
        <v>0</v>
      </c>
      <c r="C58" s="5">
        <v>1259</v>
      </c>
    </row>
    <row r="59" spans="1:3" x14ac:dyDescent="0.25">
      <c r="A59" s="175">
        <v>2017</v>
      </c>
      <c r="B59" s="59">
        <v>0</v>
      </c>
      <c r="C59" s="63">
        <f>SUM(C47:C58)</f>
        <v>20442</v>
      </c>
    </row>
    <row r="60" spans="1:3" x14ac:dyDescent="0.25">
      <c r="A60" s="1">
        <v>43101</v>
      </c>
      <c r="B60" s="4">
        <v>0</v>
      </c>
      <c r="C60" s="5">
        <v>1985</v>
      </c>
    </row>
    <row r="61" spans="1:3" x14ac:dyDescent="0.25">
      <c r="A61" s="1">
        <v>43132</v>
      </c>
      <c r="B61" s="4">
        <v>0</v>
      </c>
      <c r="C61" s="5">
        <v>1679</v>
      </c>
    </row>
    <row r="62" spans="1:3" x14ac:dyDescent="0.25">
      <c r="A62" s="1">
        <v>43160</v>
      </c>
      <c r="B62" s="171">
        <v>0</v>
      </c>
      <c r="C62" s="5">
        <v>1867</v>
      </c>
    </row>
    <row r="63" spans="1:3" x14ac:dyDescent="0.25">
      <c r="A63" s="1">
        <v>43191</v>
      </c>
      <c r="B63" s="171">
        <v>0</v>
      </c>
      <c r="C63" s="5">
        <v>2913</v>
      </c>
    </row>
    <row r="64" spans="1:3" x14ac:dyDescent="0.25">
      <c r="A64" s="1">
        <v>43221</v>
      </c>
      <c r="B64" s="171">
        <v>0</v>
      </c>
      <c r="C64" s="5">
        <v>1773</v>
      </c>
    </row>
    <row r="65" spans="1:22" x14ac:dyDescent="0.25">
      <c r="A65" s="1">
        <v>43252</v>
      </c>
      <c r="B65" s="171">
        <v>0</v>
      </c>
      <c r="C65" s="5">
        <v>1493</v>
      </c>
    </row>
    <row r="66" spans="1:22" x14ac:dyDescent="0.25">
      <c r="A66" s="1">
        <v>43282</v>
      </c>
      <c r="B66" s="171">
        <v>0</v>
      </c>
      <c r="C66" s="5">
        <v>1682</v>
      </c>
      <c r="F66" t="s">
        <v>278</v>
      </c>
    </row>
    <row r="67" spans="1:22" x14ac:dyDescent="0.25">
      <c r="A67" s="1">
        <v>43313</v>
      </c>
      <c r="B67" s="171">
        <v>0</v>
      </c>
      <c r="C67" s="5">
        <v>2025</v>
      </c>
    </row>
    <row r="68" spans="1:22" x14ac:dyDescent="0.25">
      <c r="A68" s="1">
        <v>43344</v>
      </c>
      <c r="B68" s="171">
        <v>0</v>
      </c>
      <c r="C68" s="5">
        <v>4832</v>
      </c>
    </row>
    <row r="69" spans="1:22" x14ac:dyDescent="0.25">
      <c r="A69" s="1">
        <v>43374</v>
      </c>
      <c r="B69" s="171">
        <v>0</v>
      </c>
      <c r="C69" s="13">
        <v>3207</v>
      </c>
    </row>
    <row r="70" spans="1:22" x14ac:dyDescent="0.25">
      <c r="A70" s="1">
        <v>43405</v>
      </c>
      <c r="B70" s="171">
        <v>0</v>
      </c>
      <c r="C70" s="13">
        <v>1625</v>
      </c>
    </row>
    <row r="71" spans="1:22" x14ac:dyDescent="0.25">
      <c r="A71" s="1">
        <v>43435</v>
      </c>
      <c r="B71" s="183">
        <v>0</v>
      </c>
      <c r="C71" s="13">
        <v>2132</v>
      </c>
    </row>
    <row r="72" spans="1:22" x14ac:dyDescent="0.25">
      <c r="A72" s="175" t="s">
        <v>277</v>
      </c>
      <c r="B72" s="59">
        <v>0</v>
      </c>
      <c r="C72" s="63">
        <f>SUM(C60:C71)</f>
        <v>27213</v>
      </c>
    </row>
    <row r="73" spans="1:22" x14ac:dyDescent="0.25">
      <c r="A73" s="1">
        <v>43466</v>
      </c>
      <c r="B73" s="171">
        <v>0</v>
      </c>
      <c r="C73" s="13">
        <v>1810</v>
      </c>
    </row>
    <row r="74" spans="1:22" x14ac:dyDescent="0.25">
      <c r="A74" s="1">
        <v>43497</v>
      </c>
      <c r="B74" s="171">
        <v>0</v>
      </c>
      <c r="C74" s="13">
        <v>1332</v>
      </c>
    </row>
    <row r="75" spans="1:22" x14ac:dyDescent="0.25">
      <c r="A75" s="1"/>
      <c r="B75" s="4"/>
      <c r="C75" s="5"/>
    </row>
    <row r="76" spans="1:22" x14ac:dyDescent="0.25">
      <c r="A76" s="1"/>
      <c r="B76" s="4"/>
      <c r="C76" s="5"/>
    </row>
    <row r="77" spans="1:22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x14ac:dyDescent="0.25">
      <c r="A78" s="1"/>
      <c r="B78" s="4"/>
      <c r="C78" s="5"/>
    </row>
    <row r="79" spans="1:22" x14ac:dyDescent="0.25">
      <c r="A79" s="1"/>
      <c r="B79" s="4"/>
      <c r="C79" s="5"/>
    </row>
    <row r="80" spans="1:22" x14ac:dyDescent="0.25">
      <c r="A80" s="1"/>
      <c r="B80" s="4"/>
      <c r="C80" s="5"/>
    </row>
    <row r="82" spans="1:32" x14ac:dyDescent="0.25">
      <c r="B82" s="4" t="s">
        <v>178</v>
      </c>
    </row>
    <row r="83" spans="1:32" x14ac:dyDescent="0.25">
      <c r="Q83" s="68"/>
      <c r="R83" s="68"/>
      <c r="AD83" s="71"/>
    </row>
    <row r="84" spans="1:32" x14ac:dyDescent="0.25">
      <c r="B84" s="2"/>
      <c r="C84" s="3">
        <v>2015</v>
      </c>
      <c r="D84" s="69">
        <v>2016</v>
      </c>
      <c r="E84" s="66">
        <v>42736</v>
      </c>
      <c r="F84" s="17">
        <v>42767</v>
      </c>
      <c r="G84" s="17">
        <v>42795</v>
      </c>
      <c r="H84" s="17">
        <v>42826</v>
      </c>
      <c r="I84" s="17">
        <v>42856</v>
      </c>
      <c r="J84" s="17">
        <v>42887</v>
      </c>
      <c r="K84" s="17">
        <v>42917</v>
      </c>
      <c r="L84" s="17">
        <v>42948</v>
      </c>
      <c r="M84" s="17">
        <v>42979</v>
      </c>
      <c r="N84" s="17">
        <v>43009</v>
      </c>
      <c r="O84" s="17">
        <v>43040</v>
      </c>
      <c r="P84" s="17">
        <v>43070</v>
      </c>
      <c r="Q84" s="72">
        <v>2017</v>
      </c>
      <c r="R84" s="66">
        <v>43101</v>
      </c>
      <c r="S84" s="17">
        <v>43132</v>
      </c>
      <c r="T84" s="17">
        <v>43160</v>
      </c>
      <c r="U84" s="17">
        <v>43191</v>
      </c>
      <c r="V84" s="17">
        <v>43221</v>
      </c>
      <c r="W84" s="17">
        <v>43252</v>
      </c>
      <c r="X84" s="17">
        <v>43282</v>
      </c>
      <c r="Y84" s="17">
        <v>43313</v>
      </c>
      <c r="Z84" s="17">
        <v>43344</v>
      </c>
      <c r="AA84" s="17">
        <v>43374</v>
      </c>
      <c r="AB84" s="17">
        <v>43405</v>
      </c>
      <c r="AC84" s="17">
        <v>43435</v>
      </c>
      <c r="AD84" s="69" t="s">
        <v>277</v>
      </c>
      <c r="AE84" s="66">
        <v>43466</v>
      </c>
      <c r="AF84" s="17">
        <v>43497</v>
      </c>
    </row>
    <row r="85" spans="1:32" x14ac:dyDescent="0.25">
      <c r="A85" s="9" t="s">
        <v>21</v>
      </c>
      <c r="B85" s="16" t="s">
        <v>5</v>
      </c>
      <c r="C85" s="15">
        <v>231066</v>
      </c>
      <c r="D85" s="70">
        <v>210544</v>
      </c>
      <c r="E85" s="67">
        <v>16487</v>
      </c>
      <c r="F85" s="15">
        <v>16234</v>
      </c>
      <c r="G85" s="15">
        <v>18391</v>
      </c>
      <c r="H85" s="15">
        <v>19512</v>
      </c>
      <c r="I85" s="15">
        <v>21079</v>
      </c>
      <c r="J85" s="15">
        <v>21248</v>
      </c>
      <c r="K85" s="15">
        <v>17197</v>
      </c>
      <c r="L85" s="15">
        <v>18943</v>
      </c>
      <c r="M85" s="15">
        <f>C17+C55</f>
        <v>17448</v>
      </c>
      <c r="N85" s="82">
        <v>17944</v>
      </c>
      <c r="O85" s="82">
        <v>15842</v>
      </c>
      <c r="P85" s="82">
        <v>14100</v>
      </c>
      <c r="Q85" s="73">
        <f>SUM(E85:P85)</f>
        <v>214425</v>
      </c>
      <c r="R85" s="67">
        <v>18795</v>
      </c>
      <c r="S85" s="138">
        <v>18789</v>
      </c>
      <c r="T85" s="13">
        <v>21377</v>
      </c>
      <c r="U85" s="13">
        <v>32020</v>
      </c>
      <c r="V85" s="13">
        <v>21344</v>
      </c>
      <c r="W85" s="13">
        <v>21033</v>
      </c>
      <c r="X85" s="13">
        <v>23406</v>
      </c>
      <c r="Y85" s="13">
        <v>24132</v>
      </c>
      <c r="Z85" s="13">
        <v>38775</v>
      </c>
      <c r="AA85" s="13">
        <v>31733</v>
      </c>
      <c r="AB85" s="13">
        <v>20266</v>
      </c>
      <c r="AC85" s="13">
        <v>19654</v>
      </c>
      <c r="AD85" s="154">
        <f>SUM(R85:AC85)</f>
        <v>291324</v>
      </c>
      <c r="AE85" s="13">
        <v>20779</v>
      </c>
      <c r="AF85" s="13">
        <v>16928</v>
      </c>
    </row>
    <row r="86" spans="1:32" x14ac:dyDescent="0.25">
      <c r="A86" s="9" t="s">
        <v>21</v>
      </c>
      <c r="B86" s="16" t="s">
        <v>23</v>
      </c>
      <c r="C86" s="15">
        <v>843</v>
      </c>
      <c r="D86" s="70">
        <v>935</v>
      </c>
      <c r="E86" s="67">
        <v>92</v>
      </c>
      <c r="F86" s="15">
        <v>119</v>
      </c>
      <c r="G86" s="15">
        <v>86</v>
      </c>
      <c r="H86" s="15">
        <v>115</v>
      </c>
      <c r="I86" s="15">
        <v>99</v>
      </c>
      <c r="J86" s="15">
        <v>119</v>
      </c>
      <c r="K86" s="15">
        <v>99</v>
      </c>
      <c r="L86" s="15">
        <v>106</v>
      </c>
      <c r="M86" s="15">
        <v>111</v>
      </c>
      <c r="N86" s="82">
        <v>111</v>
      </c>
      <c r="O86" s="82">
        <v>113</v>
      </c>
      <c r="P86" s="82">
        <v>97</v>
      </c>
      <c r="Q86" s="73">
        <f t="shared" ref="Q86:Q92" si="0">SUM(E86:P86)</f>
        <v>1267</v>
      </c>
      <c r="R86" s="67">
        <v>109</v>
      </c>
      <c r="S86" s="139">
        <v>123</v>
      </c>
      <c r="T86" s="13">
        <v>126</v>
      </c>
      <c r="U86" s="13">
        <v>179</v>
      </c>
      <c r="V86" s="13">
        <v>51</v>
      </c>
      <c r="W86" s="13">
        <v>121</v>
      </c>
      <c r="X86" s="13">
        <v>97</v>
      </c>
      <c r="Y86" s="13">
        <v>107</v>
      </c>
      <c r="Z86" s="13">
        <v>178</v>
      </c>
      <c r="AA86" s="13">
        <v>144</v>
      </c>
      <c r="AB86" s="13">
        <v>112</v>
      </c>
      <c r="AC86" s="13">
        <v>67</v>
      </c>
      <c r="AD86" s="154">
        <f t="shared" ref="AD86:AD104" si="1">SUM(R86:AC86)</f>
        <v>1414</v>
      </c>
      <c r="AE86" s="13">
        <v>117</v>
      </c>
      <c r="AF86" s="13">
        <v>118</v>
      </c>
    </row>
    <row r="87" spans="1:32" x14ac:dyDescent="0.25">
      <c r="A87" s="9" t="s">
        <v>21</v>
      </c>
      <c r="B87" s="16" t="s">
        <v>13</v>
      </c>
      <c r="C87" s="15">
        <v>15</v>
      </c>
      <c r="D87" s="70">
        <v>15</v>
      </c>
      <c r="E87" s="67">
        <v>2</v>
      </c>
      <c r="F87" s="15">
        <v>1</v>
      </c>
      <c r="G87" s="15">
        <v>1</v>
      </c>
      <c r="H87" s="15">
        <v>1</v>
      </c>
      <c r="I87" s="15">
        <v>6</v>
      </c>
      <c r="J87" s="15">
        <v>1</v>
      </c>
      <c r="K87" s="15">
        <v>1</v>
      </c>
      <c r="L87" s="15">
        <v>1</v>
      </c>
      <c r="M87" s="15">
        <v>1</v>
      </c>
      <c r="N87" s="82">
        <v>1</v>
      </c>
      <c r="O87" s="82">
        <v>1</v>
      </c>
      <c r="P87" s="82">
        <v>1</v>
      </c>
      <c r="Q87" s="73">
        <f t="shared" si="0"/>
        <v>18</v>
      </c>
      <c r="R87" s="67">
        <v>1</v>
      </c>
      <c r="S87" s="139">
        <v>1</v>
      </c>
      <c r="T87" s="13">
        <v>1</v>
      </c>
      <c r="U87" s="13">
        <v>2</v>
      </c>
      <c r="V87" s="13">
        <v>1</v>
      </c>
      <c r="W87" s="13">
        <v>1</v>
      </c>
      <c r="X87" s="13">
        <v>1</v>
      </c>
      <c r="Y87" s="13">
        <v>1</v>
      </c>
      <c r="Z87" s="13">
        <v>2</v>
      </c>
      <c r="AA87" s="13">
        <v>2</v>
      </c>
      <c r="AB87" s="13">
        <v>1</v>
      </c>
      <c r="AC87" s="13">
        <v>1</v>
      </c>
      <c r="AD87" s="154">
        <f t="shared" si="1"/>
        <v>15</v>
      </c>
      <c r="AE87" s="13">
        <v>1</v>
      </c>
      <c r="AF87" s="13">
        <v>1</v>
      </c>
    </row>
    <row r="88" spans="1:32" x14ac:dyDescent="0.25">
      <c r="A88" s="9" t="s">
        <v>21</v>
      </c>
      <c r="B88" s="16" t="s">
        <v>14</v>
      </c>
      <c r="C88" s="15">
        <v>289</v>
      </c>
      <c r="D88" s="70">
        <v>265</v>
      </c>
      <c r="E88" s="67">
        <v>23</v>
      </c>
      <c r="F88" s="15">
        <v>26</v>
      </c>
      <c r="G88" s="15">
        <v>21</v>
      </c>
      <c r="H88" s="15">
        <v>28</v>
      </c>
      <c r="I88" s="15">
        <v>52</v>
      </c>
      <c r="J88" s="15">
        <v>28</v>
      </c>
      <c r="K88" s="15">
        <v>17</v>
      </c>
      <c r="L88" s="15">
        <v>11</v>
      </c>
      <c r="M88" s="15">
        <v>39</v>
      </c>
      <c r="N88" s="82">
        <v>44</v>
      </c>
      <c r="O88" s="82">
        <v>27</v>
      </c>
      <c r="P88" s="82">
        <v>20</v>
      </c>
      <c r="Q88" s="73">
        <f t="shared" si="0"/>
        <v>336</v>
      </c>
      <c r="R88" s="67">
        <v>63</v>
      </c>
      <c r="S88" s="139">
        <v>16</v>
      </c>
      <c r="T88" s="13">
        <v>47</v>
      </c>
      <c r="U88" s="13">
        <v>80</v>
      </c>
      <c r="V88" s="13">
        <v>23</v>
      </c>
      <c r="W88" s="13">
        <v>52</v>
      </c>
      <c r="X88" s="13">
        <v>91</v>
      </c>
      <c r="Y88" s="13">
        <v>42</v>
      </c>
      <c r="Z88" s="13">
        <v>65</v>
      </c>
      <c r="AA88" s="13">
        <v>55</v>
      </c>
      <c r="AB88" s="13">
        <v>21</v>
      </c>
      <c r="AC88" s="13">
        <v>18</v>
      </c>
      <c r="AD88" s="154">
        <f t="shared" si="1"/>
        <v>573</v>
      </c>
      <c r="AE88" s="13">
        <v>33</v>
      </c>
      <c r="AF88" s="13">
        <v>22</v>
      </c>
    </row>
    <row r="89" spans="1:32" x14ac:dyDescent="0.25">
      <c r="A89" s="9" t="s">
        <v>21</v>
      </c>
      <c r="B89" s="16" t="s">
        <v>15</v>
      </c>
      <c r="C89" s="15">
        <v>7770</v>
      </c>
      <c r="D89" s="70">
        <v>6373</v>
      </c>
      <c r="E89" s="67">
        <v>492</v>
      </c>
      <c r="F89" s="15">
        <v>509</v>
      </c>
      <c r="G89" s="15">
        <v>450</v>
      </c>
      <c r="H89" s="15">
        <v>460</v>
      </c>
      <c r="I89" s="15">
        <v>604</v>
      </c>
      <c r="J89" s="15">
        <v>581</v>
      </c>
      <c r="K89" s="15">
        <v>500</v>
      </c>
      <c r="L89" s="15">
        <v>487</v>
      </c>
      <c r="M89" s="15">
        <v>526</v>
      </c>
      <c r="N89" s="82">
        <v>532</v>
      </c>
      <c r="O89" s="82">
        <v>444</v>
      </c>
      <c r="P89" s="82">
        <v>397</v>
      </c>
      <c r="Q89" s="73">
        <f t="shared" si="0"/>
        <v>5982</v>
      </c>
      <c r="R89" s="67">
        <v>439</v>
      </c>
      <c r="S89" s="139">
        <v>436</v>
      </c>
      <c r="T89" s="13">
        <v>669</v>
      </c>
      <c r="U89" s="13">
        <v>850</v>
      </c>
      <c r="V89" s="13">
        <v>509</v>
      </c>
      <c r="W89" s="13">
        <v>659</v>
      </c>
      <c r="X89" s="13">
        <v>581</v>
      </c>
      <c r="Y89" s="13">
        <v>631</v>
      </c>
      <c r="Z89" s="13">
        <v>714</v>
      </c>
      <c r="AA89" s="13">
        <v>763</v>
      </c>
      <c r="AB89" s="13">
        <v>678</v>
      </c>
      <c r="AC89" s="13">
        <v>507</v>
      </c>
      <c r="AD89" s="154">
        <f t="shared" si="1"/>
        <v>7436</v>
      </c>
      <c r="AE89" s="13">
        <v>619</v>
      </c>
      <c r="AF89" s="13">
        <v>487</v>
      </c>
    </row>
    <row r="90" spans="1:32" x14ac:dyDescent="0.25">
      <c r="A90" s="9" t="s">
        <v>21</v>
      </c>
      <c r="B90" s="16" t="s">
        <v>16</v>
      </c>
      <c r="C90" s="15">
        <v>1828</v>
      </c>
      <c r="D90" s="70">
        <v>1606</v>
      </c>
      <c r="E90" s="67">
        <v>160</v>
      </c>
      <c r="F90" s="15">
        <v>115</v>
      </c>
      <c r="G90" s="15">
        <v>115</v>
      </c>
      <c r="H90" s="15">
        <v>129</v>
      </c>
      <c r="I90" s="15">
        <v>146</v>
      </c>
      <c r="J90" s="15">
        <v>300</v>
      </c>
      <c r="K90" s="15">
        <v>124</v>
      </c>
      <c r="L90" s="15">
        <v>135</v>
      </c>
      <c r="M90" s="15">
        <v>209</v>
      </c>
      <c r="N90" s="82">
        <v>153</v>
      </c>
      <c r="O90" s="82">
        <v>138</v>
      </c>
      <c r="P90" s="82">
        <v>105</v>
      </c>
      <c r="Q90" s="73">
        <f t="shared" si="0"/>
        <v>1829</v>
      </c>
      <c r="R90" s="67">
        <v>178</v>
      </c>
      <c r="S90" s="139">
        <v>108</v>
      </c>
      <c r="T90" s="13">
        <v>172</v>
      </c>
      <c r="U90" s="13">
        <v>209</v>
      </c>
      <c r="V90" s="13">
        <v>160</v>
      </c>
      <c r="W90" s="13">
        <v>172</v>
      </c>
      <c r="X90" s="13">
        <v>179</v>
      </c>
      <c r="Y90" s="13">
        <v>158</v>
      </c>
      <c r="Z90" s="13">
        <v>187</v>
      </c>
      <c r="AA90" s="13">
        <v>228</v>
      </c>
      <c r="AB90" s="13">
        <v>177</v>
      </c>
      <c r="AC90" s="13">
        <v>142</v>
      </c>
      <c r="AD90" s="154">
        <f t="shared" si="1"/>
        <v>2070</v>
      </c>
      <c r="AE90" s="13">
        <v>165</v>
      </c>
      <c r="AF90" s="13">
        <v>145</v>
      </c>
    </row>
    <row r="91" spans="1:32" x14ac:dyDescent="0.25">
      <c r="A91" s="9" t="s">
        <v>21</v>
      </c>
      <c r="B91" s="16" t="s">
        <v>17</v>
      </c>
      <c r="C91" s="15">
        <v>2243</v>
      </c>
      <c r="D91" s="70">
        <v>1946</v>
      </c>
      <c r="E91" s="67">
        <v>177</v>
      </c>
      <c r="F91" s="15">
        <v>157</v>
      </c>
      <c r="G91" s="15">
        <v>151</v>
      </c>
      <c r="H91" s="15">
        <v>152</v>
      </c>
      <c r="I91" s="15">
        <v>158</v>
      </c>
      <c r="J91" s="15">
        <v>185</v>
      </c>
      <c r="K91" s="15">
        <v>154</v>
      </c>
      <c r="L91" s="15">
        <v>178</v>
      </c>
      <c r="M91" s="15">
        <v>191</v>
      </c>
      <c r="N91" s="82">
        <v>169</v>
      </c>
      <c r="O91" s="82">
        <v>149</v>
      </c>
      <c r="P91" s="82">
        <v>212</v>
      </c>
      <c r="Q91" s="73">
        <f t="shared" si="0"/>
        <v>2033</v>
      </c>
      <c r="R91" s="67">
        <v>260</v>
      </c>
      <c r="S91" s="139">
        <v>250</v>
      </c>
      <c r="T91" s="13">
        <v>299</v>
      </c>
      <c r="U91" s="13">
        <v>293</v>
      </c>
      <c r="V91" s="13">
        <v>152</v>
      </c>
      <c r="W91" s="13">
        <v>219</v>
      </c>
      <c r="X91" s="13">
        <v>216</v>
      </c>
      <c r="Y91" s="13">
        <v>226</v>
      </c>
      <c r="Z91" s="13">
        <v>240</v>
      </c>
      <c r="AA91" s="13">
        <v>235</v>
      </c>
      <c r="AB91" s="13">
        <v>218</v>
      </c>
      <c r="AC91" s="13">
        <v>193</v>
      </c>
      <c r="AD91" s="154">
        <f t="shared" si="1"/>
        <v>2801</v>
      </c>
      <c r="AE91" s="13">
        <v>213</v>
      </c>
      <c r="AF91" s="13">
        <v>170</v>
      </c>
    </row>
    <row r="92" spans="1:32" x14ac:dyDescent="0.25">
      <c r="A92" s="9" t="s">
        <v>21</v>
      </c>
      <c r="B92" s="16" t="s">
        <v>9</v>
      </c>
      <c r="C92" s="15">
        <v>2</v>
      </c>
      <c r="D92" s="70">
        <v>16</v>
      </c>
      <c r="E92" s="67">
        <v>1</v>
      </c>
      <c r="F92" s="15">
        <v>3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82">
        <v>1</v>
      </c>
      <c r="O92" s="82">
        <v>0</v>
      </c>
      <c r="P92" s="82">
        <v>0</v>
      </c>
      <c r="Q92" s="73">
        <f t="shared" si="0"/>
        <v>6</v>
      </c>
      <c r="R92" s="67">
        <v>1</v>
      </c>
      <c r="S92" s="139">
        <v>1</v>
      </c>
      <c r="T92" s="13">
        <v>0</v>
      </c>
      <c r="U92" s="13">
        <v>2</v>
      </c>
      <c r="V92" s="13">
        <v>1</v>
      </c>
      <c r="W92" s="13">
        <v>1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54">
        <f t="shared" si="1"/>
        <v>6</v>
      </c>
      <c r="AE92" s="13">
        <v>0</v>
      </c>
      <c r="AF92" s="13">
        <v>0</v>
      </c>
    </row>
    <row r="93" spans="1:32" x14ac:dyDescent="0.25">
      <c r="A93" s="9"/>
      <c r="B93" s="16"/>
      <c r="C93" s="15"/>
      <c r="D93" s="70"/>
      <c r="E93" s="67"/>
      <c r="F93" s="15"/>
      <c r="G93" s="15"/>
      <c r="H93" s="15"/>
      <c r="I93" s="15"/>
      <c r="J93" s="15"/>
      <c r="K93" s="15"/>
      <c r="L93" s="15"/>
      <c r="M93" s="15"/>
      <c r="N93" s="82"/>
      <c r="O93" s="82"/>
      <c r="P93" s="82"/>
      <c r="Q93" s="73"/>
      <c r="R93" s="67"/>
      <c r="S93" s="139"/>
      <c r="T93" s="7"/>
      <c r="U93" s="7"/>
      <c r="V93" s="7"/>
      <c r="W93" s="7"/>
      <c r="X93" s="7"/>
      <c r="Y93" s="7"/>
      <c r="Z93" s="7"/>
      <c r="AA93" s="13"/>
      <c r="AB93" s="13"/>
      <c r="AC93" s="13"/>
      <c r="AD93" s="154"/>
      <c r="AE93" s="13"/>
    </row>
    <row r="94" spans="1:32" x14ac:dyDescent="0.25">
      <c r="A94" s="9"/>
      <c r="B94" s="16"/>
      <c r="C94" s="15"/>
      <c r="D94" s="70"/>
      <c r="E94" s="67"/>
      <c r="F94" s="15"/>
      <c r="G94" s="15"/>
      <c r="H94" s="15"/>
      <c r="I94" s="15"/>
      <c r="J94" s="15"/>
      <c r="K94" s="15"/>
      <c r="L94" s="15"/>
      <c r="M94" s="15"/>
      <c r="N94" s="82"/>
      <c r="O94" s="82"/>
      <c r="P94" s="82"/>
      <c r="Q94" s="73"/>
      <c r="R94" s="67"/>
      <c r="S94" s="139"/>
      <c r="T94" s="7"/>
      <c r="U94" s="7"/>
      <c r="V94" s="7"/>
      <c r="W94" s="7"/>
      <c r="X94" s="7"/>
      <c r="Y94" s="7"/>
      <c r="Z94" s="7"/>
      <c r="AA94" s="13"/>
      <c r="AB94" s="13"/>
      <c r="AC94" s="13"/>
      <c r="AD94" s="154"/>
      <c r="AE94" s="13"/>
    </row>
    <row r="95" spans="1:32" x14ac:dyDescent="0.25">
      <c r="A95" s="9" t="s">
        <v>22</v>
      </c>
      <c r="B95" s="16" t="s">
        <v>285</v>
      </c>
      <c r="C95" s="187">
        <v>0.62</v>
      </c>
      <c r="D95" s="188">
        <v>0</v>
      </c>
      <c r="E95" s="185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9">
        <v>0</v>
      </c>
      <c r="O95" s="189">
        <v>0</v>
      </c>
      <c r="P95" s="189">
        <v>0</v>
      </c>
      <c r="Q95" s="190">
        <v>0.97</v>
      </c>
      <c r="R95" s="185">
        <v>0</v>
      </c>
      <c r="S95" s="186">
        <v>0</v>
      </c>
      <c r="T95" s="184">
        <v>0</v>
      </c>
      <c r="U95" s="184">
        <v>0</v>
      </c>
      <c r="V95" s="184">
        <v>0</v>
      </c>
      <c r="W95" s="184">
        <v>0</v>
      </c>
      <c r="X95" s="184">
        <v>8.5399999999999991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90">
        <v>0.83</v>
      </c>
      <c r="AE95" s="184">
        <v>0</v>
      </c>
      <c r="AF95" s="184">
        <v>11.81</v>
      </c>
    </row>
    <row r="96" spans="1:32" x14ac:dyDescent="0.25">
      <c r="A96" s="9" t="s">
        <v>22</v>
      </c>
      <c r="B96" s="16" t="s">
        <v>286</v>
      </c>
      <c r="C96" s="187">
        <v>0</v>
      </c>
      <c r="D96" s="188">
        <v>0</v>
      </c>
      <c r="E96" s="185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0</v>
      </c>
      <c r="K96" s="187">
        <v>0</v>
      </c>
      <c r="L96" s="187">
        <v>0</v>
      </c>
      <c r="M96" s="187">
        <v>0</v>
      </c>
      <c r="N96" s="189">
        <v>0</v>
      </c>
      <c r="O96" s="189">
        <v>0</v>
      </c>
      <c r="P96" s="189">
        <v>0</v>
      </c>
      <c r="Q96" s="190">
        <v>0</v>
      </c>
      <c r="R96" s="185">
        <v>0</v>
      </c>
      <c r="S96" s="186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90">
        <v>0</v>
      </c>
      <c r="AE96" s="184">
        <v>0</v>
      </c>
      <c r="AF96" s="184">
        <v>0</v>
      </c>
    </row>
    <row r="97" spans="1:32" x14ac:dyDescent="0.25">
      <c r="A97" s="9" t="s">
        <v>22</v>
      </c>
      <c r="B97" s="16" t="s">
        <v>6</v>
      </c>
      <c r="C97" s="15">
        <v>0</v>
      </c>
      <c r="D97" s="70">
        <v>0</v>
      </c>
      <c r="E97" s="67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82">
        <v>0</v>
      </c>
      <c r="O97" s="82">
        <v>0</v>
      </c>
      <c r="P97" s="82">
        <v>0</v>
      </c>
      <c r="Q97" s="73">
        <f t="shared" ref="Q97:Q104" si="2">SUM(E97:P97)</f>
        <v>0</v>
      </c>
      <c r="R97" s="67">
        <v>0</v>
      </c>
      <c r="S97" s="139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54">
        <f t="shared" si="1"/>
        <v>0</v>
      </c>
      <c r="AE97" s="13">
        <v>0</v>
      </c>
      <c r="AF97" s="13">
        <v>0</v>
      </c>
    </row>
    <row r="98" spans="1:32" x14ac:dyDescent="0.25">
      <c r="A98" s="9" t="s">
        <v>22</v>
      </c>
      <c r="B98" s="16" t="s">
        <v>7</v>
      </c>
      <c r="C98" s="15">
        <v>0</v>
      </c>
      <c r="D98" s="70">
        <v>0</v>
      </c>
      <c r="E98" s="67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2">
        <v>0</v>
      </c>
      <c r="O98" s="82">
        <v>0</v>
      </c>
      <c r="P98" s="82">
        <v>0</v>
      </c>
      <c r="Q98" s="73">
        <f t="shared" si="2"/>
        <v>0</v>
      </c>
      <c r="R98" s="67">
        <v>0</v>
      </c>
      <c r="S98" s="139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54">
        <f t="shared" si="1"/>
        <v>1</v>
      </c>
      <c r="AE98" s="13">
        <v>0</v>
      </c>
      <c r="AF98" s="13">
        <v>0</v>
      </c>
    </row>
    <row r="99" spans="1:32" x14ac:dyDescent="0.25">
      <c r="A99" s="9" t="s">
        <v>22</v>
      </c>
      <c r="B99" s="16" t="s">
        <v>8</v>
      </c>
      <c r="C99" s="15">
        <v>3</v>
      </c>
      <c r="D99" s="70">
        <v>2</v>
      </c>
      <c r="E99" s="67">
        <v>0</v>
      </c>
      <c r="F99" s="15">
        <v>0</v>
      </c>
      <c r="G99" s="15">
        <v>1</v>
      </c>
      <c r="H99" s="15">
        <v>0</v>
      </c>
      <c r="I99" s="15">
        <v>0</v>
      </c>
      <c r="J99" s="15">
        <v>2</v>
      </c>
      <c r="K99" s="15">
        <v>1</v>
      </c>
      <c r="L99" s="15">
        <v>1</v>
      </c>
      <c r="M99" s="15">
        <v>1</v>
      </c>
      <c r="N99" s="82">
        <v>1</v>
      </c>
      <c r="O99" s="82">
        <v>0</v>
      </c>
      <c r="P99" s="82">
        <v>0</v>
      </c>
      <c r="Q99" s="73">
        <f t="shared" si="2"/>
        <v>7</v>
      </c>
      <c r="R99" s="67">
        <v>1</v>
      </c>
      <c r="S99" s="139">
        <v>0</v>
      </c>
      <c r="T99" s="13">
        <v>1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1</v>
      </c>
      <c r="AA99" s="13">
        <v>2</v>
      </c>
      <c r="AB99" s="13">
        <v>1</v>
      </c>
      <c r="AC99" s="13">
        <v>0</v>
      </c>
      <c r="AD99" s="154">
        <f t="shared" si="1"/>
        <v>7</v>
      </c>
      <c r="AE99" s="13">
        <v>1</v>
      </c>
      <c r="AF99" s="13">
        <v>1</v>
      </c>
    </row>
    <row r="100" spans="1:32" x14ac:dyDescent="0.25">
      <c r="A100" s="9" t="s">
        <v>22</v>
      </c>
      <c r="B100" s="16" t="s">
        <v>18</v>
      </c>
      <c r="C100" s="15">
        <v>1</v>
      </c>
      <c r="D100" s="70">
        <v>2</v>
      </c>
      <c r="E100" s="67">
        <v>1</v>
      </c>
      <c r="F100" s="15">
        <v>1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82">
        <v>3</v>
      </c>
      <c r="O100" s="82">
        <v>0</v>
      </c>
      <c r="P100" s="82">
        <v>0</v>
      </c>
      <c r="Q100" s="73">
        <f t="shared" si="2"/>
        <v>6</v>
      </c>
      <c r="R100" s="67">
        <v>1</v>
      </c>
      <c r="S100" s="139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1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54">
        <f t="shared" si="1"/>
        <v>2</v>
      </c>
      <c r="AE100" s="13">
        <v>0</v>
      </c>
      <c r="AF100" s="13">
        <v>0</v>
      </c>
    </row>
    <row r="101" spans="1:32" x14ac:dyDescent="0.25">
      <c r="A101" s="9" t="s">
        <v>22</v>
      </c>
      <c r="B101" s="16" t="s">
        <v>10</v>
      </c>
      <c r="C101" s="15">
        <v>0</v>
      </c>
      <c r="D101" s="70">
        <v>0</v>
      </c>
      <c r="E101" s="67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82">
        <v>0</v>
      </c>
      <c r="O101" s="82">
        <v>0</v>
      </c>
      <c r="P101" s="82">
        <v>0</v>
      </c>
      <c r="Q101" s="73">
        <f t="shared" si="2"/>
        <v>0</v>
      </c>
      <c r="R101" s="67">
        <v>0</v>
      </c>
      <c r="S101" s="139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54">
        <f t="shared" si="1"/>
        <v>0</v>
      </c>
      <c r="AE101" s="13">
        <v>0</v>
      </c>
      <c r="AF101" s="13">
        <v>1</v>
      </c>
    </row>
    <row r="102" spans="1:32" x14ac:dyDescent="0.25">
      <c r="A102" s="9" t="s">
        <v>22</v>
      </c>
      <c r="B102" s="16" t="s">
        <v>11</v>
      </c>
      <c r="C102" s="15">
        <v>2</v>
      </c>
      <c r="D102" s="70">
        <v>1</v>
      </c>
      <c r="E102" s="67">
        <v>0</v>
      </c>
      <c r="F102" s="15">
        <v>0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82">
        <v>0</v>
      </c>
      <c r="O102" s="82">
        <v>0</v>
      </c>
      <c r="P102" s="82">
        <v>0</v>
      </c>
      <c r="Q102" s="73">
        <f t="shared" si="2"/>
        <v>1</v>
      </c>
      <c r="R102" s="67">
        <v>0</v>
      </c>
      <c r="S102" s="139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1</v>
      </c>
      <c r="AA102" s="13">
        <v>0</v>
      </c>
      <c r="AB102" s="13">
        <v>0</v>
      </c>
      <c r="AC102" s="13">
        <v>0</v>
      </c>
      <c r="AD102" s="154">
        <f t="shared" si="1"/>
        <v>2</v>
      </c>
      <c r="AE102" s="13">
        <v>1</v>
      </c>
      <c r="AF102" s="13">
        <v>0</v>
      </c>
    </row>
    <row r="103" spans="1:32" x14ac:dyDescent="0.25">
      <c r="A103" s="9"/>
      <c r="D103" s="71"/>
      <c r="E103" s="68"/>
      <c r="Q103" s="73"/>
      <c r="R103" s="68"/>
      <c r="S103" s="52"/>
      <c r="T103" s="7"/>
      <c r="U103" s="7"/>
      <c r="V103" s="7"/>
      <c r="W103" s="7"/>
      <c r="X103" s="7"/>
      <c r="Y103" s="7"/>
      <c r="Z103" s="7"/>
      <c r="AA103" s="13"/>
      <c r="AB103" s="13"/>
      <c r="AC103" s="13"/>
      <c r="AD103" s="154"/>
      <c r="AE103" s="13"/>
      <c r="AF103" s="13"/>
    </row>
    <row r="104" spans="1:32" ht="49.5" customHeight="1" x14ac:dyDescent="0.25">
      <c r="A104" s="9"/>
      <c r="B104" s="14" t="s">
        <v>12</v>
      </c>
      <c r="C104" s="15">
        <v>16</v>
      </c>
      <c r="D104" s="70">
        <v>17</v>
      </c>
      <c r="E104" s="67">
        <v>0</v>
      </c>
      <c r="F104" s="15">
        <v>1</v>
      </c>
      <c r="G104" s="15">
        <v>1</v>
      </c>
      <c r="H104" s="15">
        <v>2</v>
      </c>
      <c r="I104" s="15">
        <v>2</v>
      </c>
      <c r="J104" s="15">
        <v>1</v>
      </c>
      <c r="K104" s="15">
        <v>1</v>
      </c>
      <c r="L104" s="15">
        <v>3</v>
      </c>
      <c r="M104" s="15">
        <v>1</v>
      </c>
      <c r="N104" s="275" t="s">
        <v>177</v>
      </c>
      <c r="O104" s="275"/>
      <c r="P104" s="276"/>
      <c r="Q104" s="73">
        <f t="shared" si="2"/>
        <v>12</v>
      </c>
      <c r="R104" s="74">
        <v>3</v>
      </c>
      <c r="S104" s="139">
        <v>5</v>
      </c>
      <c r="T104" s="13">
        <v>2</v>
      </c>
      <c r="U104" s="13">
        <v>1</v>
      </c>
      <c r="V104" s="13">
        <v>2</v>
      </c>
      <c r="W104" s="13">
        <v>3</v>
      </c>
      <c r="X104" s="13">
        <v>0</v>
      </c>
      <c r="Y104" s="13">
        <v>1</v>
      </c>
      <c r="Z104" s="13">
        <v>3</v>
      </c>
      <c r="AA104" s="13">
        <v>2</v>
      </c>
      <c r="AB104" s="13">
        <v>1</v>
      </c>
      <c r="AC104" s="13">
        <v>0</v>
      </c>
      <c r="AD104" s="154">
        <f t="shared" si="1"/>
        <v>23</v>
      </c>
      <c r="AE104" s="13">
        <v>0</v>
      </c>
      <c r="AF104" s="13">
        <v>0</v>
      </c>
    </row>
    <row r="105" spans="1:32" x14ac:dyDescent="0.25">
      <c r="AF105" s="13"/>
    </row>
  </sheetData>
  <mergeCells count="1">
    <mergeCell ref="N104:P104"/>
  </mergeCells>
  <pageMargins left="0.7" right="0.7" top="0.75" bottom="0.75" header="0.3" footer="0.3"/>
  <pageSetup orientation="portrait" r:id="rId1"/>
  <ignoredErrors>
    <ignoredError sqref="Q93:Q94 Q86:Q92 Q97:Q102 Q10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2"/>
  <sheetViews>
    <sheetView showGridLines="0" topLeftCell="G19" zoomScale="80" zoomScaleNormal="80" workbookViewId="0">
      <selection activeCell="AH32" sqref="AH32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178</v>
      </c>
    </row>
    <row r="3" spans="2:22" x14ac:dyDescent="0.25">
      <c r="C3" s="44"/>
    </row>
    <row r="4" spans="2:22" ht="4.5" customHeight="1" x14ac:dyDescent="0.25">
      <c r="B4" s="89"/>
      <c r="C4" s="9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2:22" x14ac:dyDescent="0.25">
      <c r="B5" s="90" t="s">
        <v>189</v>
      </c>
      <c r="C5" s="44"/>
      <c r="E5" s="107" t="s">
        <v>302</v>
      </c>
      <c r="F5" s="107"/>
      <c r="G5" s="107"/>
      <c r="H5" s="107"/>
      <c r="I5" s="107"/>
      <c r="J5" s="107"/>
    </row>
    <row r="6" spans="2:22" ht="45" x14ac:dyDescent="0.25">
      <c r="C6" s="2"/>
      <c r="D6" s="19" t="s">
        <v>180</v>
      </c>
      <c r="E6" s="19" t="s">
        <v>171</v>
      </c>
      <c r="F6" s="19" t="s">
        <v>181</v>
      </c>
      <c r="G6" s="19" t="s">
        <v>182</v>
      </c>
      <c r="H6" s="19" t="s">
        <v>183</v>
      </c>
      <c r="I6" s="19"/>
      <c r="J6" s="19" t="s">
        <v>190</v>
      </c>
      <c r="K6" s="19" t="s">
        <v>184</v>
      </c>
    </row>
    <row r="7" spans="2:22" x14ac:dyDescent="0.25">
      <c r="C7" s="1">
        <v>43009</v>
      </c>
      <c r="D7" s="77">
        <v>317.5</v>
      </c>
      <c r="E7" s="77">
        <v>1190.5</v>
      </c>
      <c r="F7" s="77">
        <v>0</v>
      </c>
      <c r="G7" s="77">
        <v>234</v>
      </c>
      <c r="H7" s="53">
        <f>J7/K7</f>
        <v>9.7079803834150685E-2</v>
      </c>
      <c r="J7" s="78">
        <f>SUM(D7:G7)</f>
        <v>1742</v>
      </c>
      <c r="K7" s="93">
        <f>'Input - Safety Data'!C18+'Input - Safety Data'!C56</f>
        <v>17944</v>
      </c>
    </row>
    <row r="8" spans="2:22" x14ac:dyDescent="0.25">
      <c r="C8" s="1">
        <v>43040</v>
      </c>
      <c r="D8" s="77">
        <v>260.5</v>
      </c>
      <c r="E8" s="77">
        <v>305</v>
      </c>
      <c r="F8" s="77">
        <v>21</v>
      </c>
      <c r="G8" s="77">
        <v>28</v>
      </c>
      <c r="H8" s="53">
        <f t="shared" ref="H8:H18" si="0">J8/K8</f>
        <v>3.8789294281025122E-2</v>
      </c>
      <c r="J8" s="78">
        <f t="shared" ref="J8:J18" si="1">SUM(D8:G8)</f>
        <v>614.5</v>
      </c>
      <c r="K8" s="93">
        <f>'Input - Safety Data'!C19+'Input - Safety Data'!C57</f>
        <v>15842</v>
      </c>
    </row>
    <row r="9" spans="2:22" x14ac:dyDescent="0.25">
      <c r="C9" s="61">
        <v>43070</v>
      </c>
      <c r="D9" s="200">
        <v>155</v>
      </c>
      <c r="E9" s="200">
        <v>1000.5</v>
      </c>
      <c r="F9" s="200">
        <v>0</v>
      </c>
      <c r="G9" s="200">
        <v>93.5</v>
      </c>
      <c r="H9" s="197">
        <f t="shared" si="0"/>
        <v>8.8581560283687938E-2</v>
      </c>
      <c r="I9" s="2"/>
      <c r="J9" s="198">
        <f t="shared" si="1"/>
        <v>1249</v>
      </c>
      <c r="K9" s="199">
        <f>'Input - Safety Data'!C20+'Input - Safety Data'!C58</f>
        <v>14100</v>
      </c>
    </row>
    <row r="10" spans="2:22" x14ac:dyDescent="0.25">
      <c r="C10" s="1">
        <v>43101</v>
      </c>
      <c r="D10" s="77">
        <v>263.5</v>
      </c>
      <c r="E10" s="77">
        <v>1280</v>
      </c>
      <c r="F10" s="77">
        <v>417</v>
      </c>
      <c r="G10" s="77">
        <v>292.5</v>
      </c>
      <c r="H10" s="53">
        <f t="shared" si="0"/>
        <v>0.11987230646448524</v>
      </c>
      <c r="J10" s="78">
        <f t="shared" si="1"/>
        <v>2253</v>
      </c>
      <c r="K10" s="93">
        <f>'Input - Safety Data'!C22+'Input - Safety Data'!C60</f>
        <v>18795</v>
      </c>
    </row>
    <row r="11" spans="2:22" x14ac:dyDescent="0.25">
      <c r="C11" s="1">
        <v>43132</v>
      </c>
      <c r="D11" s="135">
        <v>190.5</v>
      </c>
      <c r="E11" s="135">
        <v>1954.5</v>
      </c>
      <c r="F11" s="135">
        <v>77.5</v>
      </c>
      <c r="G11" s="135">
        <v>216.5</v>
      </c>
      <c r="H11" s="53">
        <f t="shared" si="0"/>
        <v>0.12980999520996328</v>
      </c>
      <c r="J11" s="78">
        <f t="shared" si="1"/>
        <v>2439</v>
      </c>
      <c r="K11" s="93">
        <f>'Input - Safety Data'!C23+'Input - Safety Data'!C61</f>
        <v>18789</v>
      </c>
    </row>
    <row r="12" spans="2:22" x14ac:dyDescent="0.25">
      <c r="C12" s="1">
        <v>43160</v>
      </c>
      <c r="D12" s="135">
        <v>406.5</v>
      </c>
      <c r="E12" s="135">
        <v>1362</v>
      </c>
      <c r="F12" s="135">
        <v>0</v>
      </c>
      <c r="G12" s="135">
        <v>130.5</v>
      </c>
      <c r="H12" s="53">
        <f t="shared" si="0"/>
        <v>8.8833793329279126E-2</v>
      </c>
      <c r="J12" s="78">
        <f t="shared" si="1"/>
        <v>1899</v>
      </c>
      <c r="K12" s="93">
        <f>'Input - Safety Data'!C24+'Input - Safety Data'!C62</f>
        <v>21377</v>
      </c>
    </row>
    <row r="13" spans="2:22" x14ac:dyDescent="0.25">
      <c r="C13" s="1">
        <v>43191</v>
      </c>
      <c r="D13" s="135">
        <v>439.5</v>
      </c>
      <c r="E13" s="135">
        <v>5081.5</v>
      </c>
      <c r="F13" s="135">
        <v>165</v>
      </c>
      <c r="G13" s="135">
        <v>1753.5</v>
      </c>
      <c r="H13" s="53">
        <f t="shared" si="0"/>
        <v>0.23233916302311056</v>
      </c>
      <c r="J13" s="78">
        <f t="shared" si="1"/>
        <v>7439.5</v>
      </c>
      <c r="K13" s="93">
        <f>'Input - Safety Data'!C25+'Input - Safety Data'!C63</f>
        <v>32020</v>
      </c>
    </row>
    <row r="14" spans="2:22" x14ac:dyDescent="0.25">
      <c r="C14" s="1">
        <v>43221</v>
      </c>
      <c r="D14" s="135">
        <v>440.5</v>
      </c>
      <c r="E14" s="135">
        <v>1086.5</v>
      </c>
      <c r="F14" s="135">
        <v>0</v>
      </c>
      <c r="G14" s="135">
        <v>938</v>
      </c>
      <c r="H14" s="53">
        <f t="shared" si="0"/>
        <v>0.11548913043478261</v>
      </c>
      <c r="J14" s="78">
        <f t="shared" si="1"/>
        <v>2465</v>
      </c>
      <c r="K14" s="93">
        <f>'Input - Safety Data'!C26+'Input - Safety Data'!C64</f>
        <v>21344</v>
      </c>
    </row>
    <row r="15" spans="2:22" x14ac:dyDescent="0.25">
      <c r="C15" s="1">
        <v>43252</v>
      </c>
      <c r="D15" s="135">
        <v>260.5</v>
      </c>
      <c r="E15" s="135">
        <v>1865</v>
      </c>
      <c r="F15" s="135">
        <v>59</v>
      </c>
      <c r="G15" s="135">
        <v>833.5</v>
      </c>
      <c r="H15" s="53">
        <f t="shared" si="0"/>
        <v>0.14348880330908573</v>
      </c>
      <c r="J15" s="78">
        <f t="shared" si="1"/>
        <v>3018</v>
      </c>
      <c r="K15" s="93">
        <f>'Input - Safety Data'!C27+'Input - Safety Data'!C65</f>
        <v>21033</v>
      </c>
    </row>
    <row r="16" spans="2:22" x14ac:dyDescent="0.25">
      <c r="C16" s="1">
        <v>43282</v>
      </c>
      <c r="D16" s="135">
        <v>666.5</v>
      </c>
      <c r="E16" s="135">
        <v>1842</v>
      </c>
      <c r="F16" s="135">
        <v>17</v>
      </c>
      <c r="G16" s="135">
        <v>1176.5</v>
      </c>
      <c r="H16" s="53">
        <f t="shared" si="0"/>
        <v>0.15816457318636248</v>
      </c>
      <c r="J16" s="78">
        <f t="shared" si="1"/>
        <v>3702</v>
      </c>
      <c r="K16" s="93">
        <f>'Input - Safety Data'!C28+'Input - Safety Data'!C66</f>
        <v>23406</v>
      </c>
    </row>
    <row r="17" spans="2:34" x14ac:dyDescent="0.25">
      <c r="C17" s="1">
        <v>43313</v>
      </c>
      <c r="D17" s="135">
        <v>324.5</v>
      </c>
      <c r="E17" s="135">
        <v>1433.5</v>
      </c>
      <c r="F17" s="135">
        <v>0</v>
      </c>
      <c r="G17" s="135">
        <v>255</v>
      </c>
      <c r="H17" s="53">
        <f t="shared" si="0"/>
        <v>8.3416210840377925E-2</v>
      </c>
      <c r="J17" s="78">
        <f t="shared" si="1"/>
        <v>2013</v>
      </c>
      <c r="K17" s="93">
        <f>'Input - Safety Data'!C29+'Input - Safety Data'!C67</f>
        <v>24132</v>
      </c>
    </row>
    <row r="18" spans="2:34" x14ac:dyDescent="0.25">
      <c r="C18" s="1">
        <v>43344</v>
      </c>
      <c r="D18" s="135">
        <v>502.5</v>
      </c>
      <c r="E18" s="135">
        <v>7871.5</v>
      </c>
      <c r="F18" s="135">
        <v>733.5</v>
      </c>
      <c r="G18" s="135">
        <v>2888</v>
      </c>
      <c r="H18" s="53">
        <f t="shared" si="0"/>
        <v>0.30936170212765957</v>
      </c>
      <c r="J18" s="78">
        <f t="shared" si="1"/>
        <v>11995.5</v>
      </c>
      <c r="K18" s="93">
        <f>'Input - Safety Data'!C30+'Input - Safety Data'!C68</f>
        <v>38775</v>
      </c>
    </row>
    <row r="19" spans="2:34" x14ac:dyDescent="0.25">
      <c r="C19" s="1">
        <v>43374</v>
      </c>
      <c r="D19" s="135">
        <v>262</v>
      </c>
      <c r="E19" s="135">
        <v>4752</v>
      </c>
      <c r="F19" s="135">
        <v>114.5</v>
      </c>
      <c r="G19" s="135">
        <v>1221</v>
      </c>
      <c r="H19" s="53">
        <f t="shared" ref="H19:H22" si="2">J19/K19</f>
        <v>0.20009138751457473</v>
      </c>
      <c r="J19" s="78">
        <f t="shared" ref="J19:J22" si="3">SUM(D19:G19)</f>
        <v>6349.5</v>
      </c>
      <c r="K19" s="93">
        <f>'Input - Safety Data'!C31+'Input - Safety Data'!C69</f>
        <v>31733</v>
      </c>
    </row>
    <row r="20" spans="2:34" x14ac:dyDescent="0.25">
      <c r="C20" s="1">
        <v>43405</v>
      </c>
      <c r="D20" s="135">
        <v>226.5</v>
      </c>
      <c r="E20" s="135">
        <v>1241</v>
      </c>
      <c r="F20" s="135">
        <v>4</v>
      </c>
      <c r="G20" s="135">
        <v>70.5</v>
      </c>
      <c r="H20" s="53">
        <f t="shared" si="2"/>
        <v>7.4774512656386377E-2</v>
      </c>
      <c r="J20" s="78">
        <f t="shared" si="3"/>
        <v>1542</v>
      </c>
      <c r="K20" s="93">
        <f>'Input - Safety Data'!C32+'Input - Safety Data'!C70</f>
        <v>20622</v>
      </c>
    </row>
    <row r="21" spans="2:34" x14ac:dyDescent="0.25">
      <c r="C21" s="61">
        <v>43435</v>
      </c>
      <c r="D21" s="204">
        <v>117.5</v>
      </c>
      <c r="E21" s="204">
        <v>1899.5</v>
      </c>
      <c r="F21" s="204">
        <v>3</v>
      </c>
      <c r="G21" s="204">
        <v>6.5</v>
      </c>
      <c r="H21" s="197">
        <f t="shared" si="2"/>
        <v>0.10310878192734303</v>
      </c>
      <c r="I21" s="2"/>
      <c r="J21" s="198">
        <f t="shared" si="3"/>
        <v>2026.5</v>
      </c>
      <c r="K21" s="199">
        <f>'Input - Safety Data'!C33+'Input - Safety Data'!C71</f>
        <v>19654</v>
      </c>
    </row>
    <row r="22" spans="2:34" x14ac:dyDescent="0.25">
      <c r="C22" s="196" t="s">
        <v>287</v>
      </c>
      <c r="D22" s="205">
        <f>SUM(D10:D21)</f>
        <v>4100.5</v>
      </c>
      <c r="E22" s="205">
        <f t="shared" ref="E22:G22" si="4">SUM(E10:E21)</f>
        <v>31669</v>
      </c>
      <c r="F22" s="205">
        <f t="shared" si="4"/>
        <v>1590.5</v>
      </c>
      <c r="G22" s="205">
        <f t="shared" si="4"/>
        <v>9782</v>
      </c>
      <c r="H22" s="197">
        <f t="shared" si="2"/>
        <v>0.16162232583653319</v>
      </c>
      <c r="I22" s="62"/>
      <c r="J22" s="198">
        <f t="shared" si="3"/>
        <v>47142</v>
      </c>
      <c r="K22" s="199">
        <f>'Input - Safety Data'!C34+'Input - Safety Data'!C72</f>
        <v>291680</v>
      </c>
    </row>
    <row r="23" spans="2:34" x14ac:dyDescent="0.25">
      <c r="C23" s="1">
        <v>43466</v>
      </c>
      <c r="D23" s="135">
        <v>74</v>
      </c>
      <c r="E23" s="135">
        <v>638</v>
      </c>
      <c r="F23" s="135">
        <v>0</v>
      </c>
      <c r="G23" s="135">
        <v>90</v>
      </c>
      <c r="H23" s="201">
        <f t="shared" ref="H23" si="5">J23/K23</f>
        <v>3.859666008951345E-2</v>
      </c>
      <c r="I23" s="202"/>
      <c r="J23" s="203">
        <f t="shared" ref="J23" si="6">SUM(D23:G23)</f>
        <v>802</v>
      </c>
      <c r="K23" s="93">
        <f>'Input - Safety Data'!C35+'Input - Safety Data'!C73</f>
        <v>20779</v>
      </c>
    </row>
    <row r="24" spans="2:34" x14ac:dyDescent="0.25">
      <c r="C24" s="1">
        <v>43497</v>
      </c>
      <c r="D24" s="135">
        <v>98.5</v>
      </c>
      <c r="E24" s="135">
        <v>275.5</v>
      </c>
      <c r="F24" s="135">
        <v>36</v>
      </c>
      <c r="G24" s="135">
        <v>8</v>
      </c>
      <c r="H24" s="53">
        <f t="shared" ref="H24" si="7">J24/K24</f>
        <v>2.469281663516068E-2</v>
      </c>
      <c r="J24" s="78">
        <f t="shared" ref="J24" si="8">SUM(D24:G24)</f>
        <v>418</v>
      </c>
      <c r="K24" s="93">
        <f>'Input - Safety Data'!C36+'Input - Safety Data'!C74</f>
        <v>16928</v>
      </c>
    </row>
    <row r="25" spans="2:34" x14ac:dyDescent="0.25">
      <c r="C25" s="1"/>
      <c r="D25" s="135"/>
      <c r="E25" s="135"/>
      <c r="F25" s="135"/>
      <c r="G25" s="135"/>
      <c r="H25" s="53"/>
      <c r="J25" s="78"/>
      <c r="K25" s="93"/>
    </row>
    <row r="26" spans="2:34" x14ac:dyDescent="0.25">
      <c r="C26" s="44"/>
    </row>
    <row r="27" spans="2:34" ht="5.25" customHeight="1" x14ac:dyDescent="0.25">
      <c r="B27" s="89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2:34" x14ac:dyDescent="0.25">
      <c r="B28" s="44" t="s">
        <v>197</v>
      </c>
    </row>
    <row r="29" spans="2:34" x14ac:dyDescent="0.25">
      <c r="B29" s="131"/>
      <c r="C29" s="44"/>
    </row>
    <row r="30" spans="2:34" x14ac:dyDescent="0.25">
      <c r="C30" s="44"/>
    </row>
    <row r="31" spans="2:34" x14ac:dyDescent="0.25">
      <c r="C31" s="160"/>
      <c r="D31" s="2"/>
      <c r="E31" s="3">
        <v>2015</v>
      </c>
      <c r="F31" s="3">
        <v>2016</v>
      </c>
      <c r="G31" s="66">
        <v>42736</v>
      </c>
      <c r="H31" s="17">
        <v>42767</v>
      </c>
      <c r="I31" s="17">
        <v>42795</v>
      </c>
      <c r="J31" s="17">
        <v>42826</v>
      </c>
      <c r="K31" s="17">
        <v>42856</v>
      </c>
      <c r="L31" s="17">
        <v>42887</v>
      </c>
      <c r="M31" s="17">
        <v>42917</v>
      </c>
      <c r="N31" s="17">
        <v>42948</v>
      </c>
      <c r="O31" s="17">
        <v>42979</v>
      </c>
      <c r="P31" s="17">
        <v>43009</v>
      </c>
      <c r="Q31" s="17">
        <v>43040</v>
      </c>
      <c r="R31" s="17">
        <v>43070</v>
      </c>
      <c r="S31" s="155" t="s">
        <v>199</v>
      </c>
      <c r="T31" s="66">
        <v>43101</v>
      </c>
      <c r="U31" s="17">
        <v>43132</v>
      </c>
      <c r="V31" s="17">
        <v>43160</v>
      </c>
      <c r="W31" s="17">
        <v>43191</v>
      </c>
      <c r="X31" s="17">
        <v>43221</v>
      </c>
      <c r="Y31" s="17">
        <v>43252</v>
      </c>
      <c r="Z31" s="17">
        <v>43282</v>
      </c>
      <c r="AA31" s="17">
        <v>43313</v>
      </c>
      <c r="AB31" s="17">
        <v>43344</v>
      </c>
      <c r="AC31" s="17">
        <v>43374</v>
      </c>
      <c r="AD31" s="17">
        <v>43405</v>
      </c>
      <c r="AE31" s="17">
        <v>43435</v>
      </c>
      <c r="AF31" s="155" t="s">
        <v>277</v>
      </c>
      <c r="AG31" s="17">
        <v>43466</v>
      </c>
      <c r="AH31" s="17">
        <v>43497</v>
      </c>
    </row>
    <row r="32" spans="2:34" x14ac:dyDescent="0.25">
      <c r="C32" s="131" t="s">
        <v>38</v>
      </c>
      <c r="D32" t="s">
        <v>39</v>
      </c>
      <c r="E32" s="141">
        <v>2714.72</v>
      </c>
      <c r="F32" s="141">
        <v>3125.68</v>
      </c>
      <c r="G32" s="148">
        <v>0</v>
      </c>
      <c r="H32" s="141">
        <v>0</v>
      </c>
      <c r="I32" s="141">
        <v>300</v>
      </c>
      <c r="J32" s="141">
        <v>0</v>
      </c>
      <c r="K32" s="141">
        <v>0</v>
      </c>
      <c r="L32" s="141">
        <v>1500</v>
      </c>
      <c r="M32" s="141">
        <v>0</v>
      </c>
      <c r="N32" s="141">
        <v>687.47</v>
      </c>
      <c r="O32" s="141">
        <v>0</v>
      </c>
      <c r="P32" s="141">
        <v>0</v>
      </c>
      <c r="Q32" s="141">
        <v>0</v>
      </c>
      <c r="R32" s="141">
        <v>0</v>
      </c>
      <c r="S32" s="151">
        <f>SUM(G32:R32)</f>
        <v>2487.4700000000003</v>
      </c>
      <c r="T32" s="148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51">
        <f>SUM(T32:AE32)</f>
        <v>0</v>
      </c>
      <c r="AG32" s="141">
        <v>0</v>
      </c>
      <c r="AH32" s="141">
        <v>0</v>
      </c>
    </row>
    <row r="33" spans="2:34" x14ac:dyDescent="0.25">
      <c r="C33" s="131" t="s">
        <v>40</v>
      </c>
      <c r="D33" t="s">
        <v>198</v>
      </c>
      <c r="E33" s="142">
        <v>7</v>
      </c>
      <c r="F33" s="142">
        <v>3</v>
      </c>
      <c r="G33" s="149">
        <v>0</v>
      </c>
      <c r="H33" s="142">
        <v>0</v>
      </c>
      <c r="I33" s="142">
        <v>1</v>
      </c>
      <c r="J33" s="142">
        <v>0</v>
      </c>
      <c r="K33" s="142">
        <v>2</v>
      </c>
      <c r="L33" s="142">
        <v>0</v>
      </c>
      <c r="M33" s="142">
        <v>1</v>
      </c>
      <c r="N33" s="142">
        <v>0</v>
      </c>
      <c r="O33" s="142">
        <v>0</v>
      </c>
      <c r="P33" s="142">
        <v>0</v>
      </c>
      <c r="Q33" s="142">
        <v>0</v>
      </c>
      <c r="R33" s="142">
        <v>1</v>
      </c>
      <c r="S33" s="152">
        <f>SUM(G33:R33)</f>
        <v>5</v>
      </c>
      <c r="T33" s="149">
        <v>0</v>
      </c>
      <c r="U33" s="142">
        <v>0</v>
      </c>
      <c r="V33" s="142">
        <v>0</v>
      </c>
      <c r="W33" s="142">
        <v>0</v>
      </c>
      <c r="X33" s="142">
        <v>1</v>
      </c>
      <c r="Y33" s="142">
        <v>1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51">
        <f>SUM(T33:AE33)</f>
        <v>2</v>
      </c>
      <c r="AG33" s="142">
        <v>0</v>
      </c>
      <c r="AH33" s="142">
        <v>0</v>
      </c>
    </row>
    <row r="34" spans="2:34" x14ac:dyDescent="0.25">
      <c r="C34" s="131" t="s">
        <v>41</v>
      </c>
      <c r="D34" t="s">
        <v>42</v>
      </c>
      <c r="E34" s="147" t="s">
        <v>51</v>
      </c>
      <c r="F34" s="147" t="s">
        <v>51</v>
      </c>
      <c r="G34" s="150">
        <f>G36/G35</f>
        <v>7.3529411764705881E-3</v>
      </c>
      <c r="H34" s="97">
        <f t="shared" ref="H34:R34" si="9">H36/H35</f>
        <v>2.2099447513812154E-2</v>
      </c>
      <c r="I34" s="97">
        <f t="shared" si="9"/>
        <v>2.1052631578947368E-2</v>
      </c>
      <c r="J34" s="97">
        <f t="shared" si="9"/>
        <v>6.5789473684210523E-3</v>
      </c>
      <c r="K34" s="97">
        <f t="shared" si="9"/>
        <v>1.8518518518518517E-2</v>
      </c>
      <c r="L34" s="97">
        <f t="shared" si="9"/>
        <v>1.5384615384615385E-2</v>
      </c>
      <c r="M34" s="97">
        <f t="shared" si="9"/>
        <v>2.0618556701030927E-2</v>
      </c>
      <c r="N34" s="97">
        <f t="shared" si="9"/>
        <v>0</v>
      </c>
      <c r="O34" s="97">
        <f t="shared" si="9"/>
        <v>1.282051282051282E-2</v>
      </c>
      <c r="P34" s="97">
        <f t="shared" si="9"/>
        <v>0</v>
      </c>
      <c r="Q34" s="97">
        <f t="shared" si="9"/>
        <v>0</v>
      </c>
      <c r="R34" s="97">
        <f t="shared" si="9"/>
        <v>0</v>
      </c>
      <c r="S34" s="153">
        <f>S36/S35</f>
        <v>1.2842465753424657E-2</v>
      </c>
      <c r="T34" s="150">
        <f>T36/T35</f>
        <v>1.5151515151515152E-2</v>
      </c>
      <c r="U34" s="97">
        <f>U36/U35</f>
        <v>5.2631578947368418E-2</v>
      </c>
      <c r="V34" s="97">
        <f t="shared" ref="V34:AB34" si="10">V36/V35</f>
        <v>0</v>
      </c>
      <c r="W34" s="97">
        <f t="shared" si="10"/>
        <v>3.2679738562091505E-2</v>
      </c>
      <c r="X34" s="97">
        <f t="shared" si="10"/>
        <v>2.9411764705882353E-2</v>
      </c>
      <c r="Y34" s="97">
        <f t="shared" si="10"/>
        <v>0</v>
      </c>
      <c r="Z34" s="97">
        <f t="shared" si="10"/>
        <v>0</v>
      </c>
      <c r="AA34" s="97">
        <f t="shared" si="10"/>
        <v>9.0090090090090089E-3</v>
      </c>
      <c r="AB34" s="97">
        <f t="shared" si="10"/>
        <v>1.3245033112582781E-2</v>
      </c>
      <c r="AC34" s="97">
        <f t="shared" ref="AC34:AH34" si="11">AC36/AC35</f>
        <v>4.5714285714285714E-2</v>
      </c>
      <c r="AD34" s="97">
        <f t="shared" si="11"/>
        <v>1.1111111111111112E-2</v>
      </c>
      <c r="AE34" s="97">
        <f t="shared" si="11"/>
        <v>4.9180327868852458E-2</v>
      </c>
      <c r="AF34" s="153">
        <f>AF36/AF35</f>
        <v>2.461033634126333E-2</v>
      </c>
      <c r="AG34" s="97">
        <f t="shared" si="11"/>
        <v>8.8495575221238937E-3</v>
      </c>
      <c r="AH34" s="97">
        <f t="shared" si="11"/>
        <v>2.8089887640449437E-3</v>
      </c>
    </row>
    <row r="35" spans="2:34" x14ac:dyDescent="0.25">
      <c r="C35" s="131" t="s">
        <v>43</v>
      </c>
      <c r="D35" t="s">
        <v>45</v>
      </c>
      <c r="E35" s="142" t="s">
        <v>51</v>
      </c>
      <c r="F35" s="142" t="s">
        <v>51</v>
      </c>
      <c r="G35" s="149">
        <v>136</v>
      </c>
      <c r="H35" s="142">
        <v>181</v>
      </c>
      <c r="I35" s="142">
        <v>190</v>
      </c>
      <c r="J35" s="142">
        <v>152</v>
      </c>
      <c r="K35" s="142">
        <v>54</v>
      </c>
      <c r="L35" s="142">
        <v>65</v>
      </c>
      <c r="M35" s="142">
        <v>97</v>
      </c>
      <c r="N35" s="142">
        <v>100</v>
      </c>
      <c r="O35" s="142">
        <v>78</v>
      </c>
      <c r="P35" s="142">
        <v>38</v>
      </c>
      <c r="Q35" s="142">
        <v>35</v>
      </c>
      <c r="R35" s="142">
        <v>42</v>
      </c>
      <c r="S35" s="154">
        <f>SUM(G35:R35)</f>
        <v>1168</v>
      </c>
      <c r="T35" s="149">
        <v>66</v>
      </c>
      <c r="U35" s="142">
        <v>95</v>
      </c>
      <c r="V35" s="142">
        <v>111</v>
      </c>
      <c r="W35" s="142">
        <v>153</v>
      </c>
      <c r="X35" s="142">
        <v>34</v>
      </c>
      <c r="Y35" s="142">
        <v>50</v>
      </c>
      <c r="Z35" s="142">
        <v>61</v>
      </c>
      <c r="AA35" s="142">
        <v>111</v>
      </c>
      <c r="AB35" s="142">
        <v>151</v>
      </c>
      <c r="AC35" s="142">
        <v>175</v>
      </c>
      <c r="AD35" s="142">
        <v>90</v>
      </c>
      <c r="AE35" s="142">
        <v>122</v>
      </c>
      <c r="AF35" s="154">
        <f>SUM(T35:AE35)</f>
        <v>1219</v>
      </c>
      <c r="AG35" s="142">
        <v>226</v>
      </c>
      <c r="AH35" s="142">
        <v>356</v>
      </c>
    </row>
    <row r="36" spans="2:34" x14ac:dyDescent="0.25">
      <c r="C36" s="156" t="s">
        <v>44</v>
      </c>
      <c r="D36" s="2" t="s">
        <v>46</v>
      </c>
      <c r="E36" s="157" t="s">
        <v>51</v>
      </c>
      <c r="F36" s="157" t="s">
        <v>51</v>
      </c>
      <c r="G36" s="158">
        <v>1</v>
      </c>
      <c r="H36" s="157">
        <v>4</v>
      </c>
      <c r="I36" s="157">
        <v>4</v>
      </c>
      <c r="J36" s="157">
        <v>1</v>
      </c>
      <c r="K36" s="157">
        <v>1</v>
      </c>
      <c r="L36" s="157">
        <v>1</v>
      </c>
      <c r="M36" s="157">
        <v>2</v>
      </c>
      <c r="N36" s="157">
        <v>0</v>
      </c>
      <c r="O36" s="157">
        <v>1</v>
      </c>
      <c r="P36" s="157">
        <v>0</v>
      </c>
      <c r="Q36" s="157">
        <v>0</v>
      </c>
      <c r="R36" s="157">
        <v>0</v>
      </c>
      <c r="S36" s="159">
        <f>SUM(G36:R36)</f>
        <v>15</v>
      </c>
      <c r="T36" s="158">
        <v>1</v>
      </c>
      <c r="U36" s="157">
        <v>5</v>
      </c>
      <c r="V36" s="157">
        <v>0</v>
      </c>
      <c r="W36" s="157">
        <v>5</v>
      </c>
      <c r="X36" s="157">
        <v>1</v>
      </c>
      <c r="Y36" s="157">
        <v>0</v>
      </c>
      <c r="Z36" s="157">
        <v>0</v>
      </c>
      <c r="AA36" s="157">
        <v>1</v>
      </c>
      <c r="AB36" s="157">
        <v>2</v>
      </c>
      <c r="AC36" s="157">
        <v>8</v>
      </c>
      <c r="AD36" s="157">
        <v>1</v>
      </c>
      <c r="AE36" s="157">
        <v>6</v>
      </c>
      <c r="AF36" s="159">
        <f>SUM(T36:AE36)</f>
        <v>30</v>
      </c>
      <c r="AG36" s="157">
        <v>2</v>
      </c>
      <c r="AH36" s="157">
        <v>1</v>
      </c>
    </row>
    <row r="37" spans="2:34" x14ac:dyDescent="0.25">
      <c r="C37" s="131" t="s">
        <v>48</v>
      </c>
      <c r="D37" s="277" t="s">
        <v>254</v>
      </c>
      <c r="E37" s="142">
        <v>313</v>
      </c>
      <c r="F37" s="142">
        <v>399</v>
      </c>
      <c r="G37" s="149">
        <v>4</v>
      </c>
      <c r="H37" s="142">
        <v>17</v>
      </c>
      <c r="I37" s="142">
        <v>32</v>
      </c>
      <c r="J37" s="142">
        <v>53</v>
      </c>
      <c r="K37" s="142">
        <v>65</v>
      </c>
      <c r="L37" s="142">
        <v>106</v>
      </c>
      <c r="M37" s="142">
        <v>144</v>
      </c>
      <c r="N37" s="142">
        <v>157</v>
      </c>
      <c r="O37" s="142">
        <v>241</v>
      </c>
      <c r="P37" s="142">
        <v>162</v>
      </c>
      <c r="Q37" s="142">
        <v>139</v>
      </c>
      <c r="R37" s="142">
        <v>155</v>
      </c>
      <c r="S37" s="154">
        <f>R37</f>
        <v>155</v>
      </c>
      <c r="T37" s="142">
        <v>4</v>
      </c>
      <c r="U37" s="142">
        <v>19</v>
      </c>
      <c r="V37" s="142">
        <v>27</v>
      </c>
      <c r="W37" s="142">
        <v>36</v>
      </c>
      <c r="X37" s="142">
        <v>53</v>
      </c>
      <c r="Y37" s="142">
        <v>50</v>
      </c>
      <c r="Z37" s="142">
        <v>84</v>
      </c>
      <c r="AA37" s="142">
        <v>93</v>
      </c>
      <c r="AB37" s="142">
        <v>133</v>
      </c>
      <c r="AC37" s="142">
        <v>159</v>
      </c>
      <c r="AD37" s="142">
        <v>161</v>
      </c>
      <c r="AE37" s="142">
        <v>196</v>
      </c>
      <c r="AF37" s="154">
        <f>AE37</f>
        <v>196</v>
      </c>
      <c r="AG37" s="142">
        <v>1</v>
      </c>
      <c r="AH37" s="142">
        <v>8</v>
      </c>
    </row>
    <row r="38" spans="2:34" x14ac:dyDescent="0.25">
      <c r="C38" s="131" t="s">
        <v>49</v>
      </c>
      <c r="D38" s="277"/>
      <c r="E38" s="142">
        <v>27</v>
      </c>
      <c r="F38" s="142">
        <v>16</v>
      </c>
      <c r="G38" s="149">
        <v>0</v>
      </c>
      <c r="H38" s="142">
        <v>0</v>
      </c>
      <c r="I38" s="142">
        <v>4</v>
      </c>
      <c r="J38" s="142">
        <v>3</v>
      </c>
      <c r="K38" s="142">
        <v>4</v>
      </c>
      <c r="L38" s="142">
        <v>6</v>
      </c>
      <c r="M38" s="142">
        <v>8</v>
      </c>
      <c r="N38" s="142">
        <v>22</v>
      </c>
      <c r="O38" s="142">
        <v>10</v>
      </c>
      <c r="P38" s="142">
        <v>12</v>
      </c>
      <c r="Q38" s="142">
        <v>12</v>
      </c>
      <c r="R38" s="142">
        <v>11</v>
      </c>
      <c r="S38" s="154">
        <f t="shared" ref="S38:S39" si="12">R38</f>
        <v>11</v>
      </c>
      <c r="T38" s="142">
        <v>0</v>
      </c>
      <c r="U38" s="142">
        <v>2</v>
      </c>
      <c r="V38" s="142">
        <v>4</v>
      </c>
      <c r="W38" s="142">
        <v>11</v>
      </c>
      <c r="X38" s="142">
        <v>16</v>
      </c>
      <c r="Y38" s="142">
        <v>38</v>
      </c>
      <c r="Z38" s="142">
        <v>38</v>
      </c>
      <c r="AA38" s="142">
        <v>42</v>
      </c>
      <c r="AB38" s="142">
        <v>53</v>
      </c>
      <c r="AC38" s="142">
        <v>50</v>
      </c>
      <c r="AD38" s="142">
        <v>60</v>
      </c>
      <c r="AE38" s="142">
        <v>59</v>
      </c>
      <c r="AF38" s="154">
        <f t="shared" ref="AF38:AF39" si="13">AE38</f>
        <v>59</v>
      </c>
      <c r="AG38" s="142">
        <v>7</v>
      </c>
      <c r="AH38" s="142">
        <v>1</v>
      </c>
    </row>
    <row r="39" spans="2:34" x14ac:dyDescent="0.25">
      <c r="C39" s="131" t="s">
        <v>50</v>
      </c>
      <c r="D39" s="277"/>
      <c r="E39" s="142">
        <v>225</v>
      </c>
      <c r="F39" s="142">
        <v>304</v>
      </c>
      <c r="G39" s="149">
        <v>0</v>
      </c>
      <c r="H39" s="142">
        <v>0</v>
      </c>
      <c r="I39" s="142">
        <v>0</v>
      </c>
      <c r="J39" s="142">
        <v>9</v>
      </c>
      <c r="K39" s="142">
        <v>18</v>
      </c>
      <c r="L39" s="142">
        <v>33</v>
      </c>
      <c r="M39" s="142">
        <v>38</v>
      </c>
      <c r="N39" s="142">
        <v>52</v>
      </c>
      <c r="O39" s="142">
        <v>84</v>
      </c>
      <c r="P39" s="142">
        <v>115</v>
      </c>
      <c r="Q39" s="142">
        <v>179</v>
      </c>
      <c r="R39" s="142">
        <v>186</v>
      </c>
      <c r="S39" s="154">
        <f t="shared" si="12"/>
        <v>186</v>
      </c>
      <c r="T39" s="142">
        <v>5</v>
      </c>
      <c r="U39" s="142">
        <v>19</v>
      </c>
      <c r="V39" s="142">
        <v>21</v>
      </c>
      <c r="W39" s="142">
        <v>27</v>
      </c>
      <c r="X39" s="142">
        <v>27</v>
      </c>
      <c r="Y39" s="142">
        <v>45</v>
      </c>
      <c r="Z39" s="142">
        <v>45</v>
      </c>
      <c r="AA39" s="142">
        <v>58</v>
      </c>
      <c r="AB39" s="142">
        <v>76</v>
      </c>
      <c r="AC39" s="142">
        <v>122</v>
      </c>
      <c r="AD39" s="142">
        <v>154</v>
      </c>
      <c r="AE39" s="142">
        <v>162</v>
      </c>
      <c r="AF39" s="154">
        <f t="shared" si="13"/>
        <v>162</v>
      </c>
      <c r="AG39" s="142">
        <v>3</v>
      </c>
      <c r="AH39" s="142">
        <v>6</v>
      </c>
    </row>
    <row r="40" spans="2:34" x14ac:dyDescent="0.25">
      <c r="C40" s="44"/>
    </row>
    <row r="41" spans="2:34" x14ac:dyDescent="0.25">
      <c r="C41" s="44"/>
    </row>
    <row r="42" spans="2:34" ht="4.5" customHeight="1" x14ac:dyDescent="0.25">
      <c r="B42" s="89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</sheetData>
  <mergeCells count="1">
    <mergeCell ref="D37:D39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4"/>
  <sheetViews>
    <sheetView showGridLines="0" topLeftCell="A100" zoomScaleNormal="100" workbookViewId="0">
      <selection activeCell="N114" sqref="N114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x14ac:dyDescent="0.25">
      <c r="B3" s="90" t="s">
        <v>2</v>
      </c>
    </row>
    <row r="6" spans="2:15" x14ac:dyDescent="0.25">
      <c r="B6" s="2"/>
      <c r="C6" s="3" t="s">
        <v>20</v>
      </c>
      <c r="D6" s="3" t="s">
        <v>185</v>
      </c>
      <c r="E6" s="80"/>
    </row>
    <row r="7" spans="2:15" x14ac:dyDescent="0.25">
      <c r="B7">
        <v>2015</v>
      </c>
      <c r="C7" s="7">
        <f>'Input - Safety Data'!C7</f>
        <v>207536</v>
      </c>
      <c r="D7" s="7">
        <f>'Input - Safety Data'!C45</f>
        <v>23530</v>
      </c>
      <c r="E7" s="84"/>
    </row>
    <row r="8" spans="2:15" x14ac:dyDescent="0.25">
      <c r="B8">
        <v>2016</v>
      </c>
      <c r="C8" s="7">
        <f>'Input - Safety Data'!C8</f>
        <v>187194</v>
      </c>
      <c r="D8" s="7">
        <f>'Input - Safety Data'!C46</f>
        <v>23350</v>
      </c>
      <c r="E8" s="84"/>
    </row>
    <row r="9" spans="2:15" x14ac:dyDescent="0.25">
      <c r="B9">
        <v>2017</v>
      </c>
      <c r="C9" s="133">
        <f>'Input - Safety Data'!C21</f>
        <v>193983</v>
      </c>
      <c r="D9" s="133">
        <f>'Input - Safety Data'!C59</f>
        <v>20442</v>
      </c>
      <c r="E9" s="85"/>
      <c r="M9" s="49"/>
    </row>
    <row r="10" spans="2:15" x14ac:dyDescent="0.25">
      <c r="B10">
        <v>2018</v>
      </c>
      <c r="C10" s="133">
        <f>'Input - Safety Data'!C34</f>
        <v>264467</v>
      </c>
      <c r="D10" s="133">
        <f>'Input - Safety Data'!C72</f>
        <v>27213</v>
      </c>
      <c r="E10" s="85"/>
      <c r="M10" s="49"/>
    </row>
    <row r="11" spans="2:15" x14ac:dyDescent="0.25">
      <c r="B11" s="194" t="s">
        <v>279</v>
      </c>
      <c r="C11" s="133">
        <f>'Input - Safety Data'!C35</f>
        <v>18969</v>
      </c>
      <c r="D11" s="133">
        <f>'Input - Safety Data'!C73</f>
        <v>1810</v>
      </c>
      <c r="E11" s="85"/>
      <c r="M11" s="49"/>
    </row>
    <row r="12" spans="2:15" x14ac:dyDescent="0.25">
      <c r="B12" s="195" t="s">
        <v>280</v>
      </c>
      <c r="C12" s="133">
        <f>'Input - Safety Data'!C36</f>
        <v>15596</v>
      </c>
      <c r="D12" s="133">
        <f>'Input - Safety Data'!C74</f>
        <v>1332</v>
      </c>
      <c r="E12" s="85"/>
      <c r="M12" s="49"/>
    </row>
    <row r="13" spans="2:15" x14ac:dyDescent="0.25">
      <c r="B13" s="99"/>
      <c r="C13" s="133"/>
      <c r="D13" s="133"/>
      <c r="E13" s="85"/>
      <c r="M13" s="49"/>
    </row>
    <row r="14" spans="2:15" x14ac:dyDescent="0.25">
      <c r="B14" s="99"/>
      <c r="C14" s="13"/>
      <c r="D14" s="13"/>
      <c r="E14" s="85"/>
      <c r="M14" s="49"/>
    </row>
    <row r="15" spans="2:15" x14ac:dyDescent="0.25">
      <c r="B15" s="99"/>
      <c r="C15" s="133"/>
      <c r="D15" s="133"/>
      <c r="E15" s="85"/>
      <c r="M15" s="49"/>
    </row>
    <row r="16" spans="2:15" x14ac:dyDescent="0.25">
      <c r="B16" s="52"/>
      <c r="C16" s="133"/>
      <c r="D16" s="133"/>
      <c r="E16" s="85"/>
      <c r="M16" s="49"/>
    </row>
    <row r="17" spans="2:21" x14ac:dyDescent="0.25">
      <c r="B17" s="75"/>
      <c r="C17" s="133"/>
      <c r="D17" s="133"/>
      <c r="E17" s="85"/>
      <c r="F17" s="13"/>
      <c r="G17" s="51"/>
      <c r="H17" s="82"/>
      <c r="M17" s="49"/>
    </row>
    <row r="18" spans="2:21" x14ac:dyDescent="0.25">
      <c r="B18" s="75"/>
      <c r="C18" s="133"/>
      <c r="D18" s="133"/>
      <c r="E18" s="85"/>
      <c r="F18" s="13"/>
      <c r="G18" s="51"/>
      <c r="H18" s="82"/>
      <c r="M18" s="49"/>
    </row>
    <row r="19" spans="2:21" x14ac:dyDescent="0.25">
      <c r="B19" s="75"/>
      <c r="C19" s="133"/>
      <c r="D19" s="133"/>
      <c r="E19" s="85"/>
      <c r="F19" s="13"/>
      <c r="G19" s="51"/>
      <c r="H19" s="82"/>
      <c r="M19" s="49"/>
    </row>
    <row r="20" spans="2:21" x14ac:dyDescent="0.25">
      <c r="B20" s="75"/>
      <c r="C20" s="133"/>
      <c r="D20" s="133"/>
      <c r="E20" s="85"/>
      <c r="F20" s="13"/>
      <c r="G20" s="51"/>
      <c r="H20" s="82"/>
      <c r="M20" s="49"/>
    </row>
    <row r="21" spans="2:21" ht="5.2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Q21" s="83"/>
      <c r="R21" s="80"/>
      <c r="S21" s="80"/>
      <c r="T21" s="26"/>
      <c r="U21" s="26"/>
    </row>
    <row r="22" spans="2:21" ht="15" customHeight="1" x14ac:dyDescent="0.25">
      <c r="B22" s="90" t="s">
        <v>189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83"/>
      <c r="R22" s="80"/>
      <c r="S22" s="80"/>
      <c r="T22" s="26"/>
      <c r="U22" s="26"/>
    </row>
    <row r="23" spans="2:21" ht="15" customHeight="1" x14ac:dyDescent="0.25">
      <c r="B23" s="52"/>
      <c r="C23" s="107" t="s">
        <v>302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3"/>
      <c r="R23" s="80"/>
      <c r="S23" s="80"/>
      <c r="T23" s="26"/>
      <c r="U23" s="26"/>
    </row>
    <row r="24" spans="2:21" ht="50.25" customHeight="1" x14ac:dyDescent="0.25">
      <c r="B24" s="2"/>
      <c r="C24" s="10" t="s">
        <v>192</v>
      </c>
      <c r="D24" s="10" t="s">
        <v>191</v>
      </c>
      <c r="E24" s="10" t="s">
        <v>193</v>
      </c>
      <c r="F24" s="10" t="s">
        <v>194</v>
      </c>
      <c r="G24" s="10" t="s">
        <v>195</v>
      </c>
      <c r="H24" s="52"/>
      <c r="I24" s="52"/>
      <c r="J24" s="52"/>
      <c r="K24" s="52"/>
      <c r="L24" s="52"/>
      <c r="M24" s="52"/>
      <c r="N24" s="52"/>
      <c r="O24" s="52"/>
      <c r="P24" s="52"/>
      <c r="Q24" s="83"/>
      <c r="R24" s="80"/>
      <c r="S24" s="80"/>
      <c r="T24" s="26"/>
      <c r="U24" s="26"/>
    </row>
    <row r="25" spans="2:21" ht="15" customHeight="1" x14ac:dyDescent="0.25">
      <c r="B25" s="144" t="s">
        <v>253</v>
      </c>
      <c r="C25" s="93">
        <f>SUM(C33:C35)</f>
        <v>733</v>
      </c>
      <c r="D25" s="93">
        <f t="shared" ref="D25:F25" si="0">SUM(D33:D35)</f>
        <v>2496</v>
      </c>
      <c r="E25" s="93">
        <f t="shared" si="0"/>
        <v>21</v>
      </c>
      <c r="F25" s="93">
        <f t="shared" si="0"/>
        <v>355.5</v>
      </c>
      <c r="G25" s="92">
        <f>SUM(C25:F25)/SUM('Input - Operational Raw Data'!K7:K9)</f>
        <v>7.5293405170613545E-2</v>
      </c>
      <c r="H25" s="52"/>
      <c r="I25" s="52"/>
      <c r="J25" s="52"/>
      <c r="K25" s="52"/>
      <c r="L25" s="52"/>
      <c r="M25" s="52"/>
      <c r="N25" s="52"/>
      <c r="O25" s="52"/>
      <c r="P25" s="52"/>
      <c r="Q25" s="83"/>
      <c r="R25" s="80"/>
      <c r="S25" s="80"/>
      <c r="T25" s="26"/>
      <c r="U25" s="26"/>
    </row>
    <row r="26" spans="2:21" ht="15" customHeight="1" x14ac:dyDescent="0.25">
      <c r="B26" s="144" t="s">
        <v>176</v>
      </c>
      <c r="C26" s="93">
        <f>SUM(C36:C38)</f>
        <v>860.5</v>
      </c>
      <c r="D26" s="93">
        <f t="shared" ref="D26:F26" si="1">SUM(D36:D38)</f>
        <v>4596.5</v>
      </c>
      <c r="E26" s="93">
        <f t="shared" si="1"/>
        <v>494.5</v>
      </c>
      <c r="F26" s="93">
        <f t="shared" si="1"/>
        <v>639.5</v>
      </c>
      <c r="G26" s="92">
        <f>SUM(C26:F26)/SUM('Input - Operational Raw Data'!K10:K12)</f>
        <v>0.11178575668662336</v>
      </c>
      <c r="H26" s="52"/>
      <c r="I26" s="52"/>
      <c r="J26" s="52"/>
      <c r="K26" s="52"/>
      <c r="L26" s="52"/>
      <c r="M26" s="52"/>
      <c r="N26" s="52"/>
      <c r="O26" s="52"/>
      <c r="P26" s="52"/>
      <c r="Q26" s="83"/>
      <c r="R26" s="80"/>
      <c r="S26" s="80"/>
      <c r="T26" s="26"/>
      <c r="U26" s="26"/>
    </row>
    <row r="27" spans="2:21" ht="15" customHeight="1" x14ac:dyDescent="0.25">
      <c r="B27" s="145" t="s">
        <v>251</v>
      </c>
      <c r="C27" s="93">
        <f>SUM(C39:C41)</f>
        <v>1140.5</v>
      </c>
      <c r="D27" s="93">
        <f t="shared" ref="D27:F27" si="2">SUM(D39:D41)</f>
        <v>8033</v>
      </c>
      <c r="E27" s="93">
        <f t="shared" si="2"/>
        <v>224</v>
      </c>
      <c r="F27" s="93">
        <f t="shared" si="2"/>
        <v>3525</v>
      </c>
      <c r="G27" s="92">
        <f>SUM(C27:F27)/SUM('Input - Operational Raw Data'!K13:K15)</f>
        <v>0.17369652002096858</v>
      </c>
      <c r="H27" s="52"/>
      <c r="I27" s="52"/>
      <c r="J27" s="52"/>
      <c r="K27" s="52"/>
      <c r="L27" s="52"/>
      <c r="M27" s="52"/>
      <c r="N27" s="52"/>
      <c r="O27" s="52"/>
      <c r="P27" s="52"/>
      <c r="Q27" s="83"/>
      <c r="R27" s="80"/>
      <c r="S27" s="80"/>
      <c r="T27" s="26"/>
      <c r="U27" s="26"/>
    </row>
    <row r="28" spans="2:21" ht="15" customHeight="1" x14ac:dyDescent="0.25">
      <c r="B28" s="145" t="s">
        <v>252</v>
      </c>
      <c r="C28" s="93">
        <f>SUM(C42:C44)</f>
        <v>1493.5</v>
      </c>
      <c r="D28" s="93">
        <f t="shared" ref="D28:F28" si="3">SUM(D42:D44)</f>
        <v>11147</v>
      </c>
      <c r="E28" s="93">
        <f t="shared" si="3"/>
        <v>750.5</v>
      </c>
      <c r="F28" s="93">
        <f t="shared" si="3"/>
        <v>4319.5</v>
      </c>
      <c r="G28" s="92">
        <f>SUM(C28:F28)/SUM('Input - Operational Raw Data'!K16:K18)</f>
        <v>0.20518925306732475</v>
      </c>
      <c r="H28" s="52"/>
      <c r="I28" s="52"/>
      <c r="J28" s="52"/>
      <c r="K28" s="52"/>
      <c r="L28" s="52"/>
      <c r="M28" s="52"/>
      <c r="N28" s="52"/>
      <c r="O28" s="52"/>
      <c r="P28" s="52"/>
      <c r="Q28" s="83"/>
      <c r="R28" s="80"/>
      <c r="S28" s="80"/>
      <c r="T28" s="26"/>
      <c r="U28" s="26"/>
    </row>
    <row r="29" spans="2:21" ht="15" customHeight="1" x14ac:dyDescent="0.25">
      <c r="B29" s="145" t="s">
        <v>250</v>
      </c>
      <c r="C29" s="93">
        <f>SUM(C45:C47)</f>
        <v>606</v>
      </c>
      <c r="D29" s="93">
        <f t="shared" ref="D29:F29" si="4">SUM(D45:D47)</f>
        <v>7892.5</v>
      </c>
      <c r="E29" s="93">
        <f t="shared" si="4"/>
        <v>121.5</v>
      </c>
      <c r="F29" s="93">
        <f t="shared" si="4"/>
        <v>1298</v>
      </c>
      <c r="G29" s="92">
        <f>SUM(C29:F29)/SUM('Input - Operational Raw Data'!K19:K21)</f>
        <v>0.13773278340207473</v>
      </c>
      <c r="H29" s="52"/>
      <c r="I29" s="52"/>
      <c r="J29" s="52"/>
      <c r="K29" s="52"/>
      <c r="L29" s="52"/>
      <c r="M29" s="52"/>
      <c r="N29" s="52"/>
      <c r="O29" s="52"/>
      <c r="P29" s="52"/>
      <c r="Q29" s="83"/>
      <c r="R29" s="80"/>
      <c r="S29" s="80"/>
      <c r="T29" s="26"/>
      <c r="U29" s="26"/>
    </row>
    <row r="30" spans="2:21" ht="15" customHeight="1" x14ac:dyDescent="0.25">
      <c r="B30" s="206" t="s">
        <v>279</v>
      </c>
      <c r="C30" s="93">
        <f>C48</f>
        <v>74</v>
      </c>
      <c r="D30" s="93">
        <f t="shared" ref="D30:F30" si="5">D48</f>
        <v>638</v>
      </c>
      <c r="E30" s="93">
        <f t="shared" si="5"/>
        <v>0</v>
      </c>
      <c r="F30" s="93">
        <f t="shared" si="5"/>
        <v>90</v>
      </c>
      <c r="G30" s="92">
        <f>SUM(C30:F30)/'Input - Operational Raw Data'!K23</f>
        <v>3.859666008951345E-2</v>
      </c>
      <c r="H30" s="52"/>
      <c r="I30" s="52"/>
      <c r="J30" s="52"/>
      <c r="K30" s="52"/>
      <c r="L30" s="52"/>
      <c r="M30" s="52"/>
      <c r="N30" s="52"/>
      <c r="O30" s="52"/>
      <c r="P30" s="52"/>
      <c r="Q30" s="83"/>
      <c r="R30" s="80"/>
      <c r="S30" s="80"/>
      <c r="T30" s="26"/>
      <c r="U30" s="26"/>
    </row>
    <row r="31" spans="2:21" ht="15" customHeight="1" x14ac:dyDescent="0.25">
      <c r="B31" s="206" t="s">
        <v>280</v>
      </c>
      <c r="C31" s="93">
        <f>C49</f>
        <v>98.5</v>
      </c>
      <c r="D31" s="93">
        <f t="shared" ref="D31:F31" si="6">D49</f>
        <v>275.5</v>
      </c>
      <c r="E31" s="93">
        <f t="shared" si="6"/>
        <v>36</v>
      </c>
      <c r="F31" s="93">
        <f t="shared" si="6"/>
        <v>8</v>
      </c>
      <c r="G31" s="92">
        <f>SUM(C31:F31)/'Input - Operational Raw Data'!K24</f>
        <v>2.469281663516068E-2</v>
      </c>
      <c r="H31" s="52"/>
      <c r="I31" s="52"/>
      <c r="J31" s="52"/>
      <c r="K31" s="52"/>
      <c r="L31" s="52"/>
      <c r="M31" s="52"/>
      <c r="N31" s="52"/>
      <c r="O31" s="52"/>
      <c r="P31" s="52"/>
      <c r="Q31" s="83"/>
      <c r="R31" s="80"/>
      <c r="S31" s="80"/>
      <c r="T31" s="26"/>
      <c r="U31" s="26"/>
    </row>
    <row r="32" spans="2:21" ht="15" customHeight="1" x14ac:dyDescent="0.25">
      <c r="B32" s="26"/>
      <c r="C32" s="143"/>
      <c r="D32" s="143"/>
      <c r="E32" s="143"/>
      <c r="F32" s="143"/>
      <c r="G32" s="143"/>
      <c r="H32" s="52"/>
      <c r="I32" s="52"/>
      <c r="J32" s="52"/>
      <c r="K32" s="52"/>
      <c r="L32" s="52"/>
      <c r="M32" s="52"/>
      <c r="N32" s="52"/>
      <c r="O32" s="52"/>
      <c r="P32" s="52"/>
      <c r="Q32" s="83"/>
      <c r="R32" s="80"/>
      <c r="S32" s="80"/>
      <c r="T32" s="26"/>
      <c r="U32" s="26"/>
    </row>
    <row r="33" spans="2:21" ht="15" customHeight="1" x14ac:dyDescent="0.25">
      <c r="B33" s="1">
        <v>43009</v>
      </c>
      <c r="C33" s="93">
        <f>'Input - Operational Raw Data'!D7</f>
        <v>317.5</v>
      </c>
      <c r="D33" s="93">
        <f>'Input - Operational Raw Data'!E7</f>
        <v>1190.5</v>
      </c>
      <c r="E33" s="93">
        <f>'Input - Operational Raw Data'!F7</f>
        <v>0</v>
      </c>
      <c r="F33" s="93">
        <f>'Input - Operational Raw Data'!G7</f>
        <v>234</v>
      </c>
      <c r="G33" s="92">
        <f>'Input - Operational Raw Data'!H7</f>
        <v>9.7079803834150685E-2</v>
      </c>
      <c r="H33" s="52"/>
      <c r="I33" s="52"/>
      <c r="J33" s="52"/>
      <c r="K33" s="52"/>
      <c r="L33" s="52"/>
      <c r="M33" s="52"/>
      <c r="N33" s="52"/>
      <c r="O33" s="52"/>
      <c r="P33" s="52"/>
      <c r="Q33" s="83"/>
      <c r="R33" s="80"/>
      <c r="S33" s="80"/>
      <c r="T33" s="26"/>
      <c r="U33" s="26"/>
    </row>
    <row r="34" spans="2:21" ht="15" customHeight="1" x14ac:dyDescent="0.25">
      <c r="B34" s="1">
        <v>43040</v>
      </c>
      <c r="C34" s="93">
        <f>'Input - Operational Raw Data'!D8</f>
        <v>260.5</v>
      </c>
      <c r="D34" s="93">
        <f>'Input - Operational Raw Data'!E8</f>
        <v>305</v>
      </c>
      <c r="E34" s="93">
        <f>'Input - Operational Raw Data'!F8</f>
        <v>21</v>
      </c>
      <c r="F34" s="93">
        <f>'Input - Operational Raw Data'!G8</f>
        <v>28</v>
      </c>
      <c r="G34" s="92">
        <f>'Input - Operational Raw Data'!H8</f>
        <v>3.8789294281025122E-2</v>
      </c>
      <c r="H34" s="52"/>
      <c r="I34" s="52"/>
      <c r="J34" s="52"/>
      <c r="K34" s="52"/>
      <c r="L34" s="52"/>
      <c r="M34" s="52"/>
      <c r="N34" s="52"/>
      <c r="O34" s="52"/>
      <c r="P34" s="52"/>
      <c r="Q34" s="83"/>
      <c r="R34" s="80"/>
      <c r="S34" s="80"/>
      <c r="T34" s="26"/>
      <c r="U34" s="26"/>
    </row>
    <row r="35" spans="2:21" ht="15" customHeight="1" x14ac:dyDescent="0.25">
      <c r="B35" s="1">
        <v>43070</v>
      </c>
      <c r="C35" s="93">
        <f>'Input - Operational Raw Data'!D9</f>
        <v>155</v>
      </c>
      <c r="D35" s="93">
        <f>'Input - Operational Raw Data'!E9</f>
        <v>1000.5</v>
      </c>
      <c r="E35" s="93">
        <f>'Input - Operational Raw Data'!F9</f>
        <v>0</v>
      </c>
      <c r="F35" s="93">
        <f>'Input - Operational Raw Data'!G9</f>
        <v>93.5</v>
      </c>
      <c r="G35" s="92">
        <f>'Input - Operational Raw Data'!H9</f>
        <v>8.8581560283687938E-2</v>
      </c>
      <c r="H35" s="52"/>
      <c r="I35" s="52"/>
      <c r="J35" s="52"/>
      <c r="K35" s="52"/>
      <c r="L35" s="52"/>
      <c r="M35" s="52"/>
      <c r="N35" s="52"/>
      <c r="O35" s="52"/>
      <c r="P35" s="52"/>
      <c r="Q35" s="83"/>
      <c r="R35" s="80"/>
      <c r="S35" s="80"/>
      <c r="T35" s="26"/>
      <c r="U35" s="26"/>
    </row>
    <row r="36" spans="2:21" ht="15" customHeight="1" x14ac:dyDescent="0.25">
      <c r="B36" s="1">
        <v>43101</v>
      </c>
      <c r="C36" s="93">
        <f>'Input - Operational Raw Data'!D10</f>
        <v>263.5</v>
      </c>
      <c r="D36" s="93">
        <f>'Input - Operational Raw Data'!E10</f>
        <v>1280</v>
      </c>
      <c r="E36" s="93">
        <f>'Input - Operational Raw Data'!F10</f>
        <v>417</v>
      </c>
      <c r="F36" s="93">
        <f>'Input - Operational Raw Data'!G10</f>
        <v>292.5</v>
      </c>
      <c r="G36" s="92">
        <f>'Input - Operational Raw Data'!H10</f>
        <v>0.11987230646448524</v>
      </c>
      <c r="H36" s="52"/>
      <c r="I36" s="52"/>
      <c r="J36" s="52"/>
      <c r="K36" s="52"/>
      <c r="L36" s="52"/>
      <c r="M36" s="52"/>
      <c r="N36" s="52"/>
      <c r="O36" s="52"/>
      <c r="P36" s="52"/>
      <c r="Q36" s="83"/>
      <c r="R36" s="80"/>
      <c r="S36" s="80"/>
      <c r="T36" s="26"/>
      <c r="U36" s="26"/>
    </row>
    <row r="37" spans="2:21" ht="15" customHeight="1" x14ac:dyDescent="0.25">
      <c r="B37" s="1">
        <v>43132</v>
      </c>
      <c r="C37" s="136">
        <f>'Input - Operational Raw Data'!D11</f>
        <v>190.5</v>
      </c>
      <c r="D37" s="136">
        <f>'Input - Operational Raw Data'!E11</f>
        <v>1954.5</v>
      </c>
      <c r="E37" s="136">
        <f>'Input - Operational Raw Data'!F11</f>
        <v>77.5</v>
      </c>
      <c r="F37" s="136">
        <f>'Input - Operational Raw Data'!G11</f>
        <v>216.5</v>
      </c>
      <c r="G37" s="92">
        <f>'Input - Operational Raw Data'!H11</f>
        <v>0.12980999520996328</v>
      </c>
      <c r="H37" s="52"/>
      <c r="I37" s="52"/>
      <c r="J37" s="52"/>
      <c r="K37" s="52"/>
      <c r="L37" s="52"/>
      <c r="M37" s="52"/>
      <c r="N37" s="52"/>
      <c r="O37" s="52"/>
      <c r="P37" s="52"/>
      <c r="Q37" s="83"/>
      <c r="R37" s="80"/>
      <c r="S37" s="80"/>
      <c r="T37" s="26"/>
      <c r="U37" s="26"/>
    </row>
    <row r="38" spans="2:21" ht="15" customHeight="1" x14ac:dyDescent="0.25">
      <c r="B38" s="1">
        <v>43160</v>
      </c>
      <c r="C38" s="136">
        <f>'Input - Operational Raw Data'!D12</f>
        <v>406.5</v>
      </c>
      <c r="D38" s="136">
        <f>'Input - Operational Raw Data'!E12</f>
        <v>1362</v>
      </c>
      <c r="E38" s="136">
        <f>'Input - Operational Raw Data'!F12</f>
        <v>0</v>
      </c>
      <c r="F38" s="136">
        <f>'Input - Operational Raw Data'!G12</f>
        <v>130.5</v>
      </c>
      <c r="G38" s="92">
        <f>'Input - Operational Raw Data'!H12</f>
        <v>8.8833793329279126E-2</v>
      </c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0"/>
      <c r="S38" s="80"/>
      <c r="T38" s="26"/>
      <c r="U38" s="26"/>
    </row>
    <row r="39" spans="2:21" ht="15" customHeight="1" x14ac:dyDescent="0.25">
      <c r="B39" s="1">
        <v>43191</v>
      </c>
      <c r="C39" s="136">
        <f>'Input - Operational Raw Data'!D13</f>
        <v>439.5</v>
      </c>
      <c r="D39" s="136">
        <f>'Input - Operational Raw Data'!E13</f>
        <v>5081.5</v>
      </c>
      <c r="E39" s="136">
        <f>'Input - Operational Raw Data'!F13</f>
        <v>165</v>
      </c>
      <c r="F39" s="136">
        <f>'Input - Operational Raw Data'!G13</f>
        <v>1753.5</v>
      </c>
      <c r="G39" s="92">
        <f>'Input - Operational Raw Data'!H13</f>
        <v>0.23233916302311056</v>
      </c>
      <c r="H39" s="52"/>
      <c r="I39" s="52"/>
      <c r="J39" s="52"/>
      <c r="K39" s="52"/>
      <c r="L39" s="52"/>
      <c r="M39" s="52"/>
      <c r="N39" s="52"/>
      <c r="O39" s="52"/>
      <c r="P39" s="52"/>
      <c r="Q39" s="83"/>
      <c r="R39" s="80"/>
      <c r="S39" s="80"/>
      <c r="T39" s="26"/>
      <c r="U39" s="26"/>
    </row>
    <row r="40" spans="2:21" ht="15" customHeight="1" x14ac:dyDescent="0.25">
      <c r="B40" s="1">
        <v>43221</v>
      </c>
      <c r="C40" s="136">
        <f>'Input - Operational Raw Data'!D14</f>
        <v>440.5</v>
      </c>
      <c r="D40" s="136">
        <f>'Input - Operational Raw Data'!E14</f>
        <v>1086.5</v>
      </c>
      <c r="E40" s="136">
        <f>'Input - Operational Raw Data'!F14</f>
        <v>0</v>
      </c>
      <c r="F40" s="136">
        <f>'Input - Operational Raw Data'!G14</f>
        <v>938</v>
      </c>
      <c r="G40" s="92">
        <f>'Input - Operational Raw Data'!H14</f>
        <v>0.11548913043478261</v>
      </c>
      <c r="H40" s="52"/>
      <c r="I40" s="52"/>
      <c r="J40" s="52"/>
      <c r="K40" s="52"/>
      <c r="L40" s="52"/>
      <c r="M40" s="52"/>
      <c r="N40" s="52"/>
      <c r="O40" s="52"/>
      <c r="P40" s="52"/>
      <c r="Q40" s="83"/>
      <c r="R40" s="80"/>
      <c r="S40" s="80"/>
      <c r="T40" s="26"/>
      <c r="U40" s="26"/>
    </row>
    <row r="41" spans="2:21" ht="15" customHeight="1" x14ac:dyDescent="0.25">
      <c r="B41" s="1">
        <v>43252</v>
      </c>
      <c r="C41" s="136">
        <f>'Input - Operational Raw Data'!D15</f>
        <v>260.5</v>
      </c>
      <c r="D41" s="136">
        <f>'Input - Operational Raw Data'!E15</f>
        <v>1865</v>
      </c>
      <c r="E41" s="136">
        <f>'Input - Operational Raw Data'!F15</f>
        <v>59</v>
      </c>
      <c r="F41" s="136">
        <f>'Input - Operational Raw Data'!G15</f>
        <v>833.5</v>
      </c>
      <c r="G41" s="92">
        <f>'Input - Operational Raw Data'!H15</f>
        <v>0.14348880330908573</v>
      </c>
      <c r="H41" s="52"/>
      <c r="I41" s="52"/>
      <c r="J41" s="52"/>
      <c r="K41" s="52"/>
      <c r="L41" s="52"/>
      <c r="M41" s="52"/>
      <c r="N41" s="52"/>
      <c r="O41" s="52"/>
      <c r="P41" s="52"/>
      <c r="Q41" s="83"/>
      <c r="R41" s="80"/>
      <c r="S41" s="80"/>
      <c r="T41" s="26"/>
      <c r="U41" s="26"/>
    </row>
    <row r="42" spans="2:21" ht="15" customHeight="1" x14ac:dyDescent="0.25">
      <c r="B42" s="1">
        <v>43282</v>
      </c>
      <c r="C42" s="136">
        <f>'Input - Operational Raw Data'!D16</f>
        <v>666.5</v>
      </c>
      <c r="D42" s="136">
        <f>'Input - Operational Raw Data'!E16</f>
        <v>1842</v>
      </c>
      <c r="E42" s="136">
        <f>'Input - Operational Raw Data'!F16</f>
        <v>17</v>
      </c>
      <c r="F42" s="136">
        <f>'Input - Operational Raw Data'!G16</f>
        <v>1176.5</v>
      </c>
      <c r="G42" s="92">
        <f>'Input - Operational Raw Data'!H16</f>
        <v>0.15816457318636248</v>
      </c>
      <c r="H42" s="52"/>
      <c r="I42" s="52"/>
      <c r="J42" s="52"/>
      <c r="K42" s="52"/>
      <c r="L42" s="52"/>
      <c r="M42" s="52"/>
      <c r="N42" s="52"/>
      <c r="O42" s="52"/>
      <c r="P42" s="52"/>
      <c r="Q42" s="83"/>
      <c r="R42" s="80"/>
      <c r="S42" s="80"/>
      <c r="T42" s="26"/>
      <c r="U42" s="26"/>
    </row>
    <row r="43" spans="2:21" ht="15" customHeight="1" x14ac:dyDescent="0.25">
      <c r="B43" s="1">
        <v>43313</v>
      </c>
      <c r="C43" s="136">
        <f>'Input - Operational Raw Data'!D17</f>
        <v>324.5</v>
      </c>
      <c r="D43" s="136">
        <f>'Input - Operational Raw Data'!E17</f>
        <v>1433.5</v>
      </c>
      <c r="E43" s="136">
        <f>'Input - Operational Raw Data'!F17</f>
        <v>0</v>
      </c>
      <c r="F43" s="136">
        <f>'Input - Operational Raw Data'!G17</f>
        <v>255</v>
      </c>
      <c r="G43" s="92">
        <f>'Input - Operational Raw Data'!H17</f>
        <v>8.3416210840377925E-2</v>
      </c>
      <c r="H43" s="52"/>
      <c r="I43" s="52"/>
      <c r="J43" s="52"/>
      <c r="K43" s="52"/>
      <c r="L43" s="52"/>
      <c r="M43" s="52"/>
      <c r="N43" s="52"/>
      <c r="O43" s="52"/>
      <c r="P43" s="52"/>
      <c r="Q43" s="83"/>
      <c r="R43" s="80"/>
      <c r="S43" s="80"/>
      <c r="T43" s="26"/>
      <c r="U43" s="26"/>
    </row>
    <row r="44" spans="2:21" ht="15" customHeight="1" x14ac:dyDescent="0.25">
      <c r="B44" s="1">
        <v>43344</v>
      </c>
      <c r="C44" s="136">
        <f>'Input - Operational Raw Data'!D18</f>
        <v>502.5</v>
      </c>
      <c r="D44" s="136">
        <f>'Input - Operational Raw Data'!E18</f>
        <v>7871.5</v>
      </c>
      <c r="E44" s="136">
        <f>'Input - Operational Raw Data'!F18</f>
        <v>733.5</v>
      </c>
      <c r="F44" s="136">
        <f>'Input - Operational Raw Data'!G18</f>
        <v>2888</v>
      </c>
      <c r="G44" s="92">
        <f>'Input - Operational Raw Data'!H18</f>
        <v>0.30936170212765957</v>
      </c>
      <c r="H44" s="52"/>
      <c r="I44" s="52"/>
      <c r="J44" s="52"/>
      <c r="K44" s="52"/>
      <c r="L44" s="52"/>
      <c r="M44" s="52"/>
      <c r="N44" s="52"/>
      <c r="O44" s="52"/>
      <c r="P44" s="52"/>
      <c r="Q44" s="83"/>
      <c r="R44" s="80"/>
      <c r="S44" s="80"/>
      <c r="T44" s="26"/>
      <c r="U44" s="26"/>
    </row>
    <row r="45" spans="2:21" ht="15" customHeight="1" x14ac:dyDescent="0.25">
      <c r="B45" s="1">
        <v>43374</v>
      </c>
      <c r="C45" s="136">
        <f>'Input - Operational Raw Data'!D19</f>
        <v>262</v>
      </c>
      <c r="D45" s="136">
        <f>'Input - Operational Raw Data'!E19</f>
        <v>4752</v>
      </c>
      <c r="E45" s="136">
        <f>'Input - Operational Raw Data'!F19</f>
        <v>114.5</v>
      </c>
      <c r="F45" s="136">
        <f>'Input - Operational Raw Data'!G19</f>
        <v>1221</v>
      </c>
      <c r="G45" s="92">
        <f>'Input - Operational Raw Data'!H19</f>
        <v>0.20009138751457473</v>
      </c>
      <c r="H45" s="52"/>
      <c r="I45" s="52"/>
      <c r="J45" s="52"/>
      <c r="K45" s="52"/>
      <c r="L45" s="52"/>
      <c r="M45" s="52"/>
      <c r="N45" s="52"/>
      <c r="O45" s="52"/>
      <c r="P45" s="52"/>
      <c r="Q45" s="83"/>
      <c r="R45" s="80"/>
      <c r="S45" s="80"/>
      <c r="T45" s="26"/>
      <c r="U45" s="26"/>
    </row>
    <row r="46" spans="2:21" ht="15" customHeight="1" x14ac:dyDescent="0.25">
      <c r="B46" s="1">
        <v>43405</v>
      </c>
      <c r="C46" s="136">
        <f>'Input - Operational Raw Data'!D20</f>
        <v>226.5</v>
      </c>
      <c r="D46" s="136">
        <f>'Input - Operational Raw Data'!E20</f>
        <v>1241</v>
      </c>
      <c r="E46" s="136">
        <f>'Input - Operational Raw Data'!F20</f>
        <v>4</v>
      </c>
      <c r="F46" s="136">
        <f>'Input - Operational Raw Data'!G20</f>
        <v>70.5</v>
      </c>
      <c r="G46" s="92">
        <f>'Input - Operational Raw Data'!H20</f>
        <v>7.4774512656386377E-2</v>
      </c>
      <c r="H46" s="52"/>
      <c r="I46" s="52"/>
      <c r="J46" s="52"/>
      <c r="K46" s="52"/>
      <c r="L46" s="52"/>
      <c r="M46" s="52"/>
      <c r="N46" s="52"/>
      <c r="O46" s="52"/>
      <c r="P46" s="52"/>
      <c r="Q46" s="83"/>
      <c r="R46" s="80"/>
      <c r="S46" s="80"/>
      <c r="T46" s="26"/>
      <c r="U46" s="26"/>
    </row>
    <row r="47" spans="2:21" ht="15" customHeight="1" x14ac:dyDescent="0.25">
      <c r="B47" s="1">
        <v>43435</v>
      </c>
      <c r="C47" s="136">
        <f>'Input - Operational Raw Data'!D21</f>
        <v>117.5</v>
      </c>
      <c r="D47" s="136">
        <f>'Input - Operational Raw Data'!E21</f>
        <v>1899.5</v>
      </c>
      <c r="E47" s="136">
        <f>'Input - Operational Raw Data'!F21</f>
        <v>3</v>
      </c>
      <c r="F47" s="136">
        <f>'Input - Operational Raw Data'!G21</f>
        <v>6.5</v>
      </c>
      <c r="G47" s="92">
        <f>'Input - Operational Raw Data'!H21</f>
        <v>0.10310878192734303</v>
      </c>
      <c r="H47" s="52"/>
      <c r="I47" s="52"/>
      <c r="J47" s="52"/>
      <c r="K47" s="52"/>
      <c r="L47" s="52"/>
      <c r="M47" s="52"/>
      <c r="N47" s="52"/>
      <c r="O47" s="52"/>
      <c r="P47" s="52"/>
      <c r="Q47" s="83"/>
      <c r="R47" s="80"/>
      <c r="S47" s="80"/>
      <c r="T47" s="26"/>
      <c r="U47" s="26"/>
    </row>
    <row r="48" spans="2:21" ht="15" customHeight="1" x14ac:dyDescent="0.25">
      <c r="B48" s="1">
        <v>43466</v>
      </c>
      <c r="C48" s="136">
        <f>'Input - Operational Raw Data'!D23</f>
        <v>74</v>
      </c>
      <c r="D48" s="136">
        <f>'Input - Operational Raw Data'!E23</f>
        <v>638</v>
      </c>
      <c r="E48" s="136">
        <f>'Input - Operational Raw Data'!F23</f>
        <v>0</v>
      </c>
      <c r="F48" s="136">
        <f>'Input - Operational Raw Data'!G23</f>
        <v>90</v>
      </c>
      <c r="G48" s="92">
        <f>'Input - Operational Raw Data'!H23</f>
        <v>3.859666008951345E-2</v>
      </c>
      <c r="H48" s="52"/>
      <c r="I48" s="52"/>
      <c r="J48" s="52"/>
      <c r="K48" s="52"/>
      <c r="L48" s="52"/>
      <c r="M48" s="52"/>
      <c r="N48" s="52"/>
      <c r="O48" s="52"/>
      <c r="P48" s="52"/>
      <c r="Q48" s="83"/>
      <c r="R48" s="80"/>
      <c r="S48" s="80"/>
      <c r="T48" s="26"/>
      <c r="U48" s="26"/>
    </row>
    <row r="49" spans="2:21" ht="15" customHeight="1" x14ac:dyDescent="0.25">
      <c r="B49" s="1">
        <v>43497</v>
      </c>
      <c r="C49" s="136">
        <f>'Input - Operational Raw Data'!D24</f>
        <v>98.5</v>
      </c>
      <c r="D49" s="136">
        <f>'Input - Operational Raw Data'!E24</f>
        <v>275.5</v>
      </c>
      <c r="E49" s="136">
        <f>'Input - Operational Raw Data'!F24</f>
        <v>36</v>
      </c>
      <c r="F49" s="136">
        <f>'Input - Operational Raw Data'!G24</f>
        <v>8</v>
      </c>
      <c r="G49" s="92">
        <f>'Input - Operational Raw Data'!H24</f>
        <v>2.469281663516068E-2</v>
      </c>
      <c r="H49" s="52"/>
      <c r="I49" s="52"/>
      <c r="J49" s="52"/>
      <c r="K49" s="52"/>
      <c r="L49" s="52"/>
      <c r="M49" s="52"/>
      <c r="N49" s="52"/>
      <c r="O49" s="52"/>
      <c r="P49" s="52"/>
      <c r="Q49" s="83"/>
      <c r="R49" s="80"/>
      <c r="S49" s="80"/>
      <c r="T49" s="26"/>
      <c r="U49" s="26"/>
    </row>
    <row r="50" spans="2:21" ht="15" customHeight="1" x14ac:dyDescent="0.25">
      <c r="B50" s="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3"/>
      <c r="R50" s="80"/>
      <c r="S50" s="80"/>
      <c r="T50" s="26"/>
      <c r="U50" s="26"/>
    </row>
    <row r="51" spans="2:21" ht="15" customHeight="1" x14ac:dyDescent="0.25">
      <c r="B51" s="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3"/>
      <c r="R51" s="80"/>
      <c r="S51" s="80"/>
      <c r="T51" s="26"/>
      <c r="U51" s="26"/>
    </row>
    <row r="52" spans="2:21" ht="15" customHeight="1" x14ac:dyDescent="0.25">
      <c r="B52" s="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0"/>
      <c r="S52" s="80"/>
      <c r="T52" s="26"/>
      <c r="U52" s="26"/>
    </row>
    <row r="53" spans="2:21" ht="15" customHeight="1" x14ac:dyDescent="0.25">
      <c r="B53" s="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83"/>
      <c r="R53" s="80"/>
      <c r="S53" s="80"/>
      <c r="T53" s="26"/>
      <c r="U53" s="26"/>
    </row>
    <row r="54" spans="2:21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83"/>
      <c r="R54" s="80"/>
      <c r="S54" s="80"/>
      <c r="T54" s="26"/>
      <c r="U54" s="26"/>
    </row>
    <row r="55" spans="2:21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83"/>
      <c r="R55" s="80"/>
      <c r="S55" s="80"/>
      <c r="T55" s="26"/>
      <c r="U55" s="26"/>
    </row>
    <row r="56" spans="2:21" ht="15" customHeight="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83"/>
      <c r="R56" s="80"/>
      <c r="S56" s="80"/>
      <c r="T56" s="26"/>
      <c r="U56" s="26"/>
    </row>
    <row r="57" spans="2:21" ht="4.5" customHeight="1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2"/>
      <c r="Q57" s="83"/>
      <c r="R57" s="80"/>
      <c r="S57" s="80"/>
      <c r="T57" s="26"/>
      <c r="U57" s="26"/>
    </row>
    <row r="58" spans="2:21" x14ac:dyDescent="0.25">
      <c r="B58" s="90" t="s">
        <v>188</v>
      </c>
      <c r="Q58" s="83"/>
      <c r="R58" s="80"/>
      <c r="S58" s="80"/>
      <c r="T58" s="26"/>
      <c r="U58" s="26"/>
    </row>
    <row r="59" spans="2:21" x14ac:dyDescent="0.25">
      <c r="Q59" s="11"/>
      <c r="R59" s="6"/>
      <c r="S59" s="6"/>
    </row>
    <row r="60" spans="2:21" x14ac:dyDescent="0.25">
      <c r="C60" s="52"/>
      <c r="D60" s="52"/>
      <c r="E60" s="52"/>
      <c r="F60" s="52"/>
      <c r="G60" s="52"/>
      <c r="H60" s="52"/>
      <c r="I60" s="52"/>
      <c r="J60" s="52"/>
      <c r="Q60" s="11"/>
      <c r="R60" s="6"/>
      <c r="S60" s="6"/>
    </row>
    <row r="61" spans="2:21" x14ac:dyDescent="0.25">
      <c r="B61" s="52"/>
      <c r="C61" s="107"/>
      <c r="D61" s="107"/>
      <c r="E61" s="107"/>
      <c r="F61" s="52"/>
      <c r="Q61" s="11"/>
      <c r="R61" s="6"/>
      <c r="S61" s="6"/>
    </row>
    <row r="62" spans="2:21" x14ac:dyDescent="0.25">
      <c r="D62" s="52"/>
      <c r="E62" s="52"/>
      <c r="F62" s="52"/>
      <c r="Q62" s="11"/>
      <c r="R62" s="6"/>
      <c r="S62" s="6"/>
    </row>
    <row r="63" spans="2:21" ht="51.75" customHeight="1" x14ac:dyDescent="0.25">
      <c r="C63" s="3"/>
      <c r="D63" s="87" t="s">
        <v>186</v>
      </c>
      <c r="E63" s="88" t="s">
        <v>187</v>
      </c>
      <c r="Q63" s="8"/>
    </row>
    <row r="64" spans="2:21" x14ac:dyDescent="0.25">
      <c r="C64" s="6">
        <v>2015</v>
      </c>
      <c r="D64" s="86">
        <f>'Input - Safety Data'!C7+'Input - Safety Data'!C45</f>
        <v>231066</v>
      </c>
      <c r="E64" s="82">
        <v>18760</v>
      </c>
    </row>
    <row r="65" spans="2:15" x14ac:dyDescent="0.25">
      <c r="C65" s="6">
        <v>2016</v>
      </c>
      <c r="D65" s="86">
        <f>'Input - Safety Data'!C8+'Input - Safety Data'!C46</f>
        <v>210544</v>
      </c>
      <c r="E65" s="82">
        <v>29652</v>
      </c>
    </row>
    <row r="66" spans="2:15" x14ac:dyDescent="0.25">
      <c r="C66" s="6">
        <v>2017</v>
      </c>
      <c r="D66" s="134">
        <f>'Input - Safety Data'!C21+'Input - Safety Data'!C59</f>
        <v>214425</v>
      </c>
      <c r="E66" s="82">
        <v>28993</v>
      </c>
    </row>
    <row r="67" spans="2:15" x14ac:dyDescent="0.25">
      <c r="C67" s="6">
        <v>2018</v>
      </c>
      <c r="D67" s="134">
        <f>'Input - Safety Data'!C34+'Input - Safety Data'!C72</f>
        <v>291680</v>
      </c>
      <c r="E67" s="78">
        <f>SUM(C26:F29)</f>
        <v>47142</v>
      </c>
    </row>
    <row r="68" spans="2:15" x14ac:dyDescent="0.25">
      <c r="C68" s="207" t="s">
        <v>279</v>
      </c>
      <c r="D68" s="81">
        <f>'Input - Safety Data'!C35+'Input - Safety Data'!C73</f>
        <v>20779</v>
      </c>
      <c r="E68" s="78">
        <f>SUM(C30:F30)</f>
        <v>802</v>
      </c>
    </row>
    <row r="69" spans="2:15" x14ac:dyDescent="0.25">
      <c r="C69" s="208" t="s">
        <v>280</v>
      </c>
      <c r="D69" s="81">
        <f>'Input - Safety Data'!C36+'Input - Safety Data'!C74</f>
        <v>16928</v>
      </c>
      <c r="E69" s="78">
        <f>SUM(C31:F31)</f>
        <v>418</v>
      </c>
    </row>
    <row r="70" spans="2:15" x14ac:dyDescent="0.25">
      <c r="C70" s="208" t="s">
        <v>307</v>
      </c>
      <c r="D70" s="81">
        <f>(D68+D69)*6</f>
        <v>226242</v>
      </c>
      <c r="E70" s="81">
        <f>(E68+E69)*6</f>
        <v>7320</v>
      </c>
    </row>
    <row r="71" spans="2:15" x14ac:dyDescent="0.25">
      <c r="C71" s="6"/>
      <c r="D71" s="82"/>
      <c r="E71" s="82"/>
    </row>
    <row r="72" spans="2:15" x14ac:dyDescent="0.25">
      <c r="C72" s="6"/>
      <c r="D72" s="15"/>
      <c r="E72" s="15"/>
    </row>
    <row r="74" spans="2:15" ht="5.25" customHeight="1" x14ac:dyDescent="0.2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 x14ac:dyDescent="0.25">
      <c r="B75" s="90" t="s">
        <v>196</v>
      </c>
      <c r="E75" s="52"/>
      <c r="F75" s="52"/>
      <c r="G75" s="52"/>
    </row>
    <row r="77" spans="2:15" ht="25.5" customHeight="1" x14ac:dyDescent="0.25">
      <c r="B77" s="18" t="s">
        <v>24</v>
      </c>
      <c r="C77" s="19">
        <v>2015</v>
      </c>
      <c r="D77" s="19">
        <v>2016</v>
      </c>
      <c r="E77" s="19">
        <v>2017</v>
      </c>
      <c r="F77" s="176" t="s">
        <v>277</v>
      </c>
      <c r="G77" s="176" t="s">
        <v>279</v>
      </c>
      <c r="H77" s="176" t="s">
        <v>280</v>
      </c>
      <c r="J77" s="94"/>
      <c r="K77" s="94"/>
      <c r="L77" s="94"/>
      <c r="M77" s="94"/>
      <c r="N77" s="55"/>
    </row>
    <row r="78" spans="2:15" ht="12.75" customHeight="1" x14ac:dyDescent="0.25">
      <c r="B78" s="16" t="s">
        <v>5</v>
      </c>
      <c r="C78" s="21">
        <f>'Input - Safety Data'!C85</f>
        <v>231066</v>
      </c>
      <c r="D78" s="21">
        <f>'Input - Safety Data'!D85</f>
        <v>210544</v>
      </c>
      <c r="E78" s="132">
        <f>'Input - Safety Data'!Q85</f>
        <v>214425</v>
      </c>
      <c r="F78" s="86">
        <f>'Input - Safety Data'!AD85</f>
        <v>291324</v>
      </c>
      <c r="G78" s="86">
        <f>'Input - Safety Data'!AE85</f>
        <v>20779</v>
      </c>
      <c r="H78" s="86">
        <f>'Input - Safety Data'!AF85</f>
        <v>16928</v>
      </c>
      <c r="I78" s="7"/>
      <c r="J78" s="56"/>
      <c r="K78" s="56"/>
      <c r="L78" s="56"/>
      <c r="M78" s="95"/>
      <c r="N78" s="95"/>
    </row>
    <row r="79" spans="2:15" ht="12.75" customHeight="1" x14ac:dyDescent="0.25">
      <c r="B79" s="16" t="s">
        <v>23</v>
      </c>
      <c r="C79" s="21">
        <f>'Input - Safety Data'!C86</f>
        <v>843</v>
      </c>
      <c r="D79" s="21">
        <f>'Input - Safety Data'!D86</f>
        <v>935</v>
      </c>
      <c r="E79" s="132">
        <f>'Input - Safety Data'!Q86</f>
        <v>1267</v>
      </c>
      <c r="F79" s="86">
        <f>'Input - Safety Data'!AD86</f>
        <v>1414</v>
      </c>
      <c r="G79" s="86">
        <f>'Input - Safety Data'!AE86</f>
        <v>117</v>
      </c>
      <c r="H79" s="86">
        <f>'Input - Safety Data'!AF86</f>
        <v>118</v>
      </c>
      <c r="I79" s="7"/>
      <c r="J79" s="56"/>
      <c r="K79" s="56"/>
      <c r="L79" s="56"/>
      <c r="M79" s="95"/>
      <c r="N79" s="95"/>
    </row>
    <row r="80" spans="2:15" ht="12.75" customHeight="1" x14ac:dyDescent="0.25">
      <c r="B80" s="16" t="s">
        <v>13</v>
      </c>
      <c r="C80" s="21">
        <f>'Input - Safety Data'!C87</f>
        <v>15</v>
      </c>
      <c r="D80" s="21">
        <f>'Input - Safety Data'!D87</f>
        <v>15</v>
      </c>
      <c r="E80" s="132">
        <f>'Input - Safety Data'!Q87</f>
        <v>18</v>
      </c>
      <c r="F80" s="86">
        <f>'Input - Safety Data'!AD87</f>
        <v>15</v>
      </c>
      <c r="G80" s="86">
        <f>'Input - Safety Data'!AE87</f>
        <v>1</v>
      </c>
      <c r="H80" s="86">
        <f>'Input - Safety Data'!AF87</f>
        <v>1</v>
      </c>
      <c r="I80" s="7"/>
      <c r="J80" s="56"/>
      <c r="K80" s="56"/>
      <c r="L80" s="56"/>
      <c r="M80" s="95"/>
      <c r="N80" s="95"/>
    </row>
    <row r="81" spans="1:14" ht="12.75" customHeight="1" x14ac:dyDescent="0.25">
      <c r="B81" s="16" t="s">
        <v>14</v>
      </c>
      <c r="C81" s="21">
        <f>'Input - Safety Data'!C88</f>
        <v>289</v>
      </c>
      <c r="D81" s="21">
        <f>'Input - Safety Data'!D88</f>
        <v>265</v>
      </c>
      <c r="E81" s="132">
        <f>'Input - Safety Data'!Q88</f>
        <v>336</v>
      </c>
      <c r="F81" s="86">
        <f>'Input - Safety Data'!AD88</f>
        <v>573</v>
      </c>
      <c r="G81" s="86">
        <f>'Input - Safety Data'!AE88</f>
        <v>33</v>
      </c>
      <c r="H81" s="86">
        <f>'Input - Safety Data'!AF88</f>
        <v>22</v>
      </c>
      <c r="I81" s="7"/>
      <c r="J81" s="56"/>
      <c r="K81" s="56"/>
      <c r="L81" s="56"/>
      <c r="M81" s="95"/>
      <c r="N81" s="95"/>
    </row>
    <row r="82" spans="1:14" ht="12.75" customHeight="1" x14ac:dyDescent="0.25">
      <c r="A82" s="12"/>
      <c r="B82" s="16" t="s">
        <v>15</v>
      </c>
      <c r="C82" s="21">
        <f>'Input - Safety Data'!C89</f>
        <v>7770</v>
      </c>
      <c r="D82" s="21">
        <f>'Input - Safety Data'!D89</f>
        <v>6373</v>
      </c>
      <c r="E82" s="132">
        <f>'Input - Safety Data'!Q89</f>
        <v>5982</v>
      </c>
      <c r="F82" s="86">
        <f>'Input - Safety Data'!AD89</f>
        <v>7436</v>
      </c>
      <c r="G82" s="86">
        <f>'Input - Safety Data'!AE89</f>
        <v>619</v>
      </c>
      <c r="H82" s="86">
        <f>'Input - Safety Data'!AF89</f>
        <v>487</v>
      </c>
      <c r="I82" s="7"/>
      <c r="J82" s="56"/>
      <c r="K82" s="56"/>
      <c r="L82" s="56"/>
      <c r="M82" s="95"/>
      <c r="N82" s="95"/>
    </row>
    <row r="83" spans="1:14" ht="12.75" customHeight="1" x14ac:dyDescent="0.25">
      <c r="A83" s="13"/>
      <c r="B83" s="16" t="s">
        <v>16</v>
      </c>
      <c r="C83" s="21">
        <f>'Input - Safety Data'!C90</f>
        <v>1828</v>
      </c>
      <c r="D83" s="21">
        <f>'Input - Safety Data'!D90</f>
        <v>1606</v>
      </c>
      <c r="E83" s="132">
        <f>'Input - Safety Data'!Q90</f>
        <v>1829</v>
      </c>
      <c r="F83" s="86">
        <f>'Input - Safety Data'!AD90</f>
        <v>2070</v>
      </c>
      <c r="G83" s="86">
        <f>'Input - Safety Data'!AE90</f>
        <v>165</v>
      </c>
      <c r="H83" s="86">
        <f>'Input - Safety Data'!AF90</f>
        <v>145</v>
      </c>
      <c r="I83" s="7"/>
      <c r="J83" s="56"/>
      <c r="K83" s="56"/>
      <c r="L83" s="56"/>
      <c r="M83" s="95"/>
      <c r="N83" s="95"/>
    </row>
    <row r="84" spans="1:14" ht="12.75" customHeight="1" x14ac:dyDescent="0.25">
      <c r="A84" s="13"/>
      <c r="B84" s="16" t="s">
        <v>25</v>
      </c>
      <c r="C84" s="21">
        <f>'Input - Safety Data'!C91</f>
        <v>2243</v>
      </c>
      <c r="D84" s="21">
        <f>'Input - Safety Data'!D91</f>
        <v>1946</v>
      </c>
      <c r="E84" s="132">
        <f>'Input - Safety Data'!Q91</f>
        <v>2033</v>
      </c>
      <c r="F84" s="86">
        <f>'Input - Safety Data'!AD91</f>
        <v>2801</v>
      </c>
      <c r="G84" s="86">
        <f>'Input - Safety Data'!AE91</f>
        <v>213</v>
      </c>
      <c r="H84" s="86">
        <f>'Input - Safety Data'!AF91</f>
        <v>170</v>
      </c>
      <c r="I84" s="7"/>
      <c r="J84" s="56"/>
      <c r="K84" s="56"/>
      <c r="L84" s="56"/>
      <c r="M84" s="95"/>
      <c r="N84" s="95"/>
    </row>
    <row r="85" spans="1:14" x14ac:dyDescent="0.25">
      <c r="A85" s="13"/>
      <c r="B85" s="16" t="s">
        <v>9</v>
      </c>
      <c r="C85" s="21">
        <f>'Input - Safety Data'!C92</f>
        <v>2</v>
      </c>
      <c r="D85" s="21">
        <f>'Input - Safety Data'!D92</f>
        <v>16</v>
      </c>
      <c r="E85" s="132">
        <f>'Input - Safety Data'!Q92</f>
        <v>6</v>
      </c>
      <c r="F85" s="86">
        <f>'Input - Safety Data'!AD92</f>
        <v>6</v>
      </c>
      <c r="G85" s="86">
        <f>'Input - Safety Data'!AE92</f>
        <v>0</v>
      </c>
      <c r="H85" s="86">
        <f>'Input - Safety Data'!AF92</f>
        <v>0</v>
      </c>
      <c r="I85" s="7"/>
      <c r="J85" s="56"/>
      <c r="K85" s="56"/>
      <c r="L85" s="56"/>
      <c r="M85" s="95"/>
      <c r="N85" s="95"/>
    </row>
    <row r="86" spans="1:14" x14ac:dyDescent="0.25">
      <c r="A86" s="13"/>
      <c r="B86" s="13"/>
      <c r="C86" s="13"/>
      <c r="D86" s="13"/>
      <c r="E86" s="13"/>
      <c r="H86" s="85"/>
      <c r="J86" s="85"/>
      <c r="K86" s="85"/>
      <c r="L86" s="85"/>
      <c r="M86" s="85"/>
      <c r="N86" s="85"/>
    </row>
    <row r="87" spans="1:14" x14ac:dyDescent="0.25">
      <c r="A87" s="13"/>
      <c r="B87" s="18" t="s">
        <v>26</v>
      </c>
      <c r="C87" s="19">
        <v>2015</v>
      </c>
      <c r="D87" s="19">
        <v>2016</v>
      </c>
      <c r="E87" s="19">
        <v>2017</v>
      </c>
      <c r="F87" s="20" t="str">
        <f>F77</f>
        <v>2018</v>
      </c>
      <c r="G87" s="20" t="str">
        <f t="shared" ref="G87:H87" si="7">G77</f>
        <v>Jan 2019</v>
      </c>
      <c r="H87" s="20" t="str">
        <f t="shared" si="7"/>
        <v>Feb 2019</v>
      </c>
      <c r="J87" s="94"/>
      <c r="K87" s="94"/>
      <c r="L87" s="94"/>
      <c r="M87" s="94"/>
      <c r="N87" s="55"/>
    </row>
    <row r="88" spans="1:14" x14ac:dyDescent="0.25">
      <c r="A88" s="13"/>
      <c r="B88" s="16" t="s">
        <v>27</v>
      </c>
      <c r="C88" s="56">
        <f>'Input - Safety Data'!C95</f>
        <v>0.62</v>
      </c>
      <c r="D88" s="21">
        <f>'Input - Safety Data'!D95</f>
        <v>0</v>
      </c>
      <c r="E88" s="132">
        <f>'Input - Safety Data'!Q95</f>
        <v>0.97</v>
      </c>
      <c r="F88" s="86">
        <f>'Input - Safety Data'!AD95</f>
        <v>0.83</v>
      </c>
      <c r="G88" s="86">
        <f>'Input - Safety Data'!AE95</f>
        <v>0</v>
      </c>
      <c r="H88" s="86">
        <f>'Input - Safety Data'!AF95</f>
        <v>11.81</v>
      </c>
      <c r="I88" s="7"/>
      <c r="J88" s="56"/>
      <c r="K88" s="56"/>
      <c r="L88" s="56"/>
      <c r="M88" s="95"/>
      <c r="N88" s="95"/>
    </row>
    <row r="89" spans="1:14" x14ac:dyDescent="0.25">
      <c r="A89" s="13"/>
      <c r="B89" s="16" t="s">
        <v>28</v>
      </c>
      <c r="C89" s="56">
        <f>'Input - Safety Data'!C96</f>
        <v>0</v>
      </c>
      <c r="D89" s="21">
        <f>'Input - Safety Data'!D96</f>
        <v>0</v>
      </c>
      <c r="E89" s="132">
        <f>'Input - Safety Data'!Q96</f>
        <v>0</v>
      </c>
      <c r="F89" s="86">
        <f>'Input - Safety Data'!AD96</f>
        <v>0</v>
      </c>
      <c r="G89" s="86">
        <f>'Input - Safety Data'!AE96</f>
        <v>0</v>
      </c>
      <c r="H89" s="86">
        <f>'Input - Safety Data'!AF96</f>
        <v>0</v>
      </c>
      <c r="I89" s="7"/>
      <c r="J89" s="56"/>
      <c r="K89" s="56"/>
      <c r="L89" s="56"/>
      <c r="M89" s="95"/>
      <c r="N89" s="95"/>
    </row>
    <row r="90" spans="1:14" x14ac:dyDescent="0.25">
      <c r="A90" s="13"/>
      <c r="B90" s="16" t="s">
        <v>6</v>
      </c>
      <c r="C90" s="21">
        <f>'Input - Safety Data'!C97</f>
        <v>0</v>
      </c>
      <c r="D90" s="21">
        <f>'Input - Safety Data'!D97</f>
        <v>0</v>
      </c>
      <c r="E90" s="132">
        <f>'Input - Safety Data'!Q97</f>
        <v>0</v>
      </c>
      <c r="F90" s="86">
        <f>'Input - Safety Data'!AD97</f>
        <v>0</v>
      </c>
      <c r="G90" s="86">
        <f>'Input - Safety Data'!AE97</f>
        <v>0</v>
      </c>
      <c r="H90" s="86">
        <f>'Input - Safety Data'!AF97</f>
        <v>0</v>
      </c>
      <c r="I90" s="7"/>
      <c r="J90" s="56"/>
      <c r="K90" s="56"/>
      <c r="L90" s="56"/>
      <c r="M90" s="95"/>
      <c r="N90" s="95"/>
    </row>
    <row r="91" spans="1:14" x14ac:dyDescent="0.25">
      <c r="A91" s="13"/>
      <c r="B91" s="16" t="s">
        <v>7</v>
      </c>
      <c r="C91" s="21">
        <f>'Input - Safety Data'!C98</f>
        <v>0</v>
      </c>
      <c r="D91" s="21">
        <f>'Input - Safety Data'!D98</f>
        <v>0</v>
      </c>
      <c r="E91" s="132">
        <f>'Input - Safety Data'!Q98</f>
        <v>0</v>
      </c>
      <c r="F91" s="86">
        <f>'Input - Safety Data'!AD98</f>
        <v>1</v>
      </c>
      <c r="G91" s="86">
        <f>'Input - Safety Data'!AE98</f>
        <v>0</v>
      </c>
      <c r="H91" s="86">
        <f>'Input - Safety Data'!AF98</f>
        <v>0</v>
      </c>
      <c r="I91" s="7"/>
      <c r="J91" s="56"/>
      <c r="K91" s="56"/>
      <c r="L91" s="56"/>
      <c r="M91" s="95"/>
      <c r="N91" s="95"/>
    </row>
    <row r="92" spans="1:14" x14ac:dyDescent="0.25">
      <c r="A92" s="13"/>
      <c r="B92" s="16" t="s">
        <v>8</v>
      </c>
      <c r="C92" s="21">
        <f>'Input - Safety Data'!C99</f>
        <v>3</v>
      </c>
      <c r="D92" s="21">
        <f>'Input - Safety Data'!D99</f>
        <v>2</v>
      </c>
      <c r="E92" s="132">
        <f>'Input - Safety Data'!Q99</f>
        <v>7</v>
      </c>
      <c r="F92" s="86">
        <f>'Input - Safety Data'!AD99</f>
        <v>7</v>
      </c>
      <c r="G92" s="86">
        <f>'Input - Safety Data'!AE99</f>
        <v>1</v>
      </c>
      <c r="H92" s="86">
        <f>'Input - Safety Data'!AF99</f>
        <v>1</v>
      </c>
      <c r="I92" s="7"/>
      <c r="J92" s="56"/>
      <c r="K92" s="56"/>
      <c r="L92" s="56"/>
      <c r="M92" s="95"/>
      <c r="N92" s="95"/>
    </row>
    <row r="93" spans="1:14" x14ac:dyDescent="0.25">
      <c r="A93" s="13"/>
      <c r="B93" s="16" t="s">
        <v>18</v>
      </c>
      <c r="C93" s="21">
        <f>'Input - Safety Data'!C100</f>
        <v>1</v>
      </c>
      <c r="D93" s="21">
        <f>'Input - Safety Data'!D100</f>
        <v>2</v>
      </c>
      <c r="E93" s="132">
        <f>'Input - Safety Data'!Q100</f>
        <v>6</v>
      </c>
      <c r="F93" s="86">
        <f>'Input - Safety Data'!AD100</f>
        <v>2</v>
      </c>
      <c r="G93" s="86">
        <f>'Input - Safety Data'!AE100</f>
        <v>0</v>
      </c>
      <c r="H93" s="86">
        <f>'Input - Safety Data'!AF100</f>
        <v>0</v>
      </c>
      <c r="I93" s="7"/>
      <c r="J93" s="56"/>
      <c r="K93" s="56"/>
      <c r="L93" s="56"/>
      <c r="M93" s="95"/>
      <c r="N93" s="95"/>
    </row>
    <row r="94" spans="1:14" x14ac:dyDescent="0.25">
      <c r="B94" s="16" t="s">
        <v>10</v>
      </c>
      <c r="C94" s="21">
        <f>'Input - Safety Data'!C101</f>
        <v>0</v>
      </c>
      <c r="D94" s="21">
        <f>'Input - Safety Data'!D101</f>
        <v>0</v>
      </c>
      <c r="E94" s="132">
        <f>'Input - Safety Data'!Q101</f>
        <v>0</v>
      </c>
      <c r="F94" s="86">
        <f>'Input - Safety Data'!AD101</f>
        <v>0</v>
      </c>
      <c r="G94" s="86">
        <f>'Input - Safety Data'!AE101</f>
        <v>0</v>
      </c>
      <c r="H94" s="86">
        <f>'Input - Safety Data'!AF101</f>
        <v>1</v>
      </c>
      <c r="I94" s="7"/>
      <c r="J94" s="56"/>
      <c r="K94" s="56"/>
      <c r="L94" s="56"/>
      <c r="M94" s="95"/>
      <c r="N94" s="95"/>
    </row>
    <row r="95" spans="1:14" x14ac:dyDescent="0.25">
      <c r="B95" s="16" t="s">
        <v>11</v>
      </c>
      <c r="C95" s="21">
        <f>'Input - Safety Data'!C102</f>
        <v>2</v>
      </c>
      <c r="D95" s="21">
        <f>'Input - Safety Data'!D102</f>
        <v>1</v>
      </c>
      <c r="E95" s="132">
        <f>'Input - Safety Data'!Q102</f>
        <v>1</v>
      </c>
      <c r="F95" s="86">
        <f>'Input - Safety Data'!AD102</f>
        <v>2</v>
      </c>
      <c r="G95" s="86">
        <f>'Input - Safety Data'!AE102</f>
        <v>1</v>
      </c>
      <c r="H95" s="86">
        <f>'Input - Safety Data'!AF102</f>
        <v>0</v>
      </c>
      <c r="I95" s="7"/>
      <c r="J95" s="56"/>
      <c r="K95" s="56"/>
      <c r="L95" s="56"/>
      <c r="M95" s="95"/>
      <c r="N95" s="95"/>
    </row>
    <row r="96" spans="1:14" x14ac:dyDescent="0.25">
      <c r="H96" s="26"/>
    </row>
    <row r="97" spans="2:17" x14ac:dyDescent="0.25">
      <c r="H97" s="26"/>
    </row>
    <row r="98" spans="2:17" x14ac:dyDescent="0.25">
      <c r="B98" s="27" t="s">
        <v>29</v>
      </c>
      <c r="C98" s="28" t="s">
        <v>30</v>
      </c>
      <c r="H98" s="26"/>
    </row>
    <row r="101" spans="2:17" ht="6" customHeight="1" x14ac:dyDescent="0.2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7" ht="15" customHeight="1" x14ac:dyDescent="0.25">
      <c r="B102" s="90" t="s">
        <v>179</v>
      </c>
    </row>
    <row r="103" spans="2:17" ht="15" customHeight="1" x14ac:dyDescent="0.25"/>
    <row r="104" spans="2:17" ht="33.75" customHeight="1" x14ac:dyDescent="0.25">
      <c r="B104" s="3" t="s">
        <v>32</v>
      </c>
      <c r="C104" s="3" t="s">
        <v>37</v>
      </c>
      <c r="D104" s="3">
        <v>2015</v>
      </c>
      <c r="E104" s="3">
        <v>2016</v>
      </c>
      <c r="F104" s="3">
        <v>2017</v>
      </c>
      <c r="G104" s="181" t="s">
        <v>277</v>
      </c>
      <c r="H104" s="181" t="s">
        <v>279</v>
      </c>
      <c r="I104" s="181" t="s">
        <v>280</v>
      </c>
      <c r="J104" s="20" t="s">
        <v>284</v>
      </c>
      <c r="K104" s="80"/>
      <c r="L104" s="80"/>
      <c r="M104" s="79"/>
      <c r="N104" s="49"/>
      <c r="O104" s="6"/>
      <c r="P104" s="6"/>
      <c r="Q104" s="6"/>
    </row>
    <row r="105" spans="2:17" ht="24" x14ac:dyDescent="0.25">
      <c r="B105" s="41" t="s">
        <v>38</v>
      </c>
      <c r="C105" s="40" t="s">
        <v>39</v>
      </c>
      <c r="D105" s="161">
        <f>'Input - Operational Raw Data'!E32</f>
        <v>2714.72</v>
      </c>
      <c r="E105" s="161">
        <f>'Input - Operational Raw Data'!F32</f>
        <v>3125.68</v>
      </c>
      <c r="F105" s="161">
        <f>'Input - Operational Raw Data'!S32</f>
        <v>2487.4700000000003</v>
      </c>
      <c r="G105" s="161">
        <f>'Input - Operational Raw Data'!AF32</f>
        <v>0</v>
      </c>
      <c r="H105" s="161">
        <f>'Input - Operational Raw Data'!AG32</f>
        <v>0</v>
      </c>
      <c r="I105" s="161">
        <f>'Input - Operational Raw Data'!AH32</f>
        <v>0</v>
      </c>
      <c r="J105" s="96">
        <f>SUM(H105:I105)/2*3</f>
        <v>0</v>
      </c>
      <c r="K105" s="96"/>
      <c r="L105" s="96"/>
      <c r="M105" s="96"/>
      <c r="N105" s="49"/>
      <c r="Q105" s="45"/>
    </row>
    <row r="106" spans="2:17" ht="24" x14ac:dyDescent="0.25">
      <c r="B106" s="41" t="s">
        <v>40</v>
      </c>
      <c r="C106" s="40" t="s">
        <v>47</v>
      </c>
      <c r="D106" s="101">
        <f>'Input - Operational Raw Data'!E33</f>
        <v>7</v>
      </c>
      <c r="E106" s="101">
        <f>'Input - Operational Raw Data'!F33</f>
        <v>3</v>
      </c>
      <c r="F106" s="101">
        <f>'Input - Operational Raw Data'!S33</f>
        <v>5</v>
      </c>
      <c r="G106" s="101">
        <f>'Input - Operational Raw Data'!AF33</f>
        <v>2</v>
      </c>
      <c r="H106" s="101">
        <f>'Input - Operational Raw Data'!AG33</f>
        <v>0</v>
      </c>
      <c r="I106" s="101">
        <f>'Input - Operational Raw Data'!AH33</f>
        <v>0</v>
      </c>
      <c r="J106" s="96">
        <f>SUM(H106:I106)/2*3</f>
        <v>0</v>
      </c>
      <c r="K106" s="76"/>
      <c r="L106" s="76"/>
      <c r="M106" s="76"/>
      <c r="N106" s="49"/>
      <c r="Q106" s="45"/>
    </row>
    <row r="107" spans="2:17" ht="24" x14ac:dyDescent="0.25">
      <c r="B107" s="41" t="s">
        <v>41</v>
      </c>
      <c r="C107" s="40" t="s">
        <v>42</v>
      </c>
      <c r="D107" s="97" t="str">
        <f>'Input - Operational Raw Data'!E34</f>
        <v>No Data</v>
      </c>
      <c r="E107" s="97" t="str">
        <f>'Input - Operational Raw Data'!F34</f>
        <v>No Data</v>
      </c>
      <c r="F107" s="97">
        <f>F109/F108</f>
        <v>1.2842465753424657E-2</v>
      </c>
      <c r="G107" s="97">
        <f>'Input - Operational Raw Data'!AF34</f>
        <v>2.461033634126333E-2</v>
      </c>
      <c r="H107" s="97">
        <f>'Input - Operational Raw Data'!AG34</f>
        <v>8.8495575221238937E-3</v>
      </c>
      <c r="I107" s="97">
        <f>'Input - Operational Raw Data'!AH34</f>
        <v>2.8089887640449437E-3</v>
      </c>
      <c r="J107" s="97">
        <f>J109/J108</f>
        <v>5.1546391752577319E-3</v>
      </c>
      <c r="K107" s="97"/>
      <c r="L107" s="97"/>
      <c r="M107" s="97"/>
      <c r="N107" s="49"/>
      <c r="Q107" s="45"/>
    </row>
    <row r="108" spans="2:17" ht="24" x14ac:dyDescent="0.25">
      <c r="B108" s="41" t="s">
        <v>43</v>
      </c>
      <c r="C108" s="40" t="s">
        <v>45</v>
      </c>
      <c r="D108" s="101" t="str">
        <f>'Input - Operational Raw Data'!E35</f>
        <v>No Data</v>
      </c>
      <c r="E108" s="101" t="str">
        <f>'Input - Operational Raw Data'!F35</f>
        <v>No Data</v>
      </c>
      <c r="F108" s="101">
        <f>'Input - Operational Raw Data'!S35</f>
        <v>1168</v>
      </c>
      <c r="G108" s="101">
        <f>'Input - Operational Raw Data'!AF35</f>
        <v>1219</v>
      </c>
      <c r="H108" s="101">
        <f>'Input - Operational Raw Data'!AG35</f>
        <v>226</v>
      </c>
      <c r="I108" s="101">
        <f>'Input - Operational Raw Data'!AH35</f>
        <v>356</v>
      </c>
      <c r="J108" s="76">
        <f>SUM(H108:I108)*6</f>
        <v>3492</v>
      </c>
      <c r="K108" s="76"/>
      <c r="L108" s="76"/>
      <c r="M108" s="76"/>
      <c r="N108" s="49"/>
      <c r="Q108" s="45"/>
    </row>
    <row r="109" spans="2:17" ht="24" x14ac:dyDescent="0.25">
      <c r="B109" s="163" t="s">
        <v>44</v>
      </c>
      <c r="C109" s="164" t="s">
        <v>46</v>
      </c>
      <c r="D109" s="162" t="str">
        <f>'Input - Operational Raw Data'!E36</f>
        <v>No Data</v>
      </c>
      <c r="E109" s="162" t="str">
        <f>'Input - Operational Raw Data'!F36</f>
        <v>No Data</v>
      </c>
      <c r="F109" s="162">
        <f>'Input - Operational Raw Data'!S36</f>
        <v>15</v>
      </c>
      <c r="G109" s="162">
        <f>'Input - Operational Raw Data'!AF36</f>
        <v>30</v>
      </c>
      <c r="H109" s="162">
        <f>'Input - Operational Raw Data'!AG36</f>
        <v>2</v>
      </c>
      <c r="I109" s="162">
        <f>'Input - Operational Raw Data'!AH36</f>
        <v>1</v>
      </c>
      <c r="J109" s="182">
        <f>SUM(H109:I109)*6</f>
        <v>18</v>
      </c>
      <c r="K109" s="76"/>
      <c r="L109" s="76"/>
      <c r="M109" s="76"/>
      <c r="N109" s="49"/>
      <c r="Q109" s="45"/>
    </row>
    <row r="110" spans="2:17" x14ac:dyDescent="0.25">
      <c r="B110" s="42" t="s">
        <v>48</v>
      </c>
      <c r="C110" s="40" t="s">
        <v>52</v>
      </c>
      <c r="D110" s="101">
        <f>'Input - Operational Raw Data'!E37</f>
        <v>313</v>
      </c>
      <c r="E110" s="101">
        <f>'Input - Operational Raw Data'!F37</f>
        <v>399</v>
      </c>
      <c r="F110" s="101">
        <f>'Input - Operational Raw Data'!S37</f>
        <v>155</v>
      </c>
      <c r="G110" s="101">
        <f>'Input - Operational Raw Data'!AF37</f>
        <v>196</v>
      </c>
      <c r="H110" s="101">
        <f>'Input - Operational Raw Data'!AG37</f>
        <v>1</v>
      </c>
      <c r="I110" s="101">
        <f>'Input - Operational Raw Data'!AH37</f>
        <v>8</v>
      </c>
      <c r="J110" s="170"/>
      <c r="K110" s="76"/>
      <c r="L110" s="76"/>
      <c r="M110" s="76"/>
      <c r="N110" s="49"/>
      <c r="Q110" s="7"/>
    </row>
    <row r="111" spans="2:17" x14ac:dyDescent="0.25">
      <c r="B111" s="43" t="s">
        <v>49</v>
      </c>
      <c r="C111" s="40" t="s">
        <v>52</v>
      </c>
      <c r="D111" s="101">
        <f>'Input - Operational Raw Data'!E38</f>
        <v>27</v>
      </c>
      <c r="E111" s="101">
        <f>'Input - Operational Raw Data'!F38</f>
        <v>16</v>
      </c>
      <c r="F111" s="101">
        <f>'Input - Operational Raw Data'!S38</f>
        <v>11</v>
      </c>
      <c r="G111" s="101">
        <f>'Input - Operational Raw Data'!AF38</f>
        <v>59</v>
      </c>
      <c r="H111" s="101">
        <f>'Input - Operational Raw Data'!AG38</f>
        <v>7</v>
      </c>
      <c r="I111" s="101">
        <f>'Input - Operational Raw Data'!AH38</f>
        <v>1</v>
      </c>
      <c r="J111" s="170"/>
      <c r="K111" s="76"/>
      <c r="L111" s="76"/>
      <c r="M111" s="76"/>
      <c r="N111" s="49"/>
      <c r="Q111" s="7"/>
    </row>
    <row r="112" spans="2:17" ht="30" x14ac:dyDescent="0.25">
      <c r="B112" s="43" t="s">
        <v>50</v>
      </c>
      <c r="C112" s="40" t="s">
        <v>52</v>
      </c>
      <c r="D112" s="101">
        <f>'Input - Operational Raw Data'!E39</f>
        <v>225</v>
      </c>
      <c r="E112" s="101">
        <f>'Input - Operational Raw Data'!F39</f>
        <v>304</v>
      </c>
      <c r="F112" s="101">
        <f>'Input - Operational Raw Data'!S39</f>
        <v>186</v>
      </c>
      <c r="G112" s="101">
        <f>'Input - Operational Raw Data'!AF39</f>
        <v>162</v>
      </c>
      <c r="H112" s="101">
        <f>'Input - Operational Raw Data'!AG39</f>
        <v>3</v>
      </c>
      <c r="I112" s="101">
        <f>'Input - Operational Raw Data'!AH39</f>
        <v>6</v>
      </c>
      <c r="J112" s="170"/>
      <c r="K112" s="76"/>
      <c r="L112" s="76"/>
      <c r="M112" s="76"/>
      <c r="N112" s="49"/>
      <c r="Q112" s="7"/>
    </row>
    <row r="113" spans="10:14" x14ac:dyDescent="0.25">
      <c r="J113" s="26"/>
      <c r="K113" s="49"/>
      <c r="L113" s="49"/>
      <c r="M113" s="49"/>
      <c r="N113" s="49"/>
    </row>
    <row r="114" spans="10:14" x14ac:dyDescent="0.25">
      <c r="J114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topLeftCell="A7" workbookViewId="0">
      <selection activeCell="J15" sqref="J15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178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200</v>
      </c>
    </row>
    <row r="5" spans="3:7" x14ac:dyDescent="0.25">
      <c r="C5" s="1">
        <v>42979</v>
      </c>
      <c r="D5" s="102">
        <v>24000</v>
      </c>
      <c r="E5" s="102">
        <v>0</v>
      </c>
      <c r="F5" s="105">
        <f>SUM(D5:E5)</f>
        <v>24000</v>
      </c>
      <c r="G5" t="s">
        <v>238</v>
      </c>
    </row>
    <row r="6" spans="3:7" x14ac:dyDescent="0.25">
      <c r="C6" s="1">
        <v>43009</v>
      </c>
      <c r="D6" s="102">
        <v>0</v>
      </c>
      <c r="E6" s="102">
        <v>0</v>
      </c>
      <c r="F6" s="105">
        <f t="shared" ref="F6:F20" si="0">SUM(D6:E6)</f>
        <v>0</v>
      </c>
    </row>
    <row r="7" spans="3:7" x14ac:dyDescent="0.25">
      <c r="C7" s="1">
        <v>43040</v>
      </c>
      <c r="D7" s="102">
        <v>0</v>
      </c>
      <c r="E7" s="102">
        <v>0</v>
      </c>
      <c r="F7" s="105">
        <f t="shared" si="0"/>
        <v>0</v>
      </c>
    </row>
    <row r="8" spans="3:7" ht="15.75" thickBot="1" x14ac:dyDescent="0.3">
      <c r="C8" s="98">
        <v>43070</v>
      </c>
      <c r="D8" s="103">
        <v>0</v>
      </c>
      <c r="E8" s="103">
        <v>0</v>
      </c>
      <c r="F8" s="105">
        <f t="shared" si="0"/>
        <v>0</v>
      </c>
    </row>
    <row r="9" spans="3:7" ht="15.75" thickBot="1" x14ac:dyDescent="0.3">
      <c r="C9" s="100" t="s">
        <v>199</v>
      </c>
      <c r="D9" s="104">
        <f>SUM(D5:D8)</f>
        <v>24000</v>
      </c>
      <c r="E9" s="104">
        <f>SUM(E5:E8)</f>
        <v>0</v>
      </c>
      <c r="F9" s="106">
        <f t="shared" si="0"/>
        <v>24000</v>
      </c>
    </row>
    <row r="10" spans="3:7" x14ac:dyDescent="0.25">
      <c r="C10" s="1">
        <v>43101</v>
      </c>
      <c r="D10" s="102">
        <v>0</v>
      </c>
      <c r="E10" s="102">
        <v>0</v>
      </c>
      <c r="F10" s="105">
        <f t="shared" si="0"/>
        <v>0</v>
      </c>
    </row>
    <row r="11" spans="3:7" x14ac:dyDescent="0.25">
      <c r="C11" s="1">
        <v>43132</v>
      </c>
      <c r="D11" s="102">
        <v>0</v>
      </c>
      <c r="E11" s="102">
        <v>0</v>
      </c>
      <c r="F11" s="105">
        <f t="shared" si="0"/>
        <v>0</v>
      </c>
    </row>
    <row r="12" spans="3:7" x14ac:dyDescent="0.25">
      <c r="C12" s="1">
        <v>43160</v>
      </c>
      <c r="D12" s="102">
        <v>0</v>
      </c>
      <c r="E12" s="102">
        <v>0</v>
      </c>
      <c r="F12" s="105">
        <f t="shared" si="0"/>
        <v>0</v>
      </c>
    </row>
    <row r="13" spans="3:7" x14ac:dyDescent="0.25">
      <c r="C13" s="1">
        <v>43191</v>
      </c>
      <c r="D13" s="102">
        <v>0</v>
      </c>
      <c r="E13" s="102">
        <v>0</v>
      </c>
      <c r="F13" s="105">
        <f t="shared" si="0"/>
        <v>0</v>
      </c>
    </row>
    <row r="14" spans="3:7" x14ac:dyDescent="0.25">
      <c r="C14" s="1">
        <v>43221</v>
      </c>
      <c r="D14" s="102">
        <v>0</v>
      </c>
      <c r="E14" s="102">
        <v>0</v>
      </c>
      <c r="F14" s="105">
        <f t="shared" si="0"/>
        <v>0</v>
      </c>
    </row>
    <row r="15" spans="3:7" x14ac:dyDescent="0.25">
      <c r="C15" s="1">
        <v>43252</v>
      </c>
      <c r="D15" s="102">
        <v>0</v>
      </c>
      <c r="E15" s="102">
        <v>0</v>
      </c>
      <c r="F15" s="105">
        <f t="shared" si="0"/>
        <v>0</v>
      </c>
    </row>
    <row r="16" spans="3:7" x14ac:dyDescent="0.25">
      <c r="C16" s="1">
        <v>43282</v>
      </c>
      <c r="D16" s="102">
        <v>0</v>
      </c>
      <c r="E16" s="102">
        <v>0</v>
      </c>
      <c r="F16" s="105">
        <f t="shared" si="0"/>
        <v>0</v>
      </c>
    </row>
    <row r="17" spans="2:15" x14ac:dyDescent="0.25">
      <c r="C17" s="1">
        <v>43313</v>
      </c>
      <c r="D17" s="102">
        <v>0</v>
      </c>
      <c r="E17" s="102">
        <v>0</v>
      </c>
      <c r="F17" s="105">
        <f t="shared" si="0"/>
        <v>0</v>
      </c>
    </row>
    <row r="18" spans="2:15" x14ac:dyDescent="0.25">
      <c r="C18" s="1">
        <v>43344</v>
      </c>
      <c r="D18" s="102">
        <v>10236.42</v>
      </c>
      <c r="E18" s="102">
        <v>0</v>
      </c>
      <c r="F18" s="105">
        <f t="shared" si="0"/>
        <v>10236.42</v>
      </c>
    </row>
    <row r="19" spans="2:15" x14ac:dyDescent="0.25">
      <c r="C19" s="1">
        <v>43374</v>
      </c>
      <c r="D19" s="102">
        <v>0</v>
      </c>
      <c r="E19" s="102">
        <v>0</v>
      </c>
      <c r="F19" s="105">
        <f t="shared" si="0"/>
        <v>0</v>
      </c>
    </row>
    <row r="20" spans="2:15" x14ac:dyDescent="0.25">
      <c r="C20" s="1">
        <v>43405</v>
      </c>
      <c r="D20" s="172">
        <v>0</v>
      </c>
      <c r="E20" s="172">
        <v>128676</v>
      </c>
      <c r="F20" s="105">
        <f t="shared" si="0"/>
        <v>128676</v>
      </c>
    </row>
    <row r="21" spans="2:15" x14ac:dyDescent="0.25">
      <c r="C21" s="1"/>
      <c r="D21" s="39"/>
      <c r="E21" s="39"/>
      <c r="F21" s="39"/>
    </row>
    <row r="22" spans="2:15" x14ac:dyDescent="0.25">
      <c r="C22" s="1"/>
      <c r="E22" s="39"/>
      <c r="F22" s="39"/>
    </row>
    <row r="23" spans="2:15" ht="3" customHeight="1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52" customFormat="1" ht="15" customHeight="1" x14ac:dyDescent="0.25">
      <c r="B24" s="107" t="s">
        <v>201</v>
      </c>
    </row>
    <row r="25" spans="2:15" s="52" customFormat="1" ht="15" customHeight="1" x14ac:dyDescent="0.25"/>
    <row r="26" spans="2:15" s="52" customFormat="1" ht="15" customHeight="1" x14ac:dyDescent="0.25"/>
    <row r="27" spans="2:15" x14ac:dyDescent="0.25">
      <c r="D27" t="s">
        <v>35</v>
      </c>
      <c r="E27" t="s">
        <v>36</v>
      </c>
    </row>
    <row r="28" spans="2:15" x14ac:dyDescent="0.25">
      <c r="C28">
        <v>2017</v>
      </c>
      <c r="D28" s="57">
        <f>D9</f>
        <v>24000</v>
      </c>
      <c r="E28" s="57">
        <f>E9</f>
        <v>0</v>
      </c>
    </row>
    <row r="29" spans="2:15" x14ac:dyDescent="0.25">
      <c r="C29" s="1">
        <v>43101</v>
      </c>
      <c r="D29" s="57">
        <f t="shared" ref="D29:E29" si="1">D10</f>
        <v>0</v>
      </c>
      <c r="E29" s="57">
        <f t="shared" si="1"/>
        <v>0</v>
      </c>
    </row>
    <row r="30" spans="2:15" x14ac:dyDescent="0.25">
      <c r="C30" s="1">
        <v>43132</v>
      </c>
      <c r="D30" s="57">
        <f t="shared" ref="D30:E30" si="2">D11</f>
        <v>0</v>
      </c>
      <c r="E30" s="57">
        <f t="shared" si="2"/>
        <v>0</v>
      </c>
    </row>
    <row r="31" spans="2:15" x14ac:dyDescent="0.25">
      <c r="C31" s="1">
        <v>43160</v>
      </c>
      <c r="D31" s="57">
        <f t="shared" ref="D31:E31" si="3">D12</f>
        <v>0</v>
      </c>
      <c r="E31" s="57">
        <f t="shared" si="3"/>
        <v>0</v>
      </c>
    </row>
    <row r="32" spans="2:15" x14ac:dyDescent="0.25">
      <c r="C32" s="1">
        <v>43191</v>
      </c>
      <c r="D32" s="57">
        <f t="shared" ref="D32:E32" si="4">D13</f>
        <v>0</v>
      </c>
      <c r="E32" s="57">
        <f t="shared" si="4"/>
        <v>0</v>
      </c>
    </row>
    <row r="33" spans="3:5" x14ac:dyDescent="0.25">
      <c r="C33" s="1">
        <v>43221</v>
      </c>
      <c r="D33" s="57">
        <f t="shared" ref="D33:E33" si="5">D14</f>
        <v>0</v>
      </c>
      <c r="E33" s="57">
        <f t="shared" si="5"/>
        <v>0</v>
      </c>
    </row>
    <row r="34" spans="3:5" x14ac:dyDescent="0.25">
      <c r="C34" s="1">
        <v>43252</v>
      </c>
      <c r="D34" s="57">
        <f t="shared" ref="D34:E34" si="6">D15</f>
        <v>0</v>
      </c>
      <c r="E34" s="57">
        <f t="shared" si="6"/>
        <v>0</v>
      </c>
    </row>
    <row r="35" spans="3:5" x14ac:dyDescent="0.25">
      <c r="C35" s="1">
        <v>43282</v>
      </c>
      <c r="D35" s="57">
        <f t="shared" ref="D35:E35" si="7">D16</f>
        <v>0</v>
      </c>
      <c r="E35" s="57">
        <f t="shared" si="7"/>
        <v>0</v>
      </c>
    </row>
    <row r="36" spans="3:5" x14ac:dyDescent="0.25">
      <c r="C36" s="1">
        <v>43313</v>
      </c>
      <c r="D36" s="57">
        <f t="shared" ref="D36:E36" si="8">D17</f>
        <v>0</v>
      </c>
      <c r="E36" s="57">
        <f t="shared" si="8"/>
        <v>0</v>
      </c>
    </row>
    <row r="37" spans="3:5" x14ac:dyDescent="0.25">
      <c r="C37" s="1">
        <v>43344</v>
      </c>
      <c r="D37" s="57">
        <f t="shared" ref="D37:E37" si="9">D18</f>
        <v>10236.42</v>
      </c>
      <c r="E37" s="57">
        <f t="shared" si="9"/>
        <v>0</v>
      </c>
    </row>
    <row r="38" spans="3:5" x14ac:dyDescent="0.25">
      <c r="C38" s="1">
        <v>43374</v>
      </c>
      <c r="D38" s="57">
        <f t="shared" ref="D38:E38" si="10">D19</f>
        <v>0</v>
      </c>
      <c r="E38" s="57">
        <f t="shared" si="10"/>
        <v>0</v>
      </c>
    </row>
    <row r="39" spans="3:5" x14ac:dyDescent="0.25">
      <c r="C39" s="1">
        <v>43405</v>
      </c>
      <c r="D39" s="57">
        <f t="shared" ref="D39:E39" si="11">D20</f>
        <v>0</v>
      </c>
      <c r="E39" s="57">
        <f t="shared" si="11"/>
        <v>128676</v>
      </c>
    </row>
    <row r="41" spans="3:5" x14ac:dyDescent="0.25">
      <c r="E41" s="108" t="s">
        <v>202</v>
      </c>
    </row>
    <row r="42" spans="3:5" x14ac:dyDescent="0.25">
      <c r="E42" t="s">
        <v>203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zoomScale="80" zoomScaleNormal="80" workbookViewId="0">
      <selection activeCell="E20" sqref="E20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9" width="14.140625" customWidth="1"/>
  </cols>
  <sheetData>
    <row r="1" spans="2:17" x14ac:dyDescent="0.25">
      <c r="M1" s="52"/>
      <c r="N1" s="52"/>
      <c r="O1" s="52"/>
      <c r="P1" s="52"/>
      <c r="Q1" s="52"/>
    </row>
    <row r="2" spans="2:17" x14ac:dyDescent="0.25">
      <c r="M2" s="52"/>
      <c r="N2" s="52"/>
      <c r="O2" s="52"/>
      <c r="P2" s="52"/>
      <c r="Q2" s="52"/>
    </row>
    <row r="6" spans="2:17" ht="30" customHeight="1" x14ac:dyDescent="0.25">
      <c r="C6" s="19">
        <v>2015</v>
      </c>
      <c r="D6" s="19">
        <v>2016</v>
      </c>
      <c r="E6" s="19">
        <v>2017</v>
      </c>
      <c r="F6" s="19">
        <v>2018</v>
      </c>
      <c r="G6" s="176" t="s">
        <v>279</v>
      </c>
      <c r="H6" s="176" t="s">
        <v>280</v>
      </c>
      <c r="I6" s="209"/>
    </row>
    <row r="7" spans="2:17" x14ac:dyDescent="0.25">
      <c r="B7" s="8" t="s">
        <v>172</v>
      </c>
      <c r="C7" s="39">
        <v>11747566</v>
      </c>
      <c r="D7" s="39">
        <v>7578731</v>
      </c>
      <c r="E7" s="39">
        <v>10749239.810000002</v>
      </c>
      <c r="F7" s="102">
        <v>8663752</v>
      </c>
      <c r="G7" s="102">
        <v>642257</v>
      </c>
      <c r="H7" s="102">
        <v>365925</v>
      </c>
      <c r="I7" s="210"/>
    </row>
    <row r="8" spans="2:17" x14ac:dyDescent="0.25">
      <c r="B8" s="8" t="s">
        <v>170</v>
      </c>
      <c r="C8" s="39">
        <v>2342418</v>
      </c>
      <c r="D8" s="39">
        <v>2780334</v>
      </c>
      <c r="E8" s="39">
        <v>1428636.48</v>
      </c>
      <c r="F8" s="102">
        <v>4307384</v>
      </c>
      <c r="G8" s="102">
        <v>296172.73</v>
      </c>
      <c r="H8" s="102">
        <v>99682</v>
      </c>
      <c r="I8" s="210"/>
    </row>
    <row r="9" spans="2:17" x14ac:dyDescent="0.25">
      <c r="B9" s="8" t="s">
        <v>171</v>
      </c>
      <c r="C9" s="39">
        <v>2801087</v>
      </c>
      <c r="D9" s="39">
        <v>3586352</v>
      </c>
      <c r="E9" s="39">
        <v>3234566.46</v>
      </c>
      <c r="F9" s="102">
        <v>5938895</v>
      </c>
      <c r="G9" s="102">
        <v>192913</v>
      </c>
      <c r="H9" s="102">
        <v>212382</v>
      </c>
      <c r="I9" s="210"/>
    </row>
    <row r="10" spans="2:17" ht="15.75" thickBot="1" x14ac:dyDescent="0.3">
      <c r="C10" s="58">
        <f>SUM(C7:C9)</f>
        <v>16891071</v>
      </c>
      <c r="D10" s="58">
        <f t="shared" ref="D10:H10" si="0">SUM(D7:D9)</f>
        <v>13945417</v>
      </c>
      <c r="E10" s="58">
        <f t="shared" si="0"/>
        <v>15412442.750000004</v>
      </c>
      <c r="F10" s="114">
        <f t="shared" si="0"/>
        <v>18910031</v>
      </c>
      <c r="G10" s="114">
        <f t="shared" si="0"/>
        <v>1131342.73</v>
      </c>
      <c r="H10" s="114">
        <f t="shared" si="0"/>
        <v>677989</v>
      </c>
      <c r="I10" s="210"/>
    </row>
    <row r="11" spans="2:17" x14ac:dyDescent="0.25">
      <c r="I11" s="26"/>
    </row>
    <row r="12" spans="2:17" x14ac:dyDescent="0.25">
      <c r="B12" s="52"/>
      <c r="C12" s="52"/>
      <c r="D12" s="52"/>
      <c r="E12" s="52"/>
      <c r="F12" s="52"/>
      <c r="G12" s="52"/>
      <c r="H12" s="52"/>
      <c r="I12" s="26"/>
    </row>
    <row r="13" spans="2:17" ht="33" customHeight="1" x14ac:dyDescent="0.25">
      <c r="B13" s="52"/>
      <c r="C13" s="128">
        <f>C6</f>
        <v>2015</v>
      </c>
      <c r="D13" s="128">
        <f t="shared" ref="D13:H13" si="1">D6</f>
        <v>2016</v>
      </c>
      <c r="E13" s="128">
        <f t="shared" si="1"/>
        <v>2017</v>
      </c>
      <c r="F13" s="128">
        <f t="shared" si="1"/>
        <v>2018</v>
      </c>
      <c r="G13" s="128" t="str">
        <f t="shared" si="1"/>
        <v>Jan 2019</v>
      </c>
      <c r="H13" s="128" t="str">
        <f t="shared" si="1"/>
        <v>Feb 2019</v>
      </c>
      <c r="I13" s="209"/>
    </row>
    <row r="14" spans="2:17" x14ac:dyDescent="0.25">
      <c r="B14" s="99" t="s">
        <v>175</v>
      </c>
      <c r="C14" s="212">
        <f>C10</f>
        <v>16891071</v>
      </c>
      <c r="D14" s="212">
        <f t="shared" ref="D14:H14" si="2">D10</f>
        <v>13945417</v>
      </c>
      <c r="E14" s="212">
        <f t="shared" si="2"/>
        <v>15412442.750000004</v>
      </c>
      <c r="F14" s="212">
        <f t="shared" si="2"/>
        <v>18910031</v>
      </c>
      <c r="G14" s="212">
        <f t="shared" si="2"/>
        <v>1131342.73</v>
      </c>
      <c r="H14" s="212">
        <f t="shared" si="2"/>
        <v>677989</v>
      </c>
      <c r="I14" s="211"/>
    </row>
    <row r="15" spans="2:17" x14ac:dyDescent="0.25">
      <c r="I15" s="26"/>
    </row>
    <row r="16" spans="2:17" x14ac:dyDescent="0.25">
      <c r="I16" s="26"/>
    </row>
    <row r="17" spans="9:16" x14ac:dyDescent="0.25">
      <c r="I17" s="26"/>
    </row>
    <row r="18" spans="9:16" x14ac:dyDescent="0.25">
      <c r="I18" s="26"/>
    </row>
    <row r="19" spans="9:16" x14ac:dyDescent="0.25">
      <c r="I19" s="26"/>
    </row>
    <row r="24" spans="9:16" x14ac:dyDescent="0.25">
      <c r="J24" s="52"/>
      <c r="K24" s="52"/>
      <c r="L24" s="52"/>
      <c r="M24" s="52"/>
      <c r="N24" s="52"/>
      <c r="O24" s="52"/>
      <c r="P24" s="52"/>
    </row>
    <row r="25" spans="9:16" x14ac:dyDescent="0.25">
      <c r="J25" s="52"/>
      <c r="K25" s="52"/>
      <c r="L25" s="52"/>
      <c r="M25" s="52"/>
      <c r="N25" s="52"/>
      <c r="O25" s="52"/>
      <c r="P25" s="52"/>
    </row>
    <row r="26" spans="9:16" x14ac:dyDescent="0.25">
      <c r="J26" s="52"/>
      <c r="K26" s="52"/>
      <c r="L26" s="52"/>
      <c r="M26" s="52"/>
      <c r="N26" s="52"/>
      <c r="O26" s="52"/>
      <c r="P26" s="52"/>
    </row>
    <row r="27" spans="9:16" x14ac:dyDescent="0.25">
      <c r="J27" s="52"/>
      <c r="K27" s="52"/>
      <c r="L27" s="52"/>
      <c r="M27" s="52"/>
      <c r="N27" s="52"/>
      <c r="O27" s="52"/>
      <c r="P27" s="52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9" workbookViewId="0">
      <selection activeCell="F43" sqref="F43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9" t="s">
        <v>206</v>
      </c>
    </row>
    <row r="5" spans="1:1" x14ac:dyDescent="0.25">
      <c r="A5" s="4" t="s">
        <v>204</v>
      </c>
    </row>
    <row r="6" spans="1:1" x14ac:dyDescent="0.25">
      <c r="A6" s="4" t="s">
        <v>229</v>
      </c>
    </row>
    <row r="7" spans="1:1" x14ac:dyDescent="0.25">
      <c r="A7" s="112" t="s">
        <v>301</v>
      </c>
    </row>
    <row r="8" spans="1:1" x14ac:dyDescent="0.25">
      <c r="A8" s="4" t="s">
        <v>205</v>
      </c>
    </row>
    <row r="9" spans="1:1" x14ac:dyDescent="0.25">
      <c r="A9" s="4"/>
    </row>
    <row r="10" spans="1:1" x14ac:dyDescent="0.25">
      <c r="A10" s="4" t="s">
        <v>232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4" spans="1:1" x14ac:dyDescent="0.25">
      <c r="A14" s="112" t="s">
        <v>289</v>
      </c>
    </row>
    <row r="19" spans="1:6" x14ac:dyDescent="0.25">
      <c r="F19">
        <v>2019</v>
      </c>
    </row>
    <row r="20" spans="1:6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t="s">
        <v>210</v>
      </c>
    </row>
    <row r="21" spans="1:6" x14ac:dyDescent="0.25">
      <c r="A21" t="s">
        <v>214</v>
      </c>
      <c r="B21" t="s">
        <v>137</v>
      </c>
      <c r="C21" t="s">
        <v>138</v>
      </c>
      <c r="D21">
        <v>25272</v>
      </c>
      <c r="E21" t="s">
        <v>61</v>
      </c>
      <c r="F21" s="110">
        <v>47.89</v>
      </c>
    </row>
    <row r="22" spans="1:6" x14ac:dyDescent="0.25">
      <c r="A22" t="s">
        <v>217</v>
      </c>
      <c r="B22" t="s">
        <v>72</v>
      </c>
      <c r="C22" t="s">
        <v>73</v>
      </c>
      <c r="D22">
        <v>25272</v>
      </c>
      <c r="E22" t="s">
        <v>61</v>
      </c>
      <c r="F22" s="110">
        <v>289.05</v>
      </c>
    </row>
    <row r="23" spans="1:6" x14ac:dyDescent="0.25">
      <c r="A23" t="s">
        <v>218</v>
      </c>
      <c r="B23" t="s">
        <v>75</v>
      </c>
      <c r="C23" t="s">
        <v>76</v>
      </c>
      <c r="D23">
        <v>25272</v>
      </c>
      <c r="E23" t="s">
        <v>61</v>
      </c>
      <c r="F23" s="110">
        <v>2245.04</v>
      </c>
    </row>
    <row r="24" spans="1:6" x14ac:dyDescent="0.25">
      <c r="A24" t="s">
        <v>218</v>
      </c>
      <c r="B24" t="s">
        <v>77</v>
      </c>
      <c r="C24" t="s">
        <v>78</v>
      </c>
      <c r="D24">
        <v>25272</v>
      </c>
      <c r="E24" t="s">
        <v>61</v>
      </c>
      <c r="F24" s="110">
        <v>2913.62</v>
      </c>
    </row>
    <row r="25" spans="1:6" x14ac:dyDescent="0.25">
      <c r="A25" t="s">
        <v>220</v>
      </c>
      <c r="B25" t="s">
        <v>87</v>
      </c>
      <c r="C25" t="s">
        <v>88</v>
      </c>
      <c r="D25">
        <v>25272</v>
      </c>
      <c r="E25" t="s">
        <v>61</v>
      </c>
      <c r="F25" s="110">
        <v>185.81</v>
      </c>
    </row>
    <row r="26" spans="1:6" x14ac:dyDescent="0.25">
      <c r="A26" t="s">
        <v>220</v>
      </c>
      <c r="B26" t="s">
        <v>89</v>
      </c>
      <c r="C26" t="s">
        <v>90</v>
      </c>
      <c r="D26">
        <v>25272</v>
      </c>
      <c r="E26" t="s">
        <v>61</v>
      </c>
      <c r="F26" s="110">
        <v>47983.06</v>
      </c>
    </row>
    <row r="27" spans="1:6" x14ac:dyDescent="0.25">
      <c r="A27" t="s">
        <v>220</v>
      </c>
      <c r="B27" t="s">
        <v>91</v>
      </c>
      <c r="C27" t="s">
        <v>92</v>
      </c>
      <c r="D27">
        <v>25272</v>
      </c>
      <c r="E27" t="s">
        <v>61</v>
      </c>
      <c r="F27" s="110">
        <v>44747.01</v>
      </c>
    </row>
    <row r="28" spans="1:6" x14ac:dyDescent="0.25">
      <c r="A28" t="s">
        <v>220</v>
      </c>
      <c r="B28" t="s">
        <v>165</v>
      </c>
      <c r="C28" t="s">
        <v>120</v>
      </c>
      <c r="D28">
        <v>25272</v>
      </c>
      <c r="E28" t="s">
        <v>61</v>
      </c>
      <c r="F28" s="110">
        <v>18.04</v>
      </c>
    </row>
    <row r="29" spans="1:6" x14ac:dyDescent="0.25">
      <c r="A29" t="s">
        <v>221</v>
      </c>
      <c r="B29" t="s">
        <v>166</v>
      </c>
      <c r="C29" t="s">
        <v>167</v>
      </c>
      <c r="D29">
        <v>25272</v>
      </c>
      <c r="E29" t="s">
        <v>61</v>
      </c>
      <c r="F29" s="110">
        <v>1252.8399999999999</v>
      </c>
    </row>
    <row r="30" spans="1:6" ht="15.75" thickBot="1" x14ac:dyDescent="0.3">
      <c r="F30" s="111">
        <f>SUM(F21:F29)</f>
        <v>99682.36</v>
      </c>
    </row>
    <row r="31" spans="1:6" x14ac:dyDescent="0.25">
      <c r="F31" s="110"/>
    </row>
    <row r="32" spans="1:6" ht="15.75" thickBot="1" x14ac:dyDescent="0.3">
      <c r="A32" t="s">
        <v>222</v>
      </c>
      <c r="B32" t="s">
        <v>99</v>
      </c>
      <c r="C32" t="s">
        <v>100</v>
      </c>
      <c r="D32">
        <v>25272</v>
      </c>
      <c r="E32" t="s">
        <v>61</v>
      </c>
      <c r="F32" s="111">
        <v>212381.86</v>
      </c>
    </row>
    <row r="33" spans="1:6" x14ac:dyDescent="0.25">
      <c r="F33" s="110"/>
    </row>
    <row r="34" spans="1:6" x14ac:dyDescent="0.25">
      <c r="A34" t="s">
        <v>223</v>
      </c>
      <c r="B34" t="s">
        <v>150</v>
      </c>
      <c r="C34" t="s">
        <v>149</v>
      </c>
      <c r="D34">
        <v>25272</v>
      </c>
      <c r="E34" t="s">
        <v>61</v>
      </c>
      <c r="F34" s="110">
        <v>1686.93</v>
      </c>
    </row>
    <row r="35" spans="1:6" x14ac:dyDescent="0.25">
      <c r="A35" t="s">
        <v>224</v>
      </c>
      <c r="B35" t="s">
        <v>102</v>
      </c>
      <c r="C35" t="s">
        <v>103</v>
      </c>
      <c r="D35">
        <v>25272</v>
      </c>
      <c r="E35" t="s">
        <v>61</v>
      </c>
      <c r="F35" s="110">
        <v>2329.36</v>
      </c>
    </row>
    <row r="36" spans="1:6" x14ac:dyDescent="0.25">
      <c r="A36" t="s">
        <v>224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225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226</v>
      </c>
      <c r="B38" t="s">
        <v>112</v>
      </c>
      <c r="C38" t="s">
        <v>111</v>
      </c>
      <c r="D38">
        <v>25272</v>
      </c>
      <c r="E38" t="s">
        <v>61</v>
      </c>
      <c r="F38" s="110">
        <v>353937.89</v>
      </c>
    </row>
    <row r="39" spans="1:6" x14ac:dyDescent="0.25">
      <c r="A39" t="s">
        <v>226</v>
      </c>
      <c r="B39" t="s">
        <v>113</v>
      </c>
      <c r="C39" t="s">
        <v>114</v>
      </c>
      <c r="D39">
        <v>25272</v>
      </c>
      <c r="E39" t="s">
        <v>61</v>
      </c>
      <c r="F39" s="110">
        <v>4177.67</v>
      </c>
    </row>
    <row r="40" spans="1:6" x14ac:dyDescent="0.25">
      <c r="A40" t="s">
        <v>227</v>
      </c>
      <c r="B40" t="s">
        <v>121</v>
      </c>
      <c r="C40" t="s">
        <v>120</v>
      </c>
      <c r="D40">
        <v>25272</v>
      </c>
      <c r="E40" t="s">
        <v>61</v>
      </c>
      <c r="F40" s="110">
        <v>2033.92</v>
      </c>
    </row>
    <row r="41" spans="1:6" x14ac:dyDescent="0.25">
      <c r="A41" t="s">
        <v>228</v>
      </c>
      <c r="B41" t="s">
        <v>123</v>
      </c>
      <c r="C41" t="s">
        <v>124</v>
      </c>
      <c r="D41">
        <v>25272</v>
      </c>
      <c r="E41" t="s">
        <v>61</v>
      </c>
      <c r="F41" s="110">
        <v>422.81</v>
      </c>
    </row>
    <row r="42" spans="1:6" x14ac:dyDescent="0.25">
      <c r="A42" t="s">
        <v>228</v>
      </c>
      <c r="B42" t="s">
        <v>125</v>
      </c>
      <c r="C42" t="s">
        <v>126</v>
      </c>
      <c r="D42">
        <v>25272</v>
      </c>
      <c r="E42" t="s">
        <v>61</v>
      </c>
      <c r="F42" s="110">
        <v>1336.68</v>
      </c>
    </row>
    <row r="43" spans="1:6" ht="15.75" thickBot="1" x14ac:dyDescent="0.3">
      <c r="F43" s="111">
        <f>SUM(F34:F42)</f>
        <v>365925.25999999995</v>
      </c>
    </row>
    <row r="44" spans="1:6" x14ac:dyDescent="0.25">
      <c r="F44" s="110"/>
    </row>
    <row r="45" spans="1:6" x14ac:dyDescent="0.25">
      <c r="A45" t="s">
        <v>207</v>
      </c>
      <c r="B45" t="s">
        <v>175</v>
      </c>
      <c r="C45" t="s">
        <v>175</v>
      </c>
      <c r="D45" t="s">
        <v>175</v>
      </c>
      <c r="E45" t="s">
        <v>175</v>
      </c>
      <c r="F45" s="110">
        <v>677989.48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D8" sqref="D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9" t="s">
        <v>206</v>
      </c>
    </row>
    <row r="5" spans="1:6" x14ac:dyDescent="0.25">
      <c r="A5" s="4" t="s">
        <v>204</v>
      </c>
    </row>
    <row r="6" spans="1:6" x14ac:dyDescent="0.25">
      <c r="A6" s="4" t="s">
        <v>229</v>
      </c>
    </row>
    <row r="7" spans="1:6" x14ac:dyDescent="0.25">
      <c r="A7" s="112" t="s">
        <v>300</v>
      </c>
    </row>
    <row r="8" spans="1:6" x14ac:dyDescent="0.25">
      <c r="A8" s="4" t="s">
        <v>205</v>
      </c>
    </row>
    <row r="9" spans="1:6" x14ac:dyDescent="0.25">
      <c r="A9" s="4"/>
    </row>
    <row r="10" spans="1:6" x14ac:dyDescent="0.25">
      <c r="A10" s="4" t="s">
        <v>232</v>
      </c>
    </row>
    <row r="11" spans="1:6" x14ac:dyDescent="0.25">
      <c r="A11" s="4" t="s">
        <v>233</v>
      </c>
    </row>
    <row r="12" spans="1:6" x14ac:dyDescent="0.25">
      <c r="A12" s="4" t="s">
        <v>234</v>
      </c>
    </row>
    <row r="14" spans="1:6" x14ac:dyDescent="0.25">
      <c r="A14" s="112" t="s">
        <v>289</v>
      </c>
    </row>
    <row r="16" spans="1:6" x14ac:dyDescent="0.25">
      <c r="F16">
        <v>2019</v>
      </c>
    </row>
    <row r="17" spans="1:6" x14ac:dyDescent="0.25">
      <c r="A17" t="s">
        <v>208</v>
      </c>
      <c r="B17" t="s">
        <v>59</v>
      </c>
      <c r="C17" t="s">
        <v>60</v>
      </c>
      <c r="D17" t="s">
        <v>209</v>
      </c>
      <c r="E17" t="s">
        <v>56</v>
      </c>
      <c r="F17" t="s">
        <v>210</v>
      </c>
    </row>
    <row r="18" spans="1:6" x14ac:dyDescent="0.25">
      <c r="A18" t="s">
        <v>214</v>
      </c>
      <c r="B18" t="s">
        <v>135</v>
      </c>
      <c r="C18" t="s">
        <v>136</v>
      </c>
      <c r="D18">
        <v>25272</v>
      </c>
      <c r="E18" t="s">
        <v>61</v>
      </c>
      <c r="F18" s="110">
        <v>2962.02</v>
      </c>
    </row>
    <row r="19" spans="1:6" x14ac:dyDescent="0.25">
      <c r="A19" t="s">
        <v>214</v>
      </c>
      <c r="B19" t="s">
        <v>137</v>
      </c>
      <c r="C19" t="s">
        <v>138</v>
      </c>
      <c r="D19">
        <v>25272</v>
      </c>
      <c r="E19" t="s">
        <v>61</v>
      </c>
      <c r="F19" s="110">
        <v>53.86</v>
      </c>
    </row>
    <row r="20" spans="1:6" x14ac:dyDescent="0.25">
      <c r="A20" t="s">
        <v>214</v>
      </c>
      <c r="B20" t="s">
        <v>215</v>
      </c>
      <c r="C20" t="s">
        <v>216</v>
      </c>
      <c r="D20">
        <v>25272</v>
      </c>
      <c r="E20" t="s">
        <v>61</v>
      </c>
      <c r="F20" s="110">
        <v>137</v>
      </c>
    </row>
    <row r="21" spans="1:6" x14ac:dyDescent="0.25">
      <c r="A21" t="s">
        <v>218</v>
      </c>
      <c r="B21" t="s">
        <v>75</v>
      </c>
      <c r="C21" t="s">
        <v>76</v>
      </c>
      <c r="D21">
        <v>25272</v>
      </c>
      <c r="E21" t="s">
        <v>61</v>
      </c>
      <c r="F21" s="110">
        <v>367.39</v>
      </c>
    </row>
    <row r="22" spans="1:6" x14ac:dyDescent="0.25">
      <c r="A22" t="s">
        <v>220</v>
      </c>
      <c r="B22" t="s">
        <v>85</v>
      </c>
      <c r="C22" t="s">
        <v>86</v>
      </c>
      <c r="D22">
        <v>25272</v>
      </c>
      <c r="E22" t="s">
        <v>61</v>
      </c>
      <c r="F22" s="110">
        <v>183.25</v>
      </c>
    </row>
    <row r="23" spans="1:6" x14ac:dyDescent="0.25">
      <c r="A23" t="s">
        <v>220</v>
      </c>
      <c r="B23" t="s">
        <v>89</v>
      </c>
      <c r="C23" t="s">
        <v>90</v>
      </c>
      <c r="D23">
        <v>25272</v>
      </c>
      <c r="E23" t="s">
        <v>61</v>
      </c>
      <c r="F23" s="110">
        <v>283368.59000000003</v>
      </c>
    </row>
    <row r="24" spans="1:6" x14ac:dyDescent="0.25">
      <c r="A24" t="s">
        <v>220</v>
      </c>
      <c r="B24" t="s">
        <v>165</v>
      </c>
      <c r="C24" t="s">
        <v>120</v>
      </c>
      <c r="D24">
        <v>25272</v>
      </c>
      <c r="E24" t="s">
        <v>61</v>
      </c>
      <c r="F24" s="110">
        <v>2944.21</v>
      </c>
    </row>
    <row r="25" spans="1:6" x14ac:dyDescent="0.25">
      <c r="A25" t="s">
        <v>221</v>
      </c>
      <c r="B25" t="s">
        <v>96</v>
      </c>
      <c r="C25" t="s">
        <v>97</v>
      </c>
      <c r="D25">
        <v>25272</v>
      </c>
      <c r="E25" t="s">
        <v>61</v>
      </c>
      <c r="F25" s="110">
        <v>1719.18</v>
      </c>
    </row>
    <row r="26" spans="1:6" x14ac:dyDescent="0.25">
      <c r="A26" t="s">
        <v>221</v>
      </c>
      <c r="B26" t="s">
        <v>166</v>
      </c>
      <c r="C26" t="s">
        <v>167</v>
      </c>
      <c r="D26">
        <v>25272</v>
      </c>
      <c r="E26" t="s">
        <v>61</v>
      </c>
      <c r="F26" s="110">
        <v>4437.2299999999996</v>
      </c>
    </row>
    <row r="27" spans="1:6" ht="15.75" thickBot="1" x14ac:dyDescent="0.3">
      <c r="F27" s="111">
        <f>SUM(F18:F26)</f>
        <v>296172.73000000004</v>
      </c>
    </row>
    <row r="28" spans="1:6" x14ac:dyDescent="0.25">
      <c r="F28" s="110"/>
    </row>
    <row r="29" spans="1:6" ht="15.75" thickBot="1" x14ac:dyDescent="0.3">
      <c r="A29" t="s">
        <v>222</v>
      </c>
      <c r="B29" t="s">
        <v>99</v>
      </c>
      <c r="C29" t="s">
        <v>100</v>
      </c>
      <c r="D29">
        <v>25272</v>
      </c>
      <c r="E29" t="s">
        <v>61</v>
      </c>
      <c r="F29" s="111">
        <v>192913.02</v>
      </c>
    </row>
    <row r="30" spans="1:6" x14ac:dyDescent="0.25">
      <c r="F30" s="110"/>
    </row>
    <row r="31" spans="1:6" x14ac:dyDescent="0.25">
      <c r="F31" s="110"/>
    </row>
    <row r="32" spans="1:6" x14ac:dyDescent="0.25">
      <c r="A32" t="s">
        <v>223</v>
      </c>
      <c r="B32" t="s">
        <v>150</v>
      </c>
      <c r="C32" t="s">
        <v>149</v>
      </c>
      <c r="D32">
        <v>25272</v>
      </c>
      <c r="E32" t="s">
        <v>61</v>
      </c>
      <c r="F32" s="110">
        <v>2913.84</v>
      </c>
    </row>
    <row r="33" spans="1:6" x14ac:dyDescent="0.25">
      <c r="A33" t="s">
        <v>224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225</v>
      </c>
      <c r="B34" t="s">
        <v>107</v>
      </c>
      <c r="C34" t="s">
        <v>108</v>
      </c>
      <c r="D34">
        <v>25272</v>
      </c>
      <c r="E34" t="s">
        <v>61</v>
      </c>
      <c r="F34" s="110">
        <v>361.49</v>
      </c>
    </row>
    <row r="35" spans="1:6" x14ac:dyDescent="0.25">
      <c r="A35" t="s">
        <v>226</v>
      </c>
      <c r="B35" t="s">
        <v>112</v>
      </c>
      <c r="C35" t="s">
        <v>111</v>
      </c>
      <c r="D35">
        <v>25272</v>
      </c>
      <c r="E35" t="s">
        <v>61</v>
      </c>
      <c r="F35" s="110">
        <v>625931.85</v>
      </c>
    </row>
    <row r="36" spans="1:6" x14ac:dyDescent="0.25">
      <c r="A36" t="s">
        <v>226</v>
      </c>
      <c r="B36" t="s">
        <v>113</v>
      </c>
      <c r="C36" t="s">
        <v>114</v>
      </c>
      <c r="D36">
        <v>25272</v>
      </c>
      <c r="E36" t="s">
        <v>61</v>
      </c>
      <c r="F36" s="110">
        <v>777.85</v>
      </c>
    </row>
    <row r="37" spans="1:6" x14ac:dyDescent="0.25">
      <c r="A37" t="s">
        <v>226</v>
      </c>
      <c r="B37" t="s">
        <v>151</v>
      </c>
      <c r="C37" t="s">
        <v>152</v>
      </c>
      <c r="D37">
        <v>25272</v>
      </c>
      <c r="E37" t="s">
        <v>61</v>
      </c>
      <c r="F37" s="110">
        <v>298.64999999999998</v>
      </c>
    </row>
    <row r="38" spans="1:6" x14ac:dyDescent="0.25">
      <c r="A38" t="s">
        <v>227</v>
      </c>
      <c r="B38" t="s">
        <v>121</v>
      </c>
      <c r="C38" t="s">
        <v>120</v>
      </c>
      <c r="D38">
        <v>25272</v>
      </c>
      <c r="E38" t="s">
        <v>61</v>
      </c>
      <c r="F38" s="110">
        <v>10158.540000000001</v>
      </c>
    </row>
    <row r="39" spans="1:6" x14ac:dyDescent="0.25">
      <c r="A39" t="s">
        <v>228</v>
      </c>
      <c r="B39" t="s">
        <v>123</v>
      </c>
      <c r="C39" t="s">
        <v>124</v>
      </c>
      <c r="D39">
        <v>25272</v>
      </c>
      <c r="E39" t="s">
        <v>61</v>
      </c>
      <c r="F39" s="110">
        <v>1691.24</v>
      </c>
    </row>
    <row r="40" spans="1:6" x14ac:dyDescent="0.25">
      <c r="A40" t="s">
        <v>228</v>
      </c>
      <c r="B40" t="s">
        <v>125</v>
      </c>
      <c r="C40" t="s">
        <v>126</v>
      </c>
      <c r="D40">
        <v>25272</v>
      </c>
      <c r="E40" t="s">
        <v>61</v>
      </c>
      <c r="F40" s="110">
        <v>123.63</v>
      </c>
    </row>
    <row r="41" spans="1:6" x14ac:dyDescent="0.25">
      <c r="A41" t="s">
        <v>263</v>
      </c>
      <c r="B41" t="s">
        <v>262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11">
        <f>SUM(F32:F41)</f>
        <v>642257.09</v>
      </c>
    </row>
    <row r="44" spans="1:6" x14ac:dyDescent="0.25">
      <c r="A44" t="s">
        <v>207</v>
      </c>
      <c r="B44" t="s">
        <v>175</v>
      </c>
      <c r="C44" t="s">
        <v>175</v>
      </c>
      <c r="D44" t="s">
        <v>175</v>
      </c>
      <c r="E44" t="s">
        <v>175</v>
      </c>
      <c r="F44" s="110">
        <v>1131342.8400000001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6" workbookViewId="0">
      <selection activeCell="A2" sqref="A2:A13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9" t="s">
        <v>206</v>
      </c>
    </row>
    <row r="4" spans="1:5" x14ac:dyDescent="0.25">
      <c r="A4" s="4" t="s">
        <v>204</v>
      </c>
      <c r="B4" s="52"/>
      <c r="C4" s="52"/>
      <c r="D4" s="52"/>
      <c r="E4" s="52"/>
    </row>
    <row r="5" spans="1:5" x14ac:dyDescent="0.25">
      <c r="A5" s="4" t="s">
        <v>229</v>
      </c>
      <c r="B5" s="52"/>
      <c r="C5" s="52"/>
      <c r="D5" s="52"/>
      <c r="E5" s="52"/>
    </row>
    <row r="6" spans="1:5" x14ac:dyDescent="0.25">
      <c r="A6" s="112" t="s">
        <v>288</v>
      </c>
      <c r="B6" s="52"/>
      <c r="C6" s="52"/>
      <c r="D6" s="52"/>
      <c r="E6" s="52"/>
    </row>
    <row r="7" spans="1:5" x14ac:dyDescent="0.25">
      <c r="A7" s="4" t="s">
        <v>205</v>
      </c>
      <c r="B7" s="52"/>
      <c r="C7" s="52"/>
      <c r="D7" s="52"/>
      <c r="E7" s="52"/>
    </row>
    <row r="8" spans="1:5" x14ac:dyDescent="0.25">
      <c r="A8" s="4"/>
      <c r="B8" s="52"/>
      <c r="C8" s="52"/>
      <c r="D8" s="52"/>
      <c r="E8" s="52"/>
    </row>
    <row r="9" spans="1:5" x14ac:dyDescent="0.25">
      <c r="A9" s="4" t="s">
        <v>232</v>
      </c>
      <c r="B9" s="52"/>
      <c r="C9" s="52"/>
      <c r="D9" s="52"/>
      <c r="E9" s="52"/>
    </row>
    <row r="10" spans="1:5" x14ac:dyDescent="0.25">
      <c r="A10" s="4" t="s">
        <v>233</v>
      </c>
      <c r="B10" s="52"/>
      <c r="C10" s="52"/>
      <c r="D10" s="52"/>
      <c r="E10" s="52"/>
    </row>
    <row r="11" spans="1:5" x14ac:dyDescent="0.25">
      <c r="A11" s="4" t="s">
        <v>234</v>
      </c>
      <c r="B11" s="52"/>
      <c r="C11" s="52"/>
      <c r="D11" s="52"/>
      <c r="E11" s="52"/>
    </row>
    <row r="12" spans="1:5" x14ac:dyDescent="0.25">
      <c r="B12" s="52"/>
      <c r="C12" s="52"/>
      <c r="D12" s="52"/>
      <c r="E12" s="52"/>
    </row>
    <row r="13" spans="1:5" x14ac:dyDescent="0.25">
      <c r="A13" s="112" t="s">
        <v>289</v>
      </c>
      <c r="B13" s="52"/>
      <c r="C13" s="52"/>
      <c r="D13" s="52"/>
      <c r="E13" s="52"/>
    </row>
    <row r="14" spans="1:5" x14ac:dyDescent="0.25">
      <c r="B14" s="52"/>
      <c r="C14" s="52"/>
      <c r="D14" s="52"/>
      <c r="E14" s="52"/>
    </row>
    <row r="15" spans="1:5" x14ac:dyDescent="0.25">
      <c r="B15" s="52"/>
      <c r="C15" s="52"/>
      <c r="D15" s="52"/>
      <c r="E15" s="52"/>
    </row>
    <row r="17" spans="1:6" x14ac:dyDescent="0.25">
      <c r="F17">
        <v>2018</v>
      </c>
    </row>
    <row r="18" spans="1:6" x14ac:dyDescent="0.25">
      <c r="A18" t="s">
        <v>208</v>
      </c>
      <c r="B18" t="s">
        <v>59</v>
      </c>
      <c r="C18" t="s">
        <v>60</v>
      </c>
      <c r="D18" t="s">
        <v>209</v>
      </c>
      <c r="E18" t="s">
        <v>56</v>
      </c>
      <c r="F18" t="s">
        <v>210</v>
      </c>
    </row>
    <row r="19" spans="1:6" x14ac:dyDescent="0.25">
      <c r="A19" t="s">
        <v>268</v>
      </c>
      <c r="B19" t="s">
        <v>267</v>
      </c>
      <c r="C19" t="s">
        <v>266</v>
      </c>
      <c r="D19">
        <v>25272</v>
      </c>
      <c r="E19" t="s">
        <v>61</v>
      </c>
      <c r="F19" s="110">
        <v>1449.26</v>
      </c>
    </row>
    <row r="20" spans="1:6" x14ac:dyDescent="0.25">
      <c r="A20" t="s">
        <v>214</v>
      </c>
      <c r="B20" t="s">
        <v>133</v>
      </c>
      <c r="C20" t="s">
        <v>134</v>
      </c>
      <c r="D20">
        <v>25272</v>
      </c>
      <c r="E20" t="s">
        <v>61</v>
      </c>
      <c r="F20" s="110">
        <v>20302.75</v>
      </c>
    </row>
    <row r="21" spans="1:6" x14ac:dyDescent="0.25">
      <c r="A21" t="s">
        <v>214</v>
      </c>
      <c r="B21" t="s">
        <v>135</v>
      </c>
      <c r="C21" t="s">
        <v>136</v>
      </c>
      <c r="D21">
        <v>25272</v>
      </c>
      <c r="E21" t="s">
        <v>61</v>
      </c>
      <c r="F21" s="110">
        <v>190162.9</v>
      </c>
    </row>
    <row r="22" spans="1:6" x14ac:dyDescent="0.25">
      <c r="A22" t="s">
        <v>214</v>
      </c>
      <c r="B22" t="s">
        <v>137</v>
      </c>
      <c r="C22" t="s">
        <v>138</v>
      </c>
      <c r="D22">
        <v>25272</v>
      </c>
      <c r="E22" t="s">
        <v>61</v>
      </c>
      <c r="F22" s="110">
        <v>30566.25</v>
      </c>
    </row>
    <row r="23" spans="1:6" x14ac:dyDescent="0.25">
      <c r="A23" t="s">
        <v>214</v>
      </c>
      <c r="B23" t="s">
        <v>139</v>
      </c>
      <c r="C23" t="s">
        <v>140</v>
      </c>
      <c r="D23">
        <v>25272</v>
      </c>
      <c r="E23" t="s">
        <v>61</v>
      </c>
      <c r="F23" s="110">
        <v>2541.27</v>
      </c>
    </row>
    <row r="24" spans="1:6" x14ac:dyDescent="0.25">
      <c r="A24" t="s">
        <v>214</v>
      </c>
      <c r="B24" t="s">
        <v>215</v>
      </c>
      <c r="C24" t="s">
        <v>216</v>
      </c>
      <c r="D24">
        <v>25272</v>
      </c>
      <c r="E24" t="s">
        <v>61</v>
      </c>
      <c r="F24" s="110">
        <v>645.4</v>
      </c>
    </row>
    <row r="25" spans="1:6" x14ac:dyDescent="0.25">
      <c r="A25" t="s">
        <v>217</v>
      </c>
      <c r="B25" t="s">
        <v>141</v>
      </c>
      <c r="C25" t="s">
        <v>142</v>
      </c>
      <c r="D25">
        <v>25272</v>
      </c>
      <c r="E25" t="s">
        <v>61</v>
      </c>
      <c r="F25" s="110">
        <v>6501.56</v>
      </c>
    </row>
    <row r="26" spans="1:6" x14ac:dyDescent="0.25">
      <c r="A26" t="s">
        <v>218</v>
      </c>
      <c r="B26" t="s">
        <v>75</v>
      </c>
      <c r="C26" t="s">
        <v>76</v>
      </c>
      <c r="D26">
        <v>25272</v>
      </c>
      <c r="E26" t="s">
        <v>61</v>
      </c>
      <c r="F26" s="110">
        <v>13043.65</v>
      </c>
    </row>
    <row r="27" spans="1:6" x14ac:dyDescent="0.25">
      <c r="A27" t="s">
        <v>218</v>
      </c>
      <c r="B27" t="s">
        <v>77</v>
      </c>
      <c r="C27" t="s">
        <v>78</v>
      </c>
      <c r="D27">
        <v>25272</v>
      </c>
      <c r="E27" t="s">
        <v>61</v>
      </c>
      <c r="F27" s="110">
        <v>1263.49</v>
      </c>
    </row>
    <row r="28" spans="1:6" x14ac:dyDescent="0.25">
      <c r="A28" t="s">
        <v>218</v>
      </c>
      <c r="B28" t="s">
        <v>145</v>
      </c>
      <c r="C28" t="s">
        <v>146</v>
      </c>
      <c r="D28">
        <v>25272</v>
      </c>
      <c r="E28" t="s">
        <v>61</v>
      </c>
      <c r="F28" s="110">
        <v>71042.649999999994</v>
      </c>
    </row>
    <row r="29" spans="1:6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10">
        <v>1440.88</v>
      </c>
    </row>
    <row r="30" spans="1:6" x14ac:dyDescent="0.25">
      <c r="A30" t="s">
        <v>220</v>
      </c>
      <c r="B30" t="s">
        <v>290</v>
      </c>
      <c r="C30" t="s">
        <v>291</v>
      </c>
      <c r="D30">
        <v>25272</v>
      </c>
      <c r="E30" t="s">
        <v>61</v>
      </c>
      <c r="F30" s="110">
        <v>2463.1999999999998</v>
      </c>
    </row>
    <row r="31" spans="1:6" x14ac:dyDescent="0.25">
      <c r="A31" t="s">
        <v>220</v>
      </c>
      <c r="B31" t="s">
        <v>87</v>
      </c>
      <c r="C31" t="s">
        <v>88</v>
      </c>
      <c r="D31">
        <v>25272</v>
      </c>
      <c r="E31" t="s">
        <v>61</v>
      </c>
      <c r="F31" s="110">
        <v>38750.75</v>
      </c>
    </row>
    <row r="32" spans="1:6" x14ac:dyDescent="0.25">
      <c r="A32" t="s">
        <v>220</v>
      </c>
      <c r="B32" t="s">
        <v>89</v>
      </c>
      <c r="C32" t="s">
        <v>90</v>
      </c>
      <c r="D32">
        <v>25272</v>
      </c>
      <c r="E32" t="s">
        <v>61</v>
      </c>
      <c r="F32" s="110">
        <v>3844834.58</v>
      </c>
    </row>
    <row r="33" spans="1:6" x14ac:dyDescent="0.25">
      <c r="A33" t="s">
        <v>220</v>
      </c>
      <c r="B33" t="s">
        <v>292</v>
      </c>
      <c r="C33" t="s">
        <v>293</v>
      </c>
      <c r="D33">
        <v>25272</v>
      </c>
      <c r="E33" t="s">
        <v>61</v>
      </c>
      <c r="F33" s="110">
        <v>5638.16</v>
      </c>
    </row>
    <row r="34" spans="1:6" x14ac:dyDescent="0.25">
      <c r="A34" t="s">
        <v>220</v>
      </c>
      <c r="B34" t="s">
        <v>91</v>
      </c>
      <c r="C34" t="s">
        <v>92</v>
      </c>
      <c r="D34">
        <v>25272</v>
      </c>
      <c r="E34" t="s">
        <v>61</v>
      </c>
      <c r="F34" s="110">
        <v>18729.84</v>
      </c>
    </row>
    <row r="35" spans="1:6" x14ac:dyDescent="0.25">
      <c r="A35" t="s">
        <v>220</v>
      </c>
      <c r="B35" t="s">
        <v>165</v>
      </c>
      <c r="C35" t="s">
        <v>120</v>
      </c>
      <c r="D35">
        <v>25272</v>
      </c>
      <c r="E35" t="s">
        <v>61</v>
      </c>
      <c r="F35" s="110">
        <v>18067.240000000002</v>
      </c>
    </row>
    <row r="36" spans="1:6" x14ac:dyDescent="0.25">
      <c r="A36" t="s">
        <v>220</v>
      </c>
      <c r="B36" t="s">
        <v>93</v>
      </c>
      <c r="C36" t="s">
        <v>94</v>
      </c>
      <c r="D36">
        <v>25272</v>
      </c>
      <c r="E36" t="s">
        <v>61</v>
      </c>
      <c r="F36" s="110">
        <v>618.37</v>
      </c>
    </row>
    <row r="37" spans="1:6" x14ac:dyDescent="0.25">
      <c r="A37" t="s">
        <v>221</v>
      </c>
      <c r="B37" t="s">
        <v>166</v>
      </c>
      <c r="C37" t="s">
        <v>167</v>
      </c>
      <c r="D37">
        <v>25272</v>
      </c>
      <c r="E37" t="s">
        <v>61</v>
      </c>
      <c r="F37" s="110">
        <v>39002.1</v>
      </c>
    </row>
    <row r="38" spans="1:6" x14ac:dyDescent="0.25">
      <c r="A38" t="s">
        <v>221</v>
      </c>
      <c r="B38" t="s">
        <v>294</v>
      </c>
      <c r="C38" t="s">
        <v>295</v>
      </c>
      <c r="D38">
        <v>25272</v>
      </c>
      <c r="E38" t="s">
        <v>61</v>
      </c>
      <c r="F38" s="110">
        <v>319.72000000000003</v>
      </c>
    </row>
    <row r="39" spans="1:6" ht="15.75" thickBot="1" x14ac:dyDescent="0.3">
      <c r="F39" s="111">
        <f>SUM(F19:F38)</f>
        <v>4307384.0199999996</v>
      </c>
    </row>
    <row r="40" spans="1:6" x14ac:dyDescent="0.25">
      <c r="F40" s="110"/>
    </row>
    <row r="41" spans="1:6" ht="15.75" thickBot="1" x14ac:dyDescent="0.3">
      <c r="A41" t="s">
        <v>222</v>
      </c>
      <c r="B41" t="s">
        <v>99</v>
      </c>
      <c r="C41" t="s">
        <v>100</v>
      </c>
      <c r="D41">
        <v>25272</v>
      </c>
      <c r="E41" t="s">
        <v>61</v>
      </c>
      <c r="F41" s="111">
        <v>5938895.0300000003</v>
      </c>
    </row>
    <row r="42" spans="1:6" x14ac:dyDescent="0.25">
      <c r="F42" s="110"/>
    </row>
    <row r="43" spans="1:6" x14ac:dyDescent="0.25">
      <c r="A43" t="s">
        <v>223</v>
      </c>
      <c r="B43" t="s">
        <v>150</v>
      </c>
      <c r="C43" t="s">
        <v>149</v>
      </c>
      <c r="D43">
        <v>25272</v>
      </c>
      <c r="E43" t="s">
        <v>61</v>
      </c>
      <c r="F43" s="110">
        <v>8604.98</v>
      </c>
    </row>
    <row r="44" spans="1:6" x14ac:dyDescent="0.25">
      <c r="A44" t="s">
        <v>224</v>
      </c>
      <c r="B44" t="s">
        <v>102</v>
      </c>
      <c r="C44" t="s">
        <v>103</v>
      </c>
      <c r="D44">
        <v>25272</v>
      </c>
      <c r="E44" t="s">
        <v>61</v>
      </c>
      <c r="F44" s="110">
        <v>72554.98</v>
      </c>
    </row>
    <row r="45" spans="1:6" x14ac:dyDescent="0.25">
      <c r="A45" t="s">
        <v>224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224</v>
      </c>
      <c r="B46" t="s">
        <v>265</v>
      </c>
      <c r="C46" t="s">
        <v>264</v>
      </c>
      <c r="D46">
        <v>25272</v>
      </c>
      <c r="E46" t="s">
        <v>61</v>
      </c>
    </row>
    <row r="47" spans="1:6" x14ac:dyDescent="0.25">
      <c r="A47" t="s">
        <v>225</v>
      </c>
      <c r="B47" t="s">
        <v>107</v>
      </c>
      <c r="C47" t="s">
        <v>108</v>
      </c>
      <c r="D47">
        <v>25272</v>
      </c>
      <c r="E47" t="s">
        <v>61</v>
      </c>
      <c r="F47" s="110">
        <v>1204.05</v>
      </c>
    </row>
    <row r="48" spans="1:6" x14ac:dyDescent="0.25">
      <c r="A48" t="s">
        <v>296</v>
      </c>
      <c r="B48" t="s">
        <v>110</v>
      </c>
      <c r="C48" t="s">
        <v>109</v>
      </c>
      <c r="D48">
        <v>25272</v>
      </c>
      <c r="E48" t="s">
        <v>61</v>
      </c>
      <c r="F48" s="110">
        <v>646.12</v>
      </c>
    </row>
    <row r="49" spans="1:6" x14ac:dyDescent="0.25">
      <c r="A49" t="s">
        <v>226</v>
      </c>
      <c r="B49" t="s">
        <v>112</v>
      </c>
      <c r="C49" t="s">
        <v>111</v>
      </c>
      <c r="D49">
        <v>25272</v>
      </c>
      <c r="E49" t="s">
        <v>61</v>
      </c>
      <c r="F49" s="110">
        <v>8532851.7899999991</v>
      </c>
    </row>
    <row r="50" spans="1:6" x14ac:dyDescent="0.25">
      <c r="A50" t="s">
        <v>226</v>
      </c>
      <c r="B50" t="s">
        <v>113</v>
      </c>
      <c r="C50" t="s">
        <v>114</v>
      </c>
      <c r="D50">
        <v>25272</v>
      </c>
      <c r="E50" t="s">
        <v>61</v>
      </c>
      <c r="F50" s="110">
        <v>6649.83</v>
      </c>
    </row>
    <row r="51" spans="1:6" x14ac:dyDescent="0.25">
      <c r="A51" t="s">
        <v>226</v>
      </c>
      <c r="B51" t="s">
        <v>151</v>
      </c>
      <c r="C51" t="s">
        <v>152</v>
      </c>
      <c r="D51">
        <v>25272</v>
      </c>
      <c r="E51" t="s">
        <v>61</v>
      </c>
      <c r="F51" s="110">
        <v>1420.12</v>
      </c>
    </row>
    <row r="52" spans="1:6" x14ac:dyDescent="0.25">
      <c r="A52" t="s">
        <v>297</v>
      </c>
      <c r="B52" t="s">
        <v>116</v>
      </c>
      <c r="C52" t="s">
        <v>115</v>
      </c>
      <c r="D52">
        <v>25272</v>
      </c>
      <c r="E52" t="s">
        <v>61</v>
      </c>
      <c r="F52" s="110">
        <v>61.12</v>
      </c>
    </row>
    <row r="53" spans="1:6" x14ac:dyDescent="0.25">
      <c r="A53" t="s">
        <v>227</v>
      </c>
      <c r="B53" t="s">
        <v>121</v>
      </c>
      <c r="C53" t="s">
        <v>120</v>
      </c>
      <c r="D53">
        <v>25272</v>
      </c>
      <c r="E53" t="s">
        <v>61</v>
      </c>
      <c r="F53" s="110">
        <v>3606.98</v>
      </c>
    </row>
    <row r="54" spans="1:6" x14ac:dyDescent="0.25">
      <c r="A54" t="s">
        <v>228</v>
      </c>
      <c r="B54" t="s">
        <v>123</v>
      </c>
      <c r="C54" t="s">
        <v>124</v>
      </c>
      <c r="D54">
        <v>25272</v>
      </c>
      <c r="E54" t="s">
        <v>61</v>
      </c>
      <c r="F54" s="110">
        <v>2071.71</v>
      </c>
    </row>
    <row r="55" spans="1:6" x14ac:dyDescent="0.25">
      <c r="A55" t="s">
        <v>228</v>
      </c>
      <c r="B55" t="s">
        <v>125</v>
      </c>
      <c r="C55" t="s">
        <v>126</v>
      </c>
      <c r="D55">
        <v>25272</v>
      </c>
      <c r="E55" t="s">
        <v>61</v>
      </c>
      <c r="F55" s="110">
        <v>34080.58</v>
      </c>
    </row>
    <row r="56" spans="1:6" x14ac:dyDescent="0.25">
      <c r="A56" t="s">
        <v>263</v>
      </c>
      <c r="B56" t="s">
        <v>262</v>
      </c>
      <c r="C56" t="s">
        <v>111</v>
      </c>
      <c r="D56">
        <v>25272</v>
      </c>
      <c r="E56" t="s">
        <v>61</v>
      </c>
    </row>
    <row r="57" spans="1:6" x14ac:dyDescent="0.25">
      <c r="A57" t="s">
        <v>263</v>
      </c>
      <c r="B57" t="s">
        <v>298</v>
      </c>
      <c r="C57" t="s">
        <v>299</v>
      </c>
      <c r="D57">
        <v>25272</v>
      </c>
      <c r="E57" t="s">
        <v>61</v>
      </c>
    </row>
    <row r="58" spans="1:6" ht="15.75" thickBot="1" x14ac:dyDescent="0.3">
      <c r="F58" s="111">
        <f>SUM(F43:F57)</f>
        <v>8663752.2599999998</v>
      </c>
    </row>
    <row r="60" spans="1:6" x14ac:dyDescent="0.25">
      <c r="A60" t="s">
        <v>207</v>
      </c>
      <c r="B60" t="s">
        <v>175</v>
      </c>
      <c r="C60" t="s">
        <v>175</v>
      </c>
      <c r="D60" t="s">
        <v>175</v>
      </c>
      <c r="E60" t="s">
        <v>175</v>
      </c>
      <c r="F60" s="110">
        <v>18910031.309999999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2019-03-25T20:26:04Z</cp:lastPrinted>
  <dcterms:created xsi:type="dcterms:W3CDTF">2017-09-18T15:26:10Z</dcterms:created>
  <dcterms:modified xsi:type="dcterms:W3CDTF">2019-03-25T20:27:14Z</dcterms:modified>
</cp:coreProperties>
</file>