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845" windowWidth="24000" windowHeight="5280" activeTab="1"/>
  </bookViews>
  <sheets>
    <sheet name="SRM " sheetId="3" r:id="rId1"/>
    <sheet name="Input - Safety Data" sheetId="4" r:id="rId2"/>
    <sheet name="Input - Operational Raw Data" sheetId="6" r:id="rId3"/>
    <sheet name="Output - Safety &amp; Ops" sheetId="2" r:id="rId4"/>
    <sheet name="Cost Savings &amp; Avoidance" sheetId="5" r:id="rId5"/>
    <sheet name="Spend Chart" sheetId="11" r:id="rId6"/>
    <sheet name="2018 Jan-Sep YTD - Wolf Lake" sheetId="15" r:id="rId7"/>
    <sheet name="2015 - Wolf Lake" sheetId="7" r:id="rId8"/>
    <sheet name="2016 - Wolf Lake" sheetId="8" r:id="rId9"/>
    <sheet name="2017 - Wolf Lake" sheetId="13" r:id="rId10"/>
    <sheet name="2018 Jan-Feb YTD - Wolf Lake" sheetId="14" state="hidden" r:id="rId11"/>
    <sheet name="CS and CA Definitions " sheetId="12" r:id="rId12"/>
    <sheet name="Logos" sheetId="1" state="hidden" r:id="rId13"/>
  </sheets>
  <definedNames>
    <definedName name="_xlnm.Print_Area" localSheetId="0">'SRM '!$A$1:$AA$53</definedName>
  </definedNames>
  <calcPr calcId="145621"/>
</workbook>
</file>

<file path=xl/calcChain.xml><?xml version="1.0" encoding="utf-8"?>
<calcChain xmlns="http://schemas.openxmlformats.org/spreadsheetml/2006/main">
  <c r="AF35" i="6" l="1"/>
  <c r="AF34" i="6"/>
  <c r="AF32" i="6"/>
  <c r="AF31" i="6"/>
  <c r="AF37" i="6"/>
  <c r="AF38" i="6"/>
  <c r="AF36" i="6"/>
  <c r="AC33" i="6"/>
  <c r="AD33" i="6"/>
  <c r="AE33" i="6"/>
  <c r="AG33" i="6"/>
  <c r="J19" i="6"/>
  <c r="K19" i="6"/>
  <c r="H20" i="6"/>
  <c r="J20" i="6"/>
  <c r="K20" i="6"/>
  <c r="J21" i="6"/>
  <c r="K21" i="6"/>
  <c r="J22" i="6"/>
  <c r="H22" i="6" s="1"/>
  <c r="K22" i="6"/>
  <c r="AD84" i="4"/>
  <c r="AD85" i="4"/>
  <c r="AD86" i="4"/>
  <c r="AD87" i="4"/>
  <c r="AD88" i="4"/>
  <c r="AD89" i="4"/>
  <c r="AD90" i="4"/>
  <c r="AD91" i="4"/>
  <c r="AD92" i="4"/>
  <c r="AD95" i="4"/>
  <c r="AD96" i="4"/>
  <c r="AD97" i="4"/>
  <c r="AD98" i="4"/>
  <c r="AD99" i="4"/>
  <c r="AD100" i="4"/>
  <c r="AD101" i="4"/>
  <c r="AD102" i="4"/>
  <c r="AD83" i="4"/>
  <c r="C71" i="4"/>
  <c r="B71" i="4"/>
  <c r="C34" i="4"/>
  <c r="B34" i="4"/>
  <c r="AF33" i="6" l="1"/>
  <c r="H21" i="6"/>
  <c r="H19" i="6"/>
  <c r="G9" i="11"/>
  <c r="G8" i="11"/>
  <c r="G7" i="11"/>
  <c r="F54" i="15"/>
  <c r="F52" i="15"/>
  <c r="F35" i="15"/>
  <c r="F20" i="5" l="1"/>
  <c r="F19" i="5"/>
  <c r="F18" i="5"/>
  <c r="D37" i="5"/>
  <c r="E37" i="5"/>
  <c r="D38" i="5"/>
  <c r="E38" i="5"/>
  <c r="D39" i="5"/>
  <c r="E39" i="5"/>
  <c r="V33" i="6"/>
  <c r="W33" i="6"/>
  <c r="X33" i="6"/>
  <c r="Y33" i="6"/>
  <c r="Z33" i="6"/>
  <c r="AA33" i="6"/>
  <c r="AB33" i="6"/>
  <c r="G10" i="11" l="1"/>
  <c r="G14" i="11" s="1"/>
  <c r="I37" i="3"/>
  <c r="G109" i="2"/>
  <c r="G37" i="3" s="1"/>
  <c r="H109" i="2"/>
  <c r="H37" i="3" s="1"/>
  <c r="I109" i="2"/>
  <c r="G110" i="2"/>
  <c r="G38" i="3" s="1"/>
  <c r="H110" i="2"/>
  <c r="H38" i="3" s="1"/>
  <c r="I110" i="2"/>
  <c r="I38" i="3" s="1"/>
  <c r="I108" i="2"/>
  <c r="I36" i="3" s="1"/>
  <c r="H108" i="2"/>
  <c r="H36" i="3" s="1"/>
  <c r="G108" i="2"/>
  <c r="G36" i="3" s="1"/>
  <c r="G107" i="2"/>
  <c r="G35" i="3" s="1"/>
  <c r="H107" i="2"/>
  <c r="I107" i="2"/>
  <c r="I35" i="3" s="1"/>
  <c r="I106" i="2"/>
  <c r="H106" i="2"/>
  <c r="H34" i="3" s="1"/>
  <c r="G106" i="2"/>
  <c r="G34" i="3" s="1"/>
  <c r="G104" i="2"/>
  <c r="H104" i="2"/>
  <c r="H32" i="3" s="1"/>
  <c r="I104" i="2"/>
  <c r="I32" i="3" s="1"/>
  <c r="I103" i="2"/>
  <c r="I31" i="3" s="1"/>
  <c r="H103" i="2"/>
  <c r="H31" i="3" s="1"/>
  <c r="G103" i="2"/>
  <c r="G31" i="3" s="1"/>
  <c r="F104" i="2"/>
  <c r="F32" i="3" s="1"/>
  <c r="F106" i="2"/>
  <c r="F34" i="3" s="1"/>
  <c r="F107" i="2"/>
  <c r="F35" i="3" s="1"/>
  <c r="F108" i="2"/>
  <c r="F36" i="3" s="1"/>
  <c r="F109" i="2"/>
  <c r="F37" i="3" s="1"/>
  <c r="F110" i="2"/>
  <c r="F38" i="3" s="1"/>
  <c r="F103" i="2"/>
  <c r="F31" i="3" s="1"/>
  <c r="D104" i="2"/>
  <c r="D32" i="3" s="1"/>
  <c r="E104" i="2"/>
  <c r="E32" i="3" s="1"/>
  <c r="D105" i="2"/>
  <c r="D33" i="3" s="1"/>
  <c r="E105" i="2"/>
  <c r="E33" i="3" s="1"/>
  <c r="D106" i="2"/>
  <c r="D34" i="3" s="1"/>
  <c r="E106" i="2"/>
  <c r="E34" i="3" s="1"/>
  <c r="D107" i="2"/>
  <c r="D35" i="3" s="1"/>
  <c r="E107" i="2"/>
  <c r="E35" i="3" s="1"/>
  <c r="D108" i="2"/>
  <c r="D36" i="3" s="1"/>
  <c r="E108" i="2"/>
  <c r="E36" i="3" s="1"/>
  <c r="D109" i="2"/>
  <c r="D37" i="3" s="1"/>
  <c r="E109" i="2"/>
  <c r="E37" i="3" s="1"/>
  <c r="D110" i="2"/>
  <c r="D38" i="3" s="1"/>
  <c r="E110" i="2"/>
  <c r="E38" i="3" s="1"/>
  <c r="E103" i="2"/>
  <c r="E31" i="3" s="1"/>
  <c r="D103" i="2"/>
  <c r="D31" i="3" s="1"/>
  <c r="S37" i="6"/>
  <c r="S38" i="6"/>
  <c r="S36" i="6"/>
  <c r="U33" i="6"/>
  <c r="T33" i="6"/>
  <c r="S35" i="6"/>
  <c r="S34" i="6"/>
  <c r="S32" i="6"/>
  <c r="S31" i="6"/>
  <c r="H33" i="6"/>
  <c r="I33" i="6"/>
  <c r="J33" i="6"/>
  <c r="K33" i="6"/>
  <c r="L33" i="6"/>
  <c r="M33" i="6"/>
  <c r="N33" i="6"/>
  <c r="O33" i="6"/>
  <c r="P33" i="6"/>
  <c r="Q33" i="6"/>
  <c r="R33" i="6"/>
  <c r="G33" i="6"/>
  <c r="F89" i="2"/>
  <c r="F24" i="3" s="1"/>
  <c r="G89" i="2"/>
  <c r="G24" i="3" s="1"/>
  <c r="H89" i="2"/>
  <c r="H24" i="3" s="1"/>
  <c r="F90" i="2"/>
  <c r="F25" i="3" s="1"/>
  <c r="G90" i="2"/>
  <c r="G25" i="3" s="1"/>
  <c r="H90" i="2"/>
  <c r="H25" i="3" s="1"/>
  <c r="F91" i="2"/>
  <c r="F26" i="3" s="1"/>
  <c r="G91" i="2"/>
  <c r="G26" i="3" s="1"/>
  <c r="H91" i="2"/>
  <c r="H26" i="3" s="1"/>
  <c r="F92" i="2"/>
  <c r="F27" i="3" s="1"/>
  <c r="G92" i="2"/>
  <c r="G27" i="3" s="1"/>
  <c r="H92" i="2"/>
  <c r="H27" i="3" s="1"/>
  <c r="F93" i="2"/>
  <c r="F28" i="3" s="1"/>
  <c r="G93" i="2"/>
  <c r="G28" i="3" s="1"/>
  <c r="H93" i="2"/>
  <c r="H28" i="3" s="1"/>
  <c r="H88" i="2"/>
  <c r="H23" i="3" s="1"/>
  <c r="G88" i="2"/>
  <c r="G23" i="3" s="1"/>
  <c r="F88" i="2"/>
  <c r="F23" i="3" s="1"/>
  <c r="F87" i="2"/>
  <c r="F22" i="3" s="1"/>
  <c r="G87" i="2"/>
  <c r="G22" i="3" s="1"/>
  <c r="H87" i="2"/>
  <c r="H22" i="3" s="1"/>
  <c r="H86" i="2"/>
  <c r="H21" i="3" s="1"/>
  <c r="G86" i="2"/>
  <c r="G21" i="3" s="1"/>
  <c r="F86" i="2"/>
  <c r="F21" i="3" s="1"/>
  <c r="G77" i="2"/>
  <c r="G13" i="3" s="1"/>
  <c r="H77" i="2"/>
  <c r="H13" i="3" s="1"/>
  <c r="G78" i="2"/>
  <c r="G14" i="3" s="1"/>
  <c r="H78" i="2"/>
  <c r="H14" i="3" s="1"/>
  <c r="G79" i="2"/>
  <c r="G15" i="3" s="1"/>
  <c r="H79" i="2"/>
  <c r="H15" i="3" s="1"/>
  <c r="G80" i="2"/>
  <c r="G16" i="3" s="1"/>
  <c r="H80" i="2"/>
  <c r="H16" i="3" s="1"/>
  <c r="G81" i="2"/>
  <c r="G17" i="3" s="1"/>
  <c r="H81" i="2"/>
  <c r="H17" i="3" s="1"/>
  <c r="G82" i="2"/>
  <c r="G18" i="3" s="1"/>
  <c r="H82" i="2"/>
  <c r="H18" i="3" s="1"/>
  <c r="G83" i="2"/>
  <c r="G19" i="3" s="1"/>
  <c r="H83" i="2"/>
  <c r="H19" i="3" s="1"/>
  <c r="H76" i="2"/>
  <c r="H12" i="3" s="1"/>
  <c r="G76" i="2"/>
  <c r="G12" i="3" s="1"/>
  <c r="F77" i="2"/>
  <c r="F13" i="3" s="1"/>
  <c r="F78" i="2"/>
  <c r="F14" i="3" s="1"/>
  <c r="F79" i="2"/>
  <c r="F15" i="3" s="1"/>
  <c r="F80" i="2"/>
  <c r="F16" i="3" s="1"/>
  <c r="F81" i="2"/>
  <c r="F17" i="3" s="1"/>
  <c r="F82" i="2"/>
  <c r="F18" i="3" s="1"/>
  <c r="F83" i="2"/>
  <c r="F19" i="3" s="1"/>
  <c r="F76" i="2"/>
  <c r="F12" i="3" s="1"/>
  <c r="D68" i="2"/>
  <c r="D67" i="2"/>
  <c r="D66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K11" i="6"/>
  <c r="K12" i="6"/>
  <c r="K13" i="6"/>
  <c r="K14" i="6"/>
  <c r="K15" i="6"/>
  <c r="K16" i="6"/>
  <c r="K17" i="6"/>
  <c r="K18" i="6"/>
  <c r="K10" i="6"/>
  <c r="K9" i="6"/>
  <c r="K8" i="6"/>
  <c r="K7" i="6"/>
  <c r="J12" i="6"/>
  <c r="J13" i="6"/>
  <c r="J14" i="6"/>
  <c r="J15" i="6"/>
  <c r="J16" i="6"/>
  <c r="J17" i="6"/>
  <c r="J18" i="6"/>
  <c r="F105" i="2" l="1"/>
  <c r="F33" i="3" s="1"/>
  <c r="D69" i="2"/>
  <c r="D70" i="2" s="1"/>
  <c r="J106" i="2"/>
  <c r="J34" i="3" s="1"/>
  <c r="G105" i="2"/>
  <c r="G33" i="3" s="1"/>
  <c r="H105" i="2"/>
  <c r="H33" i="3" s="1"/>
  <c r="I34" i="3"/>
  <c r="I105" i="2"/>
  <c r="I33" i="3" s="1"/>
  <c r="J107" i="2"/>
  <c r="J35" i="3" s="1"/>
  <c r="H35" i="3"/>
  <c r="J104" i="2"/>
  <c r="J32" i="3" s="1"/>
  <c r="G32" i="3"/>
  <c r="J103" i="2"/>
  <c r="J31" i="3" s="1"/>
  <c r="S33" i="6"/>
  <c r="E35" i="2"/>
  <c r="H17" i="6"/>
  <c r="G48" i="2" s="1"/>
  <c r="E36" i="2"/>
  <c r="C36" i="2"/>
  <c r="C35" i="2"/>
  <c r="F36" i="2"/>
  <c r="F35" i="2"/>
  <c r="H15" i="6"/>
  <c r="G46" i="2" s="1"/>
  <c r="D36" i="2"/>
  <c r="D35" i="2"/>
  <c r="D11" i="2"/>
  <c r="D12" i="2"/>
  <c r="C12" i="2"/>
  <c r="C11" i="2"/>
  <c r="H13" i="6"/>
  <c r="G44" i="2" s="1"/>
  <c r="H18" i="6"/>
  <c r="G49" i="2" s="1"/>
  <c r="H14" i="6"/>
  <c r="G45" i="2" s="1"/>
  <c r="H16" i="6"/>
  <c r="G47" i="2" s="1"/>
  <c r="H12" i="6"/>
  <c r="G43" i="2" s="1"/>
  <c r="D19" i="2"/>
  <c r="D18" i="2"/>
  <c r="C19" i="2"/>
  <c r="C18" i="2"/>
  <c r="B58" i="4"/>
  <c r="C58" i="4"/>
  <c r="D9" i="2" s="1"/>
  <c r="B21" i="4"/>
  <c r="C21" i="4"/>
  <c r="J105" i="2" l="1"/>
  <c r="J33" i="3" s="1"/>
  <c r="D65" i="2"/>
  <c r="C9" i="2"/>
  <c r="G35" i="2"/>
  <c r="E68" i="2"/>
  <c r="G36" i="2"/>
  <c r="E67" i="2"/>
  <c r="C10" i="2"/>
  <c r="D10" i="2"/>
  <c r="D13" i="11"/>
  <c r="E13" i="11"/>
  <c r="F13" i="11"/>
  <c r="C13" i="11"/>
  <c r="D13" i="2" l="1"/>
  <c r="D14" i="2" s="1"/>
  <c r="C13" i="2"/>
  <c r="C14" i="2" s="1"/>
  <c r="F42" i="2"/>
  <c r="E42" i="14"/>
  <c r="E40" i="14"/>
  <c r="E28" i="14"/>
  <c r="E56" i="13"/>
  <c r="E54" i="13"/>
  <c r="E39" i="13"/>
  <c r="D29" i="5" l="1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E28" i="5"/>
  <c r="D28" i="5"/>
  <c r="F6" i="5"/>
  <c r="F7" i="5"/>
  <c r="F8" i="5"/>
  <c r="F10" i="5"/>
  <c r="F11" i="5"/>
  <c r="F12" i="5"/>
  <c r="F13" i="5"/>
  <c r="F14" i="5"/>
  <c r="F15" i="5"/>
  <c r="F16" i="5"/>
  <c r="F17" i="5"/>
  <c r="F5" i="5"/>
  <c r="E9" i="5"/>
  <c r="D9" i="5"/>
  <c r="F9" i="5" l="1"/>
  <c r="D38" i="2"/>
  <c r="E38" i="2"/>
  <c r="F38" i="2"/>
  <c r="D39" i="2"/>
  <c r="E39" i="2"/>
  <c r="F39" i="2"/>
  <c r="D40" i="2"/>
  <c r="E40" i="2"/>
  <c r="F40" i="2"/>
  <c r="D41" i="2"/>
  <c r="E41" i="2"/>
  <c r="F41" i="2"/>
  <c r="F34" i="2" s="1"/>
  <c r="D42" i="2"/>
  <c r="E42" i="2"/>
  <c r="C39" i="2"/>
  <c r="C40" i="2"/>
  <c r="C41" i="2"/>
  <c r="C42" i="2"/>
  <c r="C38" i="2"/>
  <c r="J8" i="6"/>
  <c r="H8" i="6" s="1"/>
  <c r="G39" i="2" s="1"/>
  <c r="J9" i="6"/>
  <c r="H9" i="6" s="1"/>
  <c r="G40" i="2" s="1"/>
  <c r="J10" i="6"/>
  <c r="H10" i="6" s="1"/>
  <c r="G41" i="2" s="1"/>
  <c r="J11" i="6"/>
  <c r="H11" i="6" s="1"/>
  <c r="G42" i="2" s="1"/>
  <c r="J7" i="6"/>
  <c r="H7" i="6" s="1"/>
  <c r="G38" i="2" s="1"/>
  <c r="D17" i="2"/>
  <c r="C17" i="2"/>
  <c r="D16" i="2"/>
  <c r="C16" i="2"/>
  <c r="D64" i="2"/>
  <c r="D63" i="2"/>
  <c r="C33" i="2" l="1"/>
  <c r="E34" i="2"/>
  <c r="F33" i="2"/>
  <c r="D34" i="2"/>
  <c r="E33" i="2"/>
  <c r="C34" i="2"/>
  <c r="D33" i="2"/>
  <c r="E87" i="2"/>
  <c r="E22" i="3" s="1"/>
  <c r="Q95" i="4"/>
  <c r="E88" i="2" s="1"/>
  <c r="E23" i="3" s="1"/>
  <c r="Q96" i="4"/>
  <c r="E89" i="2" s="1"/>
  <c r="E24" i="3" s="1"/>
  <c r="Q97" i="4"/>
  <c r="E90" i="2" s="1"/>
  <c r="E25" i="3" s="1"/>
  <c r="Q98" i="4"/>
  <c r="E91" i="2" s="1"/>
  <c r="E26" i="3" s="1"/>
  <c r="Q99" i="4"/>
  <c r="E92" i="2" s="1"/>
  <c r="E27" i="3" s="1"/>
  <c r="Q100" i="4"/>
  <c r="E93" i="2" s="1"/>
  <c r="E28" i="3" s="1"/>
  <c r="Q102" i="4"/>
  <c r="E86" i="2"/>
  <c r="E21" i="3" s="1"/>
  <c r="Q84" i="4"/>
  <c r="E77" i="2" s="1"/>
  <c r="E13" i="3" s="1"/>
  <c r="Q85" i="4"/>
  <c r="E78" i="2" s="1"/>
  <c r="E14" i="3" s="1"/>
  <c r="Q86" i="4"/>
  <c r="E79" i="2" s="1"/>
  <c r="E15" i="3" s="1"/>
  <c r="Q87" i="4"/>
  <c r="E80" i="2" s="1"/>
  <c r="E16" i="3" s="1"/>
  <c r="Q88" i="4"/>
  <c r="E81" i="2" s="1"/>
  <c r="E17" i="3" s="1"/>
  <c r="Q89" i="4"/>
  <c r="E82" i="2" s="1"/>
  <c r="E18" i="3" s="1"/>
  <c r="Q90" i="4"/>
  <c r="E83" i="2" s="1"/>
  <c r="E19" i="3" s="1"/>
  <c r="G33" i="2" l="1"/>
  <c r="E66" i="2"/>
  <c r="E69" i="2" s="1"/>
  <c r="G34" i="2"/>
  <c r="E10" i="11"/>
  <c r="E14" i="11" s="1"/>
  <c r="D10" i="11"/>
  <c r="D14" i="11" s="1"/>
  <c r="C10" i="11"/>
  <c r="C14" i="11" s="1"/>
  <c r="G33" i="8"/>
  <c r="G17" i="8"/>
  <c r="G34" i="7"/>
  <c r="G16" i="7"/>
  <c r="E70" i="2" l="1"/>
  <c r="F10" i="11"/>
  <c r="F14" i="11" s="1"/>
  <c r="D86" i="2"/>
  <c r="D21" i="3" s="1"/>
  <c r="D87" i="2"/>
  <c r="D22" i="3" s="1"/>
  <c r="C87" i="2"/>
  <c r="C22" i="3" s="1"/>
  <c r="C86" i="2"/>
  <c r="C21" i="3" s="1"/>
  <c r="M83" i="4"/>
  <c r="Q83" i="4" s="1"/>
  <c r="E76" i="2" s="1"/>
  <c r="E12" i="3" s="1"/>
  <c r="C89" i="2" l="1"/>
  <c r="C24" i="3" s="1"/>
  <c r="D89" i="2"/>
  <c r="D24" i="3" s="1"/>
  <c r="C90" i="2"/>
  <c r="C25" i="3" s="1"/>
  <c r="D90" i="2"/>
  <c r="D25" i="3" s="1"/>
  <c r="C83" i="2"/>
  <c r="C19" i="3" s="1"/>
  <c r="D83" i="2"/>
  <c r="D19" i="3" s="1"/>
  <c r="C91" i="2"/>
  <c r="C26" i="3" s="1"/>
  <c r="D91" i="2"/>
  <c r="D26" i="3" s="1"/>
  <c r="C92" i="2"/>
  <c r="C27" i="3" s="1"/>
  <c r="D92" i="2"/>
  <c r="D27" i="3" s="1"/>
  <c r="C93" i="2"/>
  <c r="C28" i="3" s="1"/>
  <c r="D93" i="2"/>
  <c r="D28" i="3" s="1"/>
  <c r="D88" i="2"/>
  <c r="D23" i="3" s="1"/>
  <c r="C88" i="2"/>
  <c r="C23" i="3" s="1"/>
  <c r="C77" i="2" l="1"/>
  <c r="C13" i="3" s="1"/>
  <c r="D77" i="2"/>
  <c r="D13" i="3" s="1"/>
  <c r="C78" i="2"/>
  <c r="C14" i="3" s="1"/>
  <c r="D78" i="2"/>
  <c r="D14" i="3" s="1"/>
  <c r="C79" i="2"/>
  <c r="C15" i="3" s="1"/>
  <c r="D79" i="2"/>
  <c r="D15" i="3" s="1"/>
  <c r="C80" i="2"/>
  <c r="C16" i="3" s="1"/>
  <c r="D80" i="2"/>
  <c r="D16" i="3" s="1"/>
  <c r="C81" i="2"/>
  <c r="C17" i="3" s="1"/>
  <c r="D81" i="2"/>
  <c r="D17" i="3" s="1"/>
  <c r="C82" i="2"/>
  <c r="C18" i="3" s="1"/>
  <c r="D82" i="2"/>
  <c r="D18" i="3" s="1"/>
  <c r="D76" i="2"/>
  <c r="D12" i="3" s="1"/>
  <c r="C76" i="2"/>
  <c r="C12" i="3" s="1"/>
  <c r="D8" i="2" l="1"/>
  <c r="D7" i="2"/>
  <c r="C8" i="2"/>
  <c r="C7" i="2"/>
</calcChain>
</file>

<file path=xl/comments1.xml><?xml version="1.0" encoding="utf-8"?>
<comments xmlns="http://schemas.openxmlformats.org/spreadsheetml/2006/main">
  <authors>
    <author>Trevan Williams</author>
  </authors>
  <commentList>
    <comment ref="D18" authorId="0">
      <text>
        <r>
          <rPr>
            <sz val="9"/>
            <color indexed="81"/>
            <rFont val="Tahoma"/>
            <family val="2"/>
          </rPr>
          <t>Related to Fall 2018 TA outage:$10,236.42
Per email sent from Joe McGuire to Trevan Williams on Oct 12, 2018 with subject line "RE: Quinn - OT review / Contract draft"
Mass Orientation (no site forman, site coordinator, recruiter time paid). 
1 day of SUV's
Site Wide BBQ</t>
        </r>
      </text>
    </comment>
  </commentList>
</comments>
</file>

<file path=xl/sharedStrings.xml><?xml version="1.0" encoding="utf-8"?>
<sst xmlns="http://schemas.openxmlformats.org/spreadsheetml/2006/main" count="877" uniqueCount="303">
  <si>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</si>
  <si>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</si>
  <si>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</si>
  <si>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</si>
  <si>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</si>
  <si>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</si>
  <si>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</si>
  <si>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</si>
  <si>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</si>
  <si>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</si>
  <si>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</si>
  <si>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</si>
  <si>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</si>
  <si>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</si>
  <si>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</si>
  <si>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</si>
  <si>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</si>
  <si>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</si>
  <si>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</si>
  <si>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</si>
  <si>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</si>
  <si>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Staff</t>
  </si>
  <si>
    <t>Leading</t>
  </si>
  <si>
    <t>Lagging</t>
  </si>
  <si>
    <t>Hazard ID's</t>
  </si>
  <si>
    <t>Leading Indicator</t>
  </si>
  <si>
    <t>BBSO</t>
  </si>
  <si>
    <t>Lagging Indicator</t>
  </si>
  <si>
    <t>TRIF - Quinn Staff</t>
  </si>
  <si>
    <t>TRIF - Subcontractors</t>
  </si>
  <si>
    <t xml:space="preserve">ComplyWork Status = </t>
  </si>
  <si>
    <t>Acceptable</t>
  </si>
  <si>
    <t>Initiative</t>
  </si>
  <si>
    <t>Measure</t>
  </si>
  <si>
    <t>Status</t>
  </si>
  <si>
    <t>Savings Goal</t>
  </si>
  <si>
    <t>Cost Avoidance</t>
  </si>
  <si>
    <t>Cost Savings</t>
  </si>
  <si>
    <t>Target</t>
  </si>
  <si>
    <t>Rework</t>
  </si>
  <si>
    <t>&lt;$10,000 / year / unit</t>
  </si>
  <si>
    <t>NCR's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</si>
  <si>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</si>
  <si>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</si>
  <si>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</si>
  <si>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</si>
  <si>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</si>
  <si>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</si>
  <si>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&lt;10 / year / operating unit</t>
  </si>
  <si>
    <t>Packages: Signed off by Quinn/In CNRL Review</t>
  </si>
  <si>
    <t>Packages: In Review by Quinn</t>
  </si>
  <si>
    <t>Packages: Completed and Scanned</t>
  </si>
  <si>
    <t>No Data</t>
  </si>
  <si>
    <t>TBD</t>
  </si>
  <si>
    <t>Canadian Natural Operational Feedback / Updates</t>
  </si>
  <si>
    <t>Quinn Natural Operational Feedback / Updates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</si>
  <si>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</si>
  <si>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</si>
  <si>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</si>
  <si>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</si>
  <si>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</si>
  <si>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</si>
  <si>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</si>
  <si>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</si>
  <si>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</si>
  <si>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</si>
  <si>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</si>
  <si>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</si>
  <si>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</si>
  <si>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</si>
  <si>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</si>
  <si>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</si>
  <si>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</si>
  <si>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</si>
  <si>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</si>
  <si>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</si>
  <si>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</si>
  <si>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</si>
  <si>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</si>
  <si>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</si>
  <si>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</si>
  <si>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</si>
  <si>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</si>
  <si>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</si>
  <si>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</si>
  <si>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</si>
  <si>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</si>
  <si>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</si>
  <si>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</si>
  <si>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</si>
  <si>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</si>
  <si>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</si>
  <si>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</si>
  <si>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</si>
  <si>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</si>
  <si>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</si>
  <si>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</si>
  <si>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</si>
  <si>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</si>
  <si>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</si>
  <si>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</si>
  <si>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</si>
  <si>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</si>
  <si>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</si>
  <si>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</si>
  <si>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</si>
  <si>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</si>
  <si>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</si>
  <si>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</si>
  <si>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</si>
  <si>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</si>
  <si>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</si>
  <si>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</si>
  <si>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</si>
  <si>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</si>
  <si>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</si>
  <si>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</si>
  <si>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</si>
  <si>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</si>
  <si>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</si>
  <si>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</si>
  <si>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</si>
  <si>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</si>
  <si>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</si>
  <si>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</si>
  <si>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</si>
  <si>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</si>
  <si>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</si>
  <si>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</si>
  <si>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</si>
  <si>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</si>
  <si>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</si>
  <si>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</si>
  <si>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</si>
  <si>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</si>
  <si>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</si>
  <si>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</si>
  <si>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</si>
  <si>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</si>
  <si>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</si>
  <si>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</si>
  <si>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</si>
  <si>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</si>
  <si>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</si>
  <si>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</si>
  <si>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</si>
  <si>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</si>
  <si>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</si>
  <si>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</si>
  <si>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</si>
  <si>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</si>
  <si>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</si>
  <si>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</si>
  <si>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</si>
  <si>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3110-650</t>
  </si>
  <si>
    <t>ICC-Production Testing</t>
  </si>
  <si>
    <t>3110-660</t>
  </si>
  <si>
    <t>ICC-Treating / Stimulation</t>
  </si>
  <si>
    <t>3110-205</t>
  </si>
  <si>
    <t>ICC-Lease &amp; Road Restoration</t>
  </si>
  <si>
    <t>3200-280</t>
  </si>
  <si>
    <t>Pipe, Valves &amp; Fittings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</si>
  <si>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</si>
  <si>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</si>
  <si>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</si>
  <si>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</si>
  <si>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</si>
  <si>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</si>
  <si>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</si>
  <si>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</si>
  <si>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</si>
  <si>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Wells Servicing</t>
  </si>
  <si>
    <t>Turnaround</t>
  </si>
  <si>
    <t>Operations</t>
  </si>
  <si>
    <t>6020-120</t>
  </si>
  <si>
    <t>Engineering,Superv.,Consulting</t>
  </si>
  <si>
    <t>Total</t>
  </si>
  <si>
    <t>Q1 2018</t>
  </si>
  <si>
    <t>Leave out and if it is important we can bring back in - we left it out of Q3 2017's SRM</t>
  </si>
  <si>
    <t>Blue Bold = Inputs</t>
  </si>
  <si>
    <t>Operational Performance</t>
  </si>
  <si>
    <t>Maintenance</t>
  </si>
  <si>
    <t>Maint. Scaffolding</t>
  </si>
  <si>
    <t>Turnaround Scaffolding</t>
  </si>
  <si>
    <t>% Overtime</t>
  </si>
  <si>
    <t>Total Exposure Hours</t>
  </si>
  <si>
    <t>Sub</t>
  </si>
  <si>
    <t>Exposure Hours: All Staff + Sub</t>
  </si>
  <si>
    <t>OT only: All Staff + Sub</t>
  </si>
  <si>
    <t>All up OT Exposure Hours</t>
  </si>
  <si>
    <t>OT Exposure Hours - by Group</t>
  </si>
  <si>
    <t>Total OT Exposure Hours</t>
  </si>
  <si>
    <t>TA</t>
  </si>
  <si>
    <t>Maint.</t>
  </si>
  <si>
    <t>Maint. Scaff.</t>
  </si>
  <si>
    <t>TA Scaff.</t>
  </si>
  <si>
    <t>% OT</t>
  </si>
  <si>
    <t>Safety Stats</t>
  </si>
  <si>
    <t>Operational Performance - Work Quality</t>
  </si>
  <si>
    <t>&lt; 10 / year / operating unit</t>
  </si>
  <si>
    <t>2017</t>
  </si>
  <si>
    <t>Description</t>
  </si>
  <si>
    <t>Outputs - Value Improvement</t>
  </si>
  <si>
    <t>- Non Productive KPI will be tool to be used for identifying furture opportunities</t>
  </si>
  <si>
    <t xml:space="preserve"> - Goal: Annual value Improvement of 10% annual spend</t>
  </si>
  <si>
    <t>Tableau report: Vendor Spend by G/L Field Office</t>
  </si>
  <si>
    <t>All GL Spend - Have removed all $0 and negative $ values</t>
  </si>
  <si>
    <t>Quinn Spend - Wolf Lake</t>
  </si>
  <si>
    <t>Grand Total</t>
  </si>
  <si>
    <t>OBJECT_NAME</t>
  </si>
  <si>
    <t>Vendor Number</t>
  </si>
  <si>
    <t>560 Wolf Lake</t>
  </si>
  <si>
    <t>3110 ICC-Completion Services</t>
  </si>
  <si>
    <t>3110 ICC-Lease, Road, Access Cost</t>
  </si>
  <si>
    <t>3110 ICC-Rig Costs</t>
  </si>
  <si>
    <t>3200 Well Equip/Tie-In</t>
  </si>
  <si>
    <t>3200-335</t>
  </si>
  <si>
    <t>Non-Operated Equipment&amp;Labour</t>
  </si>
  <si>
    <t>3200 Well Equip/Tie-In Costs</t>
  </si>
  <si>
    <t>3210 Electrical &amp; Instrumentation</t>
  </si>
  <si>
    <t>3210 Field Cost</t>
  </si>
  <si>
    <t>3210 Mechanical</t>
  </si>
  <si>
    <t>3210 Office / Administration</t>
  </si>
  <si>
    <t>3210 Others</t>
  </si>
  <si>
    <t>6010 Parts &amp; Supplies</t>
  </si>
  <si>
    <t>6020 Labour</t>
  </si>
  <si>
    <t>6030 Other Labour</t>
  </si>
  <si>
    <t>6050 Repairs &amp; Maintenance</t>
  </si>
  <si>
    <t>6100 Equipment Rental</t>
  </si>
  <si>
    <t>6110 Instrumentation</t>
  </si>
  <si>
    <t>All Field Offices Spend - Wolf Lake Field Office</t>
  </si>
  <si>
    <t>Time-frame: Jan 1, 2017 to Dec 31, 2017</t>
  </si>
  <si>
    <t>Pulled from Tableau: Mar 9, 2018 - 11:00am</t>
  </si>
  <si>
    <t>Well Servicing: All 3000-series GL Code's except 3210-710</t>
  </si>
  <si>
    <t>Turnaround: GL Code 3210-710 Plant / Battery Turnaround</t>
  </si>
  <si>
    <t>Operations: All 6000-series GL Code's</t>
  </si>
  <si>
    <t>Time-frame: Jan 1, 2018 to Feb 28, 2018</t>
  </si>
  <si>
    <t>Key Notes - Leading</t>
  </si>
  <si>
    <t>Key Notes - Lagging</t>
  </si>
  <si>
    <t>Skid Steer rental - details in cost savings log</t>
  </si>
  <si>
    <t>#of vehicles &amp; km's driven</t>
  </si>
  <si>
    <t>In Progress</t>
  </si>
  <si>
    <t>Less OT - lower labour cost</t>
  </si>
  <si>
    <t>Improved value delivery</t>
  </si>
  <si>
    <t>Reduce break-in</t>
  </si>
  <si>
    <t>Safety</t>
  </si>
  <si>
    <t>Continuous Improvement &amp; Value Opportunities</t>
  </si>
  <si>
    <t>Overtime Drivers</t>
  </si>
  <si>
    <t xml:space="preserve"> - Material &amp; equipment availability/ Operations delays</t>
  </si>
  <si>
    <t xml:space="preserve"> - Emergent /as found work. Schedule conflicts/ simultaneous operations conflict. </t>
  </si>
  <si>
    <t xml:space="preserve"> - Inclement weather. </t>
  </si>
  <si>
    <t xml:space="preserve"> - Manpower shortage. 3 shift cycles. </t>
  </si>
  <si>
    <t>Estimated: $0.3M</t>
  </si>
  <si>
    <t>Q4 2018</t>
  </si>
  <si>
    <t>Q2 2018</t>
  </si>
  <si>
    <t>Q3 2018</t>
  </si>
  <si>
    <t>Q4 2018 F-Cast</t>
  </si>
  <si>
    <t>2018 F-Cast</t>
  </si>
  <si>
    <t>Q4 2017</t>
  </si>
  <si>
    <t>Confirm with Quinn whether this is all Quinn staff and sub-contractors</t>
  </si>
  <si>
    <t>Confirm if data is all Quinn staff + sub-contractors</t>
  </si>
  <si>
    <t>Review held on October 18, 2018</t>
  </si>
  <si>
    <t>Data is "snap-shot" in time as at end of period noted</t>
  </si>
  <si>
    <t>Q4 2018 Trend</t>
  </si>
  <si>
    <t>1) Vehicle cost &amp; Safety Optimization</t>
  </si>
  <si>
    <t>$0.13M + 911,748 km's per year reduced HSE exposure</t>
  </si>
  <si>
    <t>Estimate launch: 
November 1, 2018</t>
  </si>
  <si>
    <t>Being Reviewed: Q4 2018 / Q1 2019</t>
  </si>
  <si>
    <t>2) 7 x7 Schedule Optimization</t>
  </si>
  <si>
    <t>3) Scaffolding optimization</t>
  </si>
  <si>
    <t>5) Huddle Board</t>
  </si>
  <si>
    <t>Idea Generation &amp; Recognition</t>
  </si>
  <si>
    <t>Based on root non-productive causes</t>
  </si>
  <si>
    <t>Generate ideas to implement</t>
  </si>
  <si>
    <t>4) Non-productive KPI tool</t>
  </si>
  <si>
    <t>Pulled from Tableau: TBD</t>
  </si>
  <si>
    <t>Time-frame: Jan 1, 2018 to Sep 30, 2018</t>
  </si>
  <si>
    <t>2018 YTD Jan-Sep</t>
  </si>
  <si>
    <t xml:space="preserve"> - Fall 2018 Turnaround in final stages of completion</t>
  </si>
  <si>
    <t>6740-105</t>
  </si>
  <si>
    <t>6740 M/C-Repairs &amp; Maintenance</t>
  </si>
  <si>
    <t>Camp Costs</t>
  </si>
  <si>
    <t>6020-125</t>
  </si>
  <si>
    <t>ICC-Equipment Rentals</t>
  </si>
  <si>
    <t>3110-530</t>
  </si>
  <si>
    <t>3110 ICC-Rig Operations</t>
  </si>
  <si>
    <t>665 Midstream</t>
  </si>
  <si>
    <t>650 Non Core Canada</t>
  </si>
  <si>
    <t>565 Kirby</t>
  </si>
  <si>
    <t>545 Bonnyville</t>
  </si>
  <si>
    <t>518 Edson</t>
  </si>
  <si>
    <t xml:space="preserve"> - Reduced Near Hit/Near Miss despite increase in Man-hours due to Turnaround activities</t>
  </si>
  <si>
    <t>Behaviour-based Safety Observations</t>
  </si>
  <si>
    <t>Time not invoiced</t>
  </si>
  <si>
    <t>6) 2018 Fall TA - Mass Orientation/SUV's</t>
  </si>
  <si>
    <t>Delivered</t>
  </si>
  <si>
    <t xml:space="preserve"> - Huddle Board support requested: Tin Town room prep for idea generation - cost and safety improvement </t>
  </si>
  <si>
    <t>In Progress: See Note below</t>
  </si>
  <si>
    <t xml:space="preserve"> - Request Quinn to look into ticket authorization/LEM approval processes for more efficiencies</t>
  </si>
  <si>
    <t xml:space="preserve"> - More thorough review on rework - learnings focused for improvement. </t>
  </si>
  <si>
    <t xml:space="preserve"> - Scaffold rent costs - review for optimization</t>
  </si>
  <si>
    <t xml:space="preserve"> - Turnaround First Aid: Shoulder Pain 
 - Environmental: Glycol Tracing line
(See Sep 2018 KPI report for details on these)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</si>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</sst>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0000000000%"/>
    <numFmt numFmtId="165" formatCode="#,##0.0"/>
    <numFmt numFmtId="166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6" fillId="2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4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2" xfId="0" applyNumberFormat="1" applyFont="1" applyBorder="1" applyAlignment="1">
      <alignment horizontal="right" vertical="center" wrapText="1"/>
    </xf>
    <xf numFmtId="3" fontId="0" fillId="0" borderId="22" xfId="0" applyNumberForma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0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22" xfId="0" applyNumberFormat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4" fontId="0" fillId="0" borderId="0" xfId="0" applyNumberFormat="1"/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0" fontId="0" fillId="0" borderId="31" xfId="0" applyBorder="1"/>
    <xf numFmtId="3" fontId="0" fillId="0" borderId="31" xfId="0" applyNumberFormat="1" applyFont="1" applyBorder="1"/>
    <xf numFmtId="0" fontId="1" fillId="0" borderId="31" xfId="0" applyFont="1" applyBorder="1"/>
    <xf numFmtId="3" fontId="1" fillId="0" borderId="31" xfId="0" applyNumberFormat="1" applyFont="1" applyBorder="1"/>
    <xf numFmtId="17" fontId="0" fillId="0" borderId="33" xfId="0" applyNumberForma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0" fontId="0" fillId="0" borderId="32" xfId="0" applyBorder="1"/>
    <xf numFmtId="0" fontId="0" fillId="0" borderId="35" xfId="0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0" fillId="0" borderId="34" xfId="0" applyBorder="1"/>
    <xf numFmtId="0" fontId="0" fillId="0" borderId="33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5" borderId="32" xfId="0" applyNumberFormat="1" applyFont="1" applyFill="1" applyBorder="1" applyAlignment="1">
      <alignment horizontal="center"/>
    </xf>
    <xf numFmtId="17" fontId="0" fillId="0" borderId="0" xfId="0" applyNumberFormat="1" applyFill="1"/>
    <xf numFmtId="38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6" fillId="0" borderId="0" xfId="0" applyFont="1"/>
    <xf numFmtId="0" fontId="10" fillId="6" borderId="0" xfId="0" applyFont="1" applyFill="1"/>
    <xf numFmtId="10" fontId="0" fillId="0" borderId="0" xfId="0" applyNumberFormat="1" applyFont="1"/>
    <xf numFmtId="165" fontId="0" fillId="0" borderId="0" xfId="0" applyNumberFormat="1" applyFont="1" applyAlignment="1">
      <alignment horizontal="center"/>
    </xf>
    <xf numFmtId="17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6" fontId="0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0" fontId="0" fillId="0" borderId="0" xfId="0" applyFill="1" applyAlignment="1">
      <alignment horizontal="right"/>
    </xf>
    <xf numFmtId="17" fontId="0" fillId="0" borderId="4" xfId="0" quotePrefix="1" applyNumberFormat="1" applyBorder="1" applyAlignment="1">
      <alignment horizontal="right"/>
    </xf>
    <xf numFmtId="3" fontId="0" fillId="0" borderId="0" xfId="0" applyNumberFormat="1" applyFont="1" applyFill="1" applyBorder="1" applyAlignment="1">
      <alignment horizontal="center" vertical="center" wrapText="1"/>
    </xf>
    <xf numFmtId="6" fontId="1" fillId="0" borderId="0" xfId="0" applyNumberFormat="1" applyFont="1" applyAlignment="1">
      <alignment horizontal="center"/>
    </xf>
    <xf numFmtId="6" fontId="1" fillId="0" borderId="11" xfId="0" applyNumberFormat="1" applyFont="1" applyBorder="1" applyAlignment="1">
      <alignment horizontal="center"/>
    </xf>
    <xf numFmtId="6" fontId="1" fillId="0" borderId="4" xfId="0" applyNumberFormat="1" applyFont="1" applyBorder="1" applyAlignment="1">
      <alignment horizontal="center"/>
    </xf>
    <xf numFmtId="6" fontId="0" fillId="0" borderId="0" xfId="0" applyNumberFormat="1" applyFont="1" applyAlignment="1">
      <alignment horizontal="center"/>
    </xf>
    <xf numFmtId="6" fontId="0" fillId="0" borderId="4" xfId="0" applyNumberFormat="1" applyFont="1" applyBorder="1" applyAlignment="1">
      <alignment horizontal="center"/>
    </xf>
    <xf numFmtId="0" fontId="6" fillId="0" borderId="0" xfId="0" applyFont="1" applyFill="1"/>
    <xf numFmtId="6" fontId="0" fillId="0" borderId="0" xfId="0" quotePrefix="1" applyNumberFormat="1"/>
    <xf numFmtId="0" fontId="8" fillId="0" borderId="0" xfId="0" applyFont="1"/>
    <xf numFmtId="8" fontId="0" fillId="0" borderId="0" xfId="0" applyNumberFormat="1"/>
    <xf numFmtId="8" fontId="0" fillId="0" borderId="2" xfId="0" applyNumberFormat="1" applyBorder="1"/>
    <xf numFmtId="0" fontId="1" fillId="7" borderId="0" xfId="0" applyFont="1" applyFill="1"/>
    <xf numFmtId="0" fontId="0" fillId="7" borderId="0" xfId="0" applyFill="1"/>
    <xf numFmtId="6" fontId="0" fillId="0" borderId="2" xfId="0" applyNumberFormat="1" applyBorder="1" applyAlignment="1">
      <alignment horizontal="center"/>
    </xf>
    <xf numFmtId="0" fontId="6" fillId="2" borderId="15" xfId="0" quotePrefix="1" applyFont="1" applyFill="1" applyBorder="1" applyAlignment="1">
      <alignment horizontal="center" wrapText="1"/>
    </xf>
    <xf numFmtId="3" fontId="4" fillId="0" borderId="38" xfId="0" applyNumberFormat="1" applyFont="1" applyBorder="1" applyAlignment="1">
      <alignment horizontal="right" vertical="center" wrapText="1"/>
    </xf>
    <xf numFmtId="0" fontId="6" fillId="9" borderId="7" xfId="0" applyFont="1" applyFill="1" applyBorder="1" applyAlignment="1">
      <alignment horizontal="center"/>
    </xf>
    <xf numFmtId="0" fontId="0" fillId="9" borderId="0" xfId="0" applyFont="1" applyFill="1" applyBorder="1"/>
    <xf numFmtId="0" fontId="6" fillId="9" borderId="0" xfId="0" applyFont="1" applyFill="1" applyBorder="1" applyAlignment="1">
      <alignment horizontal="left"/>
    </xf>
    <xf numFmtId="0" fontId="0" fillId="9" borderId="5" xfId="0" applyFill="1" applyBorder="1"/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38" fontId="0" fillId="0" borderId="22" xfId="0" applyNumberForma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6" fillId="2" borderId="14" xfId="0" quotePrefix="1" applyFont="1" applyFill="1" applyBorder="1" applyAlignment="1">
      <alignment horizontal="center" wrapText="1"/>
    </xf>
    <xf numFmtId="6" fontId="0" fillId="0" borderId="27" xfId="0" applyNumberFormat="1" applyBorder="1" applyAlignment="1">
      <alignment horizontal="center" vertical="center" wrapText="1"/>
    </xf>
    <xf numFmtId="38" fontId="0" fillId="0" borderId="27" xfId="0" applyNumberFormat="1" applyBorder="1" applyAlignment="1">
      <alignment horizontal="center" vertical="center" wrapText="1"/>
    </xf>
    <xf numFmtId="6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1" fillId="11" borderId="0" xfId="0" applyFont="1" applyFill="1"/>
    <xf numFmtId="3" fontId="1" fillId="11" borderId="0" xfId="0" applyNumberFormat="1" applyFont="1" applyFill="1"/>
    <xf numFmtId="3" fontId="1" fillId="0" borderId="2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11" borderId="0" xfId="0" applyFill="1"/>
    <xf numFmtId="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2" borderId="17" xfId="0" quotePrefix="1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6" fontId="1" fillId="0" borderId="32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 wrapText="1"/>
    </xf>
    <xf numFmtId="10" fontId="0" fillId="0" borderId="32" xfId="0" applyNumberFormat="1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center"/>
    </xf>
    <xf numFmtId="6" fontId="0" fillId="0" borderId="34" xfId="0" applyNumberFormat="1" applyBorder="1" applyAlignment="1">
      <alignment horizontal="center"/>
    </xf>
    <xf numFmtId="38" fontId="0" fillId="0" borderId="34" xfId="0" applyNumberFormat="1" applyBorder="1" applyAlignment="1">
      <alignment horizontal="center"/>
    </xf>
    <xf numFmtId="10" fontId="0" fillId="0" borderId="34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/>
    </xf>
    <xf numFmtId="17" fontId="0" fillId="0" borderId="35" xfId="0" quotePrefix="1" applyNumberFormat="1" applyFill="1" applyBorder="1" applyAlignment="1">
      <alignment horizontal="center"/>
    </xf>
    <xf numFmtId="0" fontId="0" fillId="0" borderId="1" xfId="0" applyFont="1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10" fillId="0" borderId="1" xfId="0" applyFont="1" applyBorder="1"/>
    <xf numFmtId="6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6" fontId="1" fillId="0" borderId="0" xfId="0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0" borderId="27" xfId="0" applyNumberFormat="1" applyBorder="1" applyAlignment="1">
      <alignment horizontal="center" vertical="center" wrapText="1"/>
    </xf>
    <xf numFmtId="6" fontId="0" fillId="0" borderId="43" xfId="0" applyNumberFormat="1" applyBorder="1" applyAlignment="1">
      <alignment horizontal="center" vertical="center" wrapText="1"/>
    </xf>
    <xf numFmtId="38" fontId="0" fillId="0" borderId="43" xfId="0" applyNumberFormat="1" applyBorder="1" applyAlignment="1">
      <alignment horizontal="center" vertical="center" wrapText="1"/>
    </xf>
    <xf numFmtId="166" fontId="0" fillId="0" borderId="43" xfId="0" applyNumberFormat="1" applyBorder="1" applyAlignment="1">
      <alignment horizontal="center" vertical="center" wrapText="1"/>
    </xf>
    <xf numFmtId="6" fontId="0" fillId="0" borderId="24" xfId="0" applyNumberFormat="1" applyBorder="1" applyAlignment="1">
      <alignment horizontal="center" vertical="center" wrapText="1"/>
    </xf>
    <xf numFmtId="38" fontId="0" fillId="0" borderId="24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38" fontId="0" fillId="0" borderId="26" xfId="0" applyNumberFormat="1" applyBorder="1" applyAlignment="1">
      <alignment horizontal="center" vertical="center" wrapText="1"/>
    </xf>
    <xf numFmtId="17" fontId="6" fillId="2" borderId="17" xfId="0" quotePrefix="1" applyNumberFormat="1" applyFont="1" applyFill="1" applyBorder="1" applyAlignment="1">
      <alignment horizontal="center" wrapText="1"/>
    </xf>
    <xf numFmtId="38" fontId="0" fillId="5" borderId="31" xfId="0" applyNumberFormat="1" applyFill="1" applyBorder="1" applyAlignment="1">
      <alignment horizontal="center" vertical="center" wrapText="1"/>
    </xf>
    <xf numFmtId="38" fontId="0" fillId="5" borderId="2" xfId="0" applyNumberFormat="1" applyFill="1" applyBorder="1" applyAlignment="1">
      <alignment horizontal="center" vertical="center" wrapText="1"/>
    </xf>
    <xf numFmtId="17" fontId="6" fillId="2" borderId="15" xfId="0" quotePrefix="1" applyNumberFormat="1" applyFont="1" applyFill="1" applyBorder="1" applyAlignment="1">
      <alignment horizontal="center" wrapText="1"/>
    </xf>
    <xf numFmtId="6" fontId="1" fillId="5" borderId="0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Fill="1"/>
    <xf numFmtId="3" fontId="1" fillId="11" borderId="0" xfId="0" applyNumberFormat="1" applyFont="1" applyFill="1" applyAlignment="1">
      <alignment horizontal="center"/>
    </xf>
    <xf numFmtId="6" fontId="1" fillId="11" borderId="0" xfId="0" applyNumberFormat="1" applyFont="1" applyFill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2" xfId="0" applyNumberFormat="1" applyBorder="1" applyAlignment="1">
      <alignment horizontal="center"/>
    </xf>
    <xf numFmtId="0" fontId="2" fillId="1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right" vertical="center" wrapText="1" shrinkToFit="1"/>
    </xf>
    <xf numFmtId="0" fontId="2" fillId="0" borderId="26" xfId="0" applyFont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8" fontId="0" fillId="0" borderId="39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 shrinkToFit="1"/>
    </xf>
    <xf numFmtId="3" fontId="2" fillId="0" borderId="41" xfId="0" applyNumberFormat="1" applyFont="1" applyBorder="1" applyAlignment="1">
      <alignment horizontal="center" vertical="center" wrapText="1" shrinkToFit="1"/>
    </xf>
    <xf numFmtId="3" fontId="2" fillId="0" borderId="42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8" borderId="16" xfId="0" applyFont="1" applyFill="1" applyBorder="1" applyAlignment="1">
      <alignment horizontal="center" wrapText="1"/>
    </xf>
    <xf numFmtId="0" fontId="6" fillId="8" borderId="45" xfId="0" applyFon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left" vertical="top" wrapText="1"/>
    </xf>
    <xf numFmtId="3" fontId="0" fillId="0" borderId="44" xfId="0" applyNumberForma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9" xfId="0" applyNumberFormat="1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left" vertical="top" wrapText="1"/>
    </xf>
    <xf numFmtId="3" fontId="0" fillId="0" borderId="12" xfId="0" applyNumberFormat="1" applyFill="1" applyBorder="1" applyAlignment="1">
      <alignment horizontal="left" vertical="top" wrapText="1"/>
    </xf>
    <xf numFmtId="3" fontId="0" fillId="0" borderId="19" xfId="0" applyNumberFormat="1" applyFill="1" applyBorder="1" applyAlignment="1">
      <alignment horizontal="left" vertical="center" wrapText="1"/>
    </xf>
    <xf numFmtId="3" fontId="0" fillId="0" borderId="44" xfId="0" applyNumberForma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3" fontId="4" fillId="5" borderId="0" xfId="0" applyNumberFormat="1" applyFont="1" applyFill="1" applyAlignment="1">
      <alignment horizontal="center" vertical="center" wrapText="1"/>
    </xf>
    <xf numFmtId="3" fontId="4" fillId="5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right"/>
    </xf>
    <xf numFmtId="3" fontId="0" fillId="5" borderId="32" xfId="0" applyNumberFormat="1" applyFill="1" applyBorder="1" applyAlignment="1">
      <alignment horizontal="center"/>
    </xf>
    <xf numFmtId="3" fontId="0" fillId="5" borderId="34" xfId="0" applyNumberFormat="1" applyFill="1" applyBorder="1" applyAlignment="1">
      <alignment horizontal="center"/>
    </xf>
    <xf numFmtId="165" fontId="1" fillId="11" borderId="0" xfId="0" applyNumberFormat="1" applyFont="1" applyFill="1" applyAlignment="1">
      <alignment horizontal="center"/>
    </xf>
    <xf numFmtId="3" fontId="1" fillId="11" borderId="0" xfId="0" applyNumberFormat="1" applyFont="1" applyFill="1" applyBorder="1" applyAlignment="1">
      <alignment horizontal="center"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6" fontId="1" fillId="11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3333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1.973684415010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Chart'!$C$13:$G$13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Chart'!$C$14:$G$14</c:f>
              <c:numCache>
                <c:formatCode>"$"#,##0_);[Red]\("$"#,##0\)</c:formatCode>
                <c:ptCount val="5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9979064.040000001</c:v>
                </c:pt>
                <c:pt idx="4">
                  <c:v>13305418.720000001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64448"/>
        <c:axId val="102670336"/>
      </c:barChart>
      <c:catAx>
        <c:axId val="10266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70336"/>
        <c:crosses val="autoZero"/>
        <c:auto val="1"/>
        <c:lblAlgn val="ctr"/>
        <c:lblOffset val="100"/>
        <c:noMultiLvlLbl val="0"/>
      </c:catAx>
      <c:valAx>
        <c:axId val="1026703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266444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Chart'!$C$7:$G$7</c:f>
              <c:numCache>
                <c:formatCode>"$"#,##0_);[Red]\("$"#,##0\)</c:formatCode>
                <c:ptCount val="5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4857937.8400000008</c:v>
                </c:pt>
                <c:pt idx="4">
                  <c:v>6477250.453333335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Chart'!$C$8:$G$8</c:f>
              <c:numCache>
                <c:formatCode>"$"#,##0_);[Red]\("$"#,##0\)</c:formatCode>
                <c:ptCount val="5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1629121.83</c:v>
                </c:pt>
                <c:pt idx="4">
                  <c:v>2172162.4400000004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_);[Red]\(&quot;$&quot;#,##0.0\)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Chart'!$C$9:$G$9</c:f>
              <c:numCache>
                <c:formatCode>"$"#,##0_);[Red]\("$"#,##0\)</c:formatCode>
                <c:ptCount val="5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3492004.37</c:v>
                </c:pt>
                <c:pt idx="4">
                  <c:v>4656005.8266666662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968"/>
        <c:axId val="109877504"/>
      </c:barChart>
      <c:catAx>
        <c:axId val="10987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77504"/>
        <c:crosses val="autoZero"/>
        <c:auto val="1"/>
        <c:lblAlgn val="ctr"/>
        <c:lblOffset val="100"/>
        <c:noMultiLvlLbl val="0"/>
      </c:catAx>
      <c:valAx>
        <c:axId val="1098775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9875968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Chart'!$C$13:$G$13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Chart'!$C$14:$G$14</c:f>
              <c:numCache>
                <c:formatCode>"$"#,##0_);[Red]\("$"#,##0\)</c:formatCode>
                <c:ptCount val="5"/>
                <c:pt idx="0">
                  <c:v>16891071</c:v>
                </c:pt>
                <c:pt idx="1">
                  <c:v>13945417</c:v>
                </c:pt>
                <c:pt idx="2">
                  <c:v>15412442.750000004</c:v>
                </c:pt>
                <c:pt idx="3">
                  <c:v>9979064.040000001</c:v>
                </c:pt>
                <c:pt idx="4">
                  <c:v>13305418.720000001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75296"/>
        <c:axId val="110376832"/>
      </c:barChart>
      <c:catAx>
        <c:axId val="11037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376832"/>
        <c:crosses val="autoZero"/>
        <c:auto val="1"/>
        <c:lblAlgn val="ctr"/>
        <c:lblOffset val="100"/>
        <c:noMultiLvlLbl val="0"/>
      </c:catAx>
      <c:valAx>
        <c:axId val="110376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1037529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24448"/>
        <c:axId val="103225984"/>
      </c:barChart>
      <c:catAx>
        <c:axId val="1032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225984"/>
        <c:crosses val="autoZero"/>
        <c:auto val="1"/>
        <c:lblAlgn val="ctr"/>
        <c:lblOffset val="100"/>
        <c:noMultiLvlLbl val="1"/>
      </c:catAx>
      <c:valAx>
        <c:axId val="103225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03224448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dLbls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Ops'!$C$7:$C$14</c:f>
              <c:numCache>
                <c:formatCode>#,##0</c:formatCode>
                <c:ptCount val="8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53430</c:v>
                </c:pt>
                <c:pt idx="4">
                  <c:v>68218</c:v>
                </c:pt>
                <c:pt idx="5">
                  <c:v>77774</c:v>
                </c:pt>
                <c:pt idx="6">
                  <c:v>39884.400000000001</c:v>
                </c:pt>
                <c:pt idx="7">
                  <c:v>239306.4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Ops'!$D$7:$D$14</c:f>
              <c:numCache>
                <c:formatCode>#,##0</c:formatCode>
                <c:ptCount val="8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5531</c:v>
                </c:pt>
                <c:pt idx="4">
                  <c:v>6179</c:v>
                </c:pt>
                <c:pt idx="5">
                  <c:v>8539</c:v>
                </c:pt>
                <c:pt idx="6">
                  <c:v>4049.8</c:v>
                </c:pt>
                <c:pt idx="7">
                  <c:v>24298.799999999999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86272"/>
        <c:axId val="103287808"/>
      </c:barChart>
      <c:catAx>
        <c:axId val="1032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3287808"/>
        <c:crosses val="autoZero"/>
        <c:auto val="1"/>
        <c:lblAlgn val="ctr"/>
        <c:lblOffset val="100"/>
        <c:noMultiLvlLbl val="0"/>
      </c:catAx>
      <c:valAx>
        <c:axId val="103287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527167556951E-2"/>
              <c:y val="0.3848880985919941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328627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Ops'!$C$33:$C$36</c:f>
              <c:numCache>
                <c:formatCode>#,##0.0</c:formatCode>
                <c:ptCount val="4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Ops'!$D$33:$D$36</c:f>
              <c:numCache>
                <c:formatCode>#,##0.0</c:formatCode>
                <c:ptCount val="4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Ops'!$E$33:$E$36</c:f>
              <c:numCache>
                <c:formatCode>#,##0.0</c:formatCode>
                <c:ptCount val="4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Ops'!$F$33:$F$36</c:f>
              <c:numCache>
                <c:formatCode>#,##0.0</c:formatCode>
                <c:ptCount val="4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43232"/>
        <c:axId val="103344768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032268027892921E-2"/>
                  <c:y val="-3.008356282029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451622342214345E-2"/>
                  <c:y val="-3.008356282029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419370570357235E-2"/>
                  <c:y val="-1.6713090455719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225827427143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Ops'!$G$33:$G$36</c:f>
              <c:numCache>
                <c:formatCode>0.00%</c:formatCode>
                <c:ptCount val="4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18464"/>
        <c:axId val="106316544"/>
      </c:lineChart>
      <c:catAx>
        <c:axId val="103343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3344768"/>
        <c:crosses val="autoZero"/>
        <c:auto val="1"/>
        <c:lblAlgn val="ctr"/>
        <c:lblOffset val="100"/>
        <c:noMultiLvlLbl val="1"/>
      </c:catAx>
      <c:valAx>
        <c:axId val="103344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599852598395245E-2"/>
              <c:y val="0.357120842487149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3343232"/>
        <c:crosses val="autoZero"/>
        <c:crossBetween val="between"/>
      </c:valAx>
      <c:valAx>
        <c:axId val="1063165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166714791306029"/>
              <c:y val="0.2800484916501663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06318464"/>
        <c:crosses val="max"/>
        <c:crossBetween val="between"/>
      </c:valAx>
      <c:catAx>
        <c:axId val="1063184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6316544"/>
        <c:crosses val="autoZero"/>
        <c:auto val="1"/>
        <c:lblAlgn val="ctr"/>
        <c:lblOffset val="100"/>
        <c:noMultiLvlLbl val="1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'Spend Chart'!$B$7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dLbl>
              <c:idx val="3"/>
              <c:numFmt formatCode="&quot;$&quot;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Chart'!$C$7:$G$7</c:f>
              <c:numCache>
                <c:formatCode>"$"#,##0_);[Red]\("$"#,##0\)</c:formatCode>
                <c:ptCount val="5"/>
                <c:pt idx="0">
                  <c:v>11747566</c:v>
                </c:pt>
                <c:pt idx="1">
                  <c:v>7578731</c:v>
                </c:pt>
                <c:pt idx="2">
                  <c:v>10749239.810000002</c:v>
                </c:pt>
                <c:pt idx="3">
                  <c:v>4857937.8400000008</c:v>
                </c:pt>
                <c:pt idx="4">
                  <c:v>6477250.453333335</c:v>
                </c:pt>
              </c:numCache>
            </c:numRef>
          </c:val>
        </c:ser>
        <c:ser>
          <c:idx val="1"/>
          <c:order val="1"/>
          <c:tx>
            <c:strRef>
              <c:f>'Spend Chart'!$B$8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numFmt formatCode="&quot;$&quot;#,##0.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Chart'!$C$8:$G$8</c:f>
              <c:numCache>
                <c:formatCode>"$"#,##0_);[Red]\("$"#,##0\)</c:formatCode>
                <c:ptCount val="5"/>
                <c:pt idx="0">
                  <c:v>2342418</c:v>
                </c:pt>
                <c:pt idx="1">
                  <c:v>2780334</c:v>
                </c:pt>
                <c:pt idx="2">
                  <c:v>1428636.48</c:v>
                </c:pt>
                <c:pt idx="3">
                  <c:v>1629121.83</c:v>
                </c:pt>
                <c:pt idx="4">
                  <c:v>2172162.4400000004</c:v>
                </c:pt>
              </c:numCache>
            </c:numRef>
          </c:val>
        </c:ser>
        <c:ser>
          <c:idx val="2"/>
          <c:order val="2"/>
          <c:tx>
            <c:strRef>
              <c:f>'Spend Chart'!$B$9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dLbl>
              <c:idx val="3"/>
              <c:numFmt formatCode="&quot;$&quot;#,##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'Spend Chart'!$C$6:$G$6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 YTD Jan-Sep</c:v>
                </c:pt>
                <c:pt idx="4">
                  <c:v>2018 F-Cast</c:v>
                </c:pt>
              </c:strCache>
            </c:strRef>
          </c:cat>
          <c:val>
            <c:numRef>
              <c:f>'Spend Chart'!$C$9:$G$9</c:f>
              <c:numCache>
                <c:formatCode>"$"#,##0_);[Red]\("$"#,##0\)</c:formatCode>
                <c:ptCount val="5"/>
                <c:pt idx="0">
                  <c:v>2801087</c:v>
                </c:pt>
                <c:pt idx="1">
                  <c:v>3586352</c:v>
                </c:pt>
                <c:pt idx="2">
                  <c:v>3234566.46</c:v>
                </c:pt>
                <c:pt idx="3">
                  <c:v>3492004.37</c:v>
                </c:pt>
                <c:pt idx="4">
                  <c:v>4656005.8266666662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21152"/>
        <c:axId val="109522944"/>
      </c:barChart>
      <c:catAx>
        <c:axId val="10952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22944"/>
        <c:crosses val="autoZero"/>
        <c:auto val="1"/>
        <c:lblAlgn val="ctr"/>
        <c:lblOffset val="100"/>
        <c:noMultiLvlLbl val="0"/>
      </c:catAx>
      <c:valAx>
        <c:axId val="109522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9521152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Ops'!$D$62</c:f>
              <c:strCache>
                <c:ptCount val="1"/>
                <c:pt idx="0">
                  <c:v>Exposure Hours: All Staff + Sub</c:v>
                </c:pt>
              </c:strCache>
            </c:strRef>
          </c:tx>
          <c:invertIfNegative val="0"/>
          <c:cat>
            <c:strRef>
              <c:f>'Output - Safety &amp; Ops'!$C$63:$C$70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Ops'!$D$63:$D$70</c:f>
              <c:numCache>
                <c:formatCode>#,##0</c:formatCode>
                <c:ptCount val="8"/>
                <c:pt idx="0">
                  <c:v>231066</c:v>
                </c:pt>
                <c:pt idx="1">
                  <c:v>210544</c:v>
                </c:pt>
                <c:pt idx="2">
                  <c:v>214425</c:v>
                </c:pt>
                <c:pt idx="3">
                  <c:v>58961</c:v>
                </c:pt>
                <c:pt idx="4">
                  <c:v>74397</c:v>
                </c:pt>
                <c:pt idx="5">
                  <c:v>86313</c:v>
                </c:pt>
                <c:pt idx="6">
                  <c:v>43934.200000000004</c:v>
                </c:pt>
                <c:pt idx="7">
                  <c:v>263605.2</c:v>
                </c:pt>
              </c:numCache>
            </c:numRef>
          </c:val>
        </c:ser>
        <c:ser>
          <c:idx val="1"/>
          <c:order val="1"/>
          <c:tx>
            <c:strRef>
              <c:f>'Output - Safety &amp; Ops'!$E$62</c:f>
              <c:strCache>
                <c:ptCount val="1"/>
                <c:pt idx="0">
                  <c:v>OT only: All Staff + Sub</c:v>
                </c:pt>
              </c:strCache>
            </c:strRef>
          </c:tx>
          <c:invertIfNegative val="0"/>
          <c:cat>
            <c:strRef>
              <c:f>'Output - Safety &amp; Ops'!$C$63:$C$70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Ops'!$E$63:$E$70</c:f>
              <c:numCache>
                <c:formatCode>#,##0</c:formatCode>
                <c:ptCount val="8"/>
                <c:pt idx="0">
                  <c:v>18760</c:v>
                </c:pt>
                <c:pt idx="1">
                  <c:v>29652</c:v>
                </c:pt>
                <c:pt idx="2">
                  <c:v>28993</c:v>
                </c:pt>
                <c:pt idx="3" formatCode="#,##0.0">
                  <c:v>6591</c:v>
                </c:pt>
                <c:pt idx="4" formatCode="#,##0.0">
                  <c:v>12922.5</c:v>
                </c:pt>
                <c:pt idx="5" formatCode="#,##0.0">
                  <c:v>17710.5</c:v>
                </c:pt>
                <c:pt idx="6">
                  <c:v>7444.7999999999993</c:v>
                </c:pt>
                <c:pt idx="7">
                  <c:v>44668.800000000003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10048"/>
        <c:axId val="98660352"/>
      </c:barChart>
      <c:catAx>
        <c:axId val="918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660352"/>
        <c:crosses val="autoZero"/>
        <c:auto val="1"/>
        <c:lblAlgn val="ctr"/>
        <c:lblOffset val="100"/>
        <c:noMultiLvlLbl val="0"/>
      </c:catAx>
      <c:valAx>
        <c:axId val="98660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18100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Ops'!$C$7:$C$14</c:f>
              <c:numCache>
                <c:formatCode>#,##0</c:formatCode>
                <c:ptCount val="8"/>
                <c:pt idx="0">
                  <c:v>207536</c:v>
                </c:pt>
                <c:pt idx="1">
                  <c:v>187194</c:v>
                </c:pt>
                <c:pt idx="2">
                  <c:v>193983</c:v>
                </c:pt>
                <c:pt idx="3">
                  <c:v>53430</c:v>
                </c:pt>
                <c:pt idx="4">
                  <c:v>68218</c:v>
                </c:pt>
                <c:pt idx="5">
                  <c:v>77774</c:v>
                </c:pt>
                <c:pt idx="6">
                  <c:v>39884.400000000001</c:v>
                </c:pt>
                <c:pt idx="7">
                  <c:v>239306.4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Ops'!$D$6</c:f>
              <c:strCache>
                <c:ptCount val="1"/>
                <c:pt idx="0">
                  <c:v>Sub</c:v>
                </c:pt>
              </c:strCache>
            </c:strRef>
          </c:tx>
          <c:invertIfNegative val="0"/>
          <c:cat>
            <c:strRef>
              <c:f>'Output - Safety &amp; Ops'!$B$7:$B$14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 F-Cast</c:v>
                </c:pt>
                <c:pt idx="7">
                  <c:v>2018 F-Cast</c:v>
                </c:pt>
              </c:strCache>
            </c:strRef>
          </c:cat>
          <c:val>
            <c:numRef>
              <c:f>'Output - Safety &amp; Ops'!$D$7:$D$14</c:f>
              <c:numCache>
                <c:formatCode>#,##0</c:formatCode>
                <c:ptCount val="8"/>
                <c:pt idx="0">
                  <c:v>23530</c:v>
                </c:pt>
                <c:pt idx="1">
                  <c:v>23350</c:v>
                </c:pt>
                <c:pt idx="2">
                  <c:v>20442</c:v>
                </c:pt>
                <c:pt idx="3">
                  <c:v>5531</c:v>
                </c:pt>
                <c:pt idx="4">
                  <c:v>6179</c:v>
                </c:pt>
                <c:pt idx="5">
                  <c:v>8539</c:v>
                </c:pt>
                <c:pt idx="6">
                  <c:v>4049.8</c:v>
                </c:pt>
                <c:pt idx="7">
                  <c:v>24298.799999999999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00608"/>
        <c:axId val="109702144"/>
      </c:barChart>
      <c:catAx>
        <c:axId val="1097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9702144"/>
        <c:crosses val="autoZero"/>
        <c:auto val="1"/>
        <c:lblAlgn val="ctr"/>
        <c:lblOffset val="100"/>
        <c:noMultiLvlLbl val="0"/>
      </c:catAx>
      <c:valAx>
        <c:axId val="1097021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0970060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OT 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&amp; Ops'!$C$32</c:f>
              <c:strCache>
                <c:ptCount val="1"/>
                <c:pt idx="0">
                  <c:v>Maint.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Ops'!$C$33:$C$36</c:f>
              <c:numCache>
                <c:formatCode>#,##0.0</c:formatCode>
                <c:ptCount val="4"/>
                <c:pt idx="0">
                  <c:v>733</c:v>
                </c:pt>
                <c:pt idx="1">
                  <c:v>860.5</c:v>
                </c:pt>
                <c:pt idx="2">
                  <c:v>1140.5</c:v>
                </c:pt>
                <c:pt idx="3">
                  <c:v>1493.5</c:v>
                </c:pt>
              </c:numCache>
            </c:numRef>
          </c:val>
        </c:ser>
        <c:ser>
          <c:idx val="1"/>
          <c:order val="1"/>
          <c:tx>
            <c:strRef>
              <c:f>'Output - Safety &amp; Ops'!$D$32</c:f>
              <c:strCache>
                <c:ptCount val="1"/>
                <c:pt idx="0">
                  <c:v>TA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Ops'!$D$33:$D$36</c:f>
              <c:numCache>
                <c:formatCode>#,##0.0</c:formatCode>
                <c:ptCount val="4"/>
                <c:pt idx="0">
                  <c:v>2496</c:v>
                </c:pt>
                <c:pt idx="1">
                  <c:v>4596.5</c:v>
                </c:pt>
                <c:pt idx="2">
                  <c:v>8033</c:v>
                </c:pt>
                <c:pt idx="3">
                  <c:v>11147</c:v>
                </c:pt>
              </c:numCache>
            </c:numRef>
          </c:val>
        </c:ser>
        <c:ser>
          <c:idx val="2"/>
          <c:order val="2"/>
          <c:tx>
            <c:strRef>
              <c:f>'Output - Safety &amp; Ops'!$E$32</c:f>
              <c:strCache>
                <c:ptCount val="1"/>
                <c:pt idx="0">
                  <c:v>Maint.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Ops'!$E$33:$E$36</c:f>
              <c:numCache>
                <c:formatCode>#,##0.0</c:formatCode>
                <c:ptCount val="4"/>
                <c:pt idx="0">
                  <c:v>21</c:v>
                </c:pt>
                <c:pt idx="1">
                  <c:v>494.5</c:v>
                </c:pt>
                <c:pt idx="2">
                  <c:v>224</c:v>
                </c:pt>
                <c:pt idx="3">
                  <c:v>750.5</c:v>
                </c:pt>
              </c:numCache>
            </c:numRef>
          </c:val>
        </c:ser>
        <c:ser>
          <c:idx val="3"/>
          <c:order val="3"/>
          <c:tx>
            <c:strRef>
              <c:f>'Output - Safety &amp; Ops'!$F$32</c:f>
              <c:strCache>
                <c:ptCount val="1"/>
                <c:pt idx="0">
                  <c:v>TA Scaff.</c:v>
                </c:pt>
              </c:strCache>
            </c:strRef>
          </c:tx>
          <c:invertIfNegative val="0"/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Ops'!$F$33:$F$36</c:f>
              <c:numCache>
                <c:formatCode>#,##0.0</c:formatCode>
                <c:ptCount val="4"/>
                <c:pt idx="0">
                  <c:v>355.5</c:v>
                </c:pt>
                <c:pt idx="1">
                  <c:v>639.5</c:v>
                </c:pt>
                <c:pt idx="2">
                  <c:v>3525</c:v>
                </c:pt>
                <c:pt idx="3">
                  <c:v>4319.5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40704"/>
        <c:axId val="96846592"/>
      </c:barChart>
      <c:lineChart>
        <c:grouping val="standard"/>
        <c:varyColors val="0"/>
        <c:ser>
          <c:idx val="4"/>
          <c:order val="4"/>
          <c:tx>
            <c:strRef>
              <c:f>'Output - Safety &amp; Ops'!$G$32</c:f>
              <c:strCache>
                <c:ptCount val="1"/>
                <c:pt idx="0">
                  <c:v>% OT</c:v>
                </c:pt>
              </c:strCache>
            </c:strRef>
          </c:tx>
          <c:marker>
            <c:symbol val="none"/>
          </c:marker>
          <c:cat>
            <c:strRef>
              <c:f>'Output - Safety &amp; Ops'!$B$33:$B$36</c:f>
              <c:strCache>
                <c:ptCount val="4"/>
                <c:pt idx="0">
                  <c:v>Q4 2017</c:v>
                </c:pt>
                <c:pt idx="1">
                  <c:v>Q1 2018</c:v>
                </c:pt>
                <c:pt idx="2">
                  <c:v>Q2 2018</c:v>
                </c:pt>
                <c:pt idx="3">
                  <c:v>Q3 2018</c:v>
                </c:pt>
              </c:strCache>
            </c:strRef>
          </c:cat>
          <c:val>
            <c:numRef>
              <c:f>'Output - Safety &amp; Ops'!$G$33:$G$36</c:f>
              <c:numCache>
                <c:formatCode>0.00%</c:formatCode>
                <c:ptCount val="4"/>
                <c:pt idx="0">
                  <c:v>7.5293405170613545E-2</c:v>
                </c:pt>
                <c:pt idx="1">
                  <c:v>0.11178575668662336</c:v>
                </c:pt>
                <c:pt idx="2">
                  <c:v>0.17369652002096858</c:v>
                </c:pt>
                <c:pt idx="3">
                  <c:v>0.20518925306732475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0688"/>
        <c:axId val="96848512"/>
      </c:lineChart>
      <c:catAx>
        <c:axId val="968407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6846592"/>
        <c:crosses val="autoZero"/>
        <c:auto val="1"/>
        <c:lblAlgn val="ctr"/>
        <c:lblOffset val="100"/>
        <c:noMultiLvlLbl val="1"/>
      </c:catAx>
      <c:valAx>
        <c:axId val="968465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OT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7503066067080218E-2"/>
              <c:y val="0.2668701503221188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6840704"/>
        <c:crosses val="autoZero"/>
        <c:crossBetween val="between"/>
      </c:valAx>
      <c:valAx>
        <c:axId val="968485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OT of Total Exposure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1811876788539126"/>
              <c:y val="0.1797699832975423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850688"/>
        <c:crosses val="max"/>
        <c:crossBetween val="between"/>
      </c:valAx>
      <c:catAx>
        <c:axId val="9685068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6848512"/>
        <c:crosses val="autoZero"/>
        <c:auto val="1"/>
        <c:lblAlgn val="ctr"/>
        <c:lblOffset val="100"/>
        <c:noMultiLvlLbl val="1"/>
      </c:cat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Savings &amp; Avoidance'!$D$27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Avoidance'!$D$28:$D$39</c:f>
              <c:numCache>
                <c:formatCode>"$"#,##0_);[Red]\("$"#,##0\)</c:formatCode>
                <c:ptCount val="12"/>
                <c:pt idx="0">
                  <c:v>24000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10236.42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'Cost Savings &amp; Avoidance'!$E$27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'Cost Savings &amp; Avoidance'!$C$28:$C$39</c:f>
              <c:numCache>
                <c:formatCode>mmm\-yy</c:formatCode>
                <c:ptCount val="12"/>
                <c:pt idx="0" formatCode="General">
                  <c:v>2017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</c:numCache>
            </c:numRef>
          </c:cat>
          <c:val>
            <c:numRef>
              <c:f>'Cost Savings &amp; Avoidance'!$E$28:$E$39</c:f>
              <c:numCache>
                <c:formatCode>"$"#,##0_);[Red]\("$"#,##0\)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128676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1648"/>
        <c:axId val="98893184"/>
      </c:barChart>
      <c:catAx>
        <c:axId val="988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93184"/>
        <c:crosses val="autoZero"/>
        <c:auto val="1"/>
        <c:lblAlgn val="ctr"/>
        <c:lblOffset val="100"/>
        <c:noMultiLvlLbl val="1"/>
      </c:catAx>
      <c:valAx>
        <c:axId val="98893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8916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1.png"/><Relationship Id="rId7" Type="http://schemas.openxmlformats.org/officeDocument/2006/relationships/chart" Target="../charts/chart4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21166</xdr:colOff>
      <xdr:row>36</xdr:row>
      <xdr:rowOff>74083</xdr:rowOff>
    </xdr:from>
    <xdr:to>
      <xdr:col>17</xdr:col>
      <xdr:colOff>920750</xdr:colOff>
      <xdr:row>51</xdr:row>
      <xdr:rowOff>105833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10582</xdr:colOff>
      <xdr:row>28</xdr:row>
      <xdr:rowOff>21165</xdr:rowOff>
    </xdr:from>
    <xdr:to>
      <xdr:col>25</xdr:col>
      <xdr:colOff>571499</xdr:colOff>
      <xdr:row>35</xdr:row>
      <xdr:rowOff>275166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726281</xdr:colOff>
      <xdr:row>9</xdr:row>
      <xdr:rowOff>38100</xdr:rowOff>
    </xdr:from>
    <xdr:to>
      <xdr:col>3</xdr:col>
      <xdr:colOff>271159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 editAs="oneCell">
    <xdr:from>
      <xdr:col>21</xdr:col>
      <xdr:colOff>103187</xdr:colOff>
      <xdr:row>0</xdr:row>
      <xdr:rowOff>63499</xdr:rowOff>
    </xdr:from>
    <xdr:to>
      <xdr:col>25</xdr:col>
      <xdr:colOff>560385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4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47626</xdr:rowOff>
    </xdr:from>
    <xdr:to>
      <xdr:col>2</xdr:col>
      <xdr:colOff>744612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105833</xdr:colOff>
      <xdr:row>40</xdr:row>
      <xdr:rowOff>63500</xdr:rowOff>
    </xdr:from>
    <xdr:to>
      <xdr:col>14</xdr:col>
      <xdr:colOff>825500</xdr:colOff>
      <xdr:row>40</xdr:row>
      <xdr:rowOff>74083</xdr:rowOff>
    </xdr:to>
    <xdr:cxnSp macro="">
      <xdr:nvCxnSpPr>
        <xdr:cNvPr id="42" name="Straight Connector 41"/>
        <xdr:cNvCxnSpPr/>
      </xdr:nvCxnSpPr>
      <xdr:spPr>
        <a:xfrm flipV="1">
          <a:off x="9556750" y="9747250"/>
          <a:ext cx="1238250" cy="10583"/>
        </a:xfrm>
        <a:prstGeom prst="line">
          <a:avLst/>
        </a:prstGeom>
        <a:ln w="22225">
          <a:solidFill>
            <a:srgbClr val="FFC00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21167</xdr:colOff>
      <xdr:row>10</xdr:row>
      <xdr:rowOff>21167</xdr:rowOff>
    </xdr:from>
    <xdr:to>
      <xdr:col>17</xdr:col>
      <xdr:colOff>889001</xdr:colOff>
      <xdr:row>27</xdr:row>
      <xdr:rowOff>158750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148167</xdr:colOff>
      <xdr:row>12</xdr:row>
      <xdr:rowOff>84667</xdr:rowOff>
    </xdr:from>
    <xdr:to>
      <xdr:col>14</xdr:col>
      <xdr:colOff>148168</xdr:colOff>
      <xdr:row>24</xdr:row>
      <xdr:rowOff>52918</xdr:rowOff>
    </xdr:to>
    <xdr:cxnSp macro="">
      <xdr:nvCxnSpPr>
        <xdr:cNvPr id="3" name="Straight Connector 2"/>
        <xdr:cNvCxnSpPr/>
      </xdr:nvCxnSpPr>
      <xdr:spPr>
        <a:xfrm>
          <a:off x="10117667" y="2783417"/>
          <a:ext cx="1" cy="2487084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12</xdr:row>
      <xdr:rowOff>74084</xdr:rowOff>
    </xdr:from>
    <xdr:to>
      <xdr:col>17</xdr:col>
      <xdr:colOff>190501</xdr:colOff>
      <xdr:row>24</xdr:row>
      <xdr:rowOff>42335</xdr:rowOff>
    </xdr:to>
    <xdr:cxnSp macro="">
      <xdr:nvCxnSpPr>
        <xdr:cNvPr id="15" name="Straight Connector 14"/>
        <xdr:cNvCxnSpPr/>
      </xdr:nvCxnSpPr>
      <xdr:spPr>
        <a:xfrm>
          <a:off x="12371917" y="2772834"/>
          <a:ext cx="1" cy="2487084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719667</xdr:colOff>
      <xdr:row>19</xdr:row>
      <xdr:rowOff>31750</xdr:rowOff>
    </xdr:from>
    <xdr:to>
      <xdr:col>16</xdr:col>
      <xdr:colOff>21168</xdr:colOff>
      <xdr:row>20</xdr:row>
      <xdr:rowOff>42333</xdr:rowOff>
    </xdr:to>
    <xdr:sp macro="" textlink="">
      <xdr:nvSpPr>
        <xdr:cNvPr id="12" name="Right Brace 11"/>
        <xdr:cNvSpPr/>
      </xdr:nvSpPr>
      <xdr:spPr>
        <a:xfrm rot="16200000">
          <a:off x="10943167" y="3852333"/>
          <a:ext cx="391583" cy="89958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529167</xdr:colOff>
      <xdr:row>16</xdr:row>
      <xdr:rowOff>10584</xdr:rowOff>
    </xdr:from>
    <xdr:ext cx="1291165" cy="609013"/>
    <xdr:sp macro="" textlink="">
      <xdr:nvSpPr>
        <xdr:cNvPr id="13" name="TextBox 12"/>
        <xdr:cNvSpPr txBox="1"/>
      </xdr:nvSpPr>
      <xdr:spPr>
        <a:xfrm>
          <a:off x="10498667" y="3471334"/>
          <a:ext cx="129116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/>
            <a:t>Turnarounds</a:t>
          </a:r>
          <a:r>
            <a:rPr lang="en-US" sz="1100" baseline="0"/>
            <a:t> in both Apr/May and Sep/Oct 2018</a:t>
          </a:r>
          <a:endParaRPr lang="en-US" sz="1100"/>
        </a:p>
      </xdr:txBody>
    </xdr:sp>
    <xdr:clientData/>
  </xdr:oneCellAnchor>
  <xdr:twoCellAnchor>
    <xdr:from>
      <xdr:col>18</xdr:col>
      <xdr:colOff>1</xdr:colOff>
      <xdr:row>10</xdr:row>
      <xdr:rowOff>21166</xdr:rowOff>
    </xdr:from>
    <xdr:to>
      <xdr:col>26</xdr:col>
      <xdr:colOff>10583</xdr:colOff>
      <xdr:row>27</xdr:row>
      <xdr:rowOff>158750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21</xdr:col>
      <xdr:colOff>190500</xdr:colOff>
      <xdr:row>12</xdr:row>
      <xdr:rowOff>31751</xdr:rowOff>
    </xdr:from>
    <xdr:ext cx="1534583" cy="666750"/>
    <xdr:sp macro="" textlink="">
      <xdr:nvSpPr>
        <xdr:cNvPr id="22" name="TextBox 21"/>
        <xdr:cNvSpPr txBox="1"/>
      </xdr:nvSpPr>
      <xdr:spPr>
        <a:xfrm>
          <a:off x="15155333" y="2730501"/>
          <a:ext cx="1534583" cy="666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Larger Turnarounds</a:t>
          </a:r>
          <a:r>
            <a:rPr lang="en-US" sz="1100" baseline="0"/>
            <a:t> in both Apr/May and Sep/Oct 2018</a:t>
          </a:r>
          <a:endParaRPr lang="en-US" sz="1100"/>
        </a:p>
      </xdr:txBody>
    </xdr:sp>
    <xdr:clientData/>
  </xdr:oneCellAnchor>
  <xdr:twoCellAnchor>
    <xdr:from>
      <xdr:col>20</xdr:col>
      <xdr:colOff>444500</xdr:colOff>
      <xdr:row>12</xdr:row>
      <xdr:rowOff>0</xdr:rowOff>
    </xdr:from>
    <xdr:to>
      <xdr:col>20</xdr:col>
      <xdr:colOff>444502</xdr:colOff>
      <xdr:row>24</xdr:row>
      <xdr:rowOff>137584</xdr:rowOff>
    </xdr:to>
    <xdr:cxnSp macro="">
      <xdr:nvCxnSpPr>
        <xdr:cNvPr id="23" name="Straight Connector 22"/>
        <xdr:cNvCxnSpPr/>
      </xdr:nvCxnSpPr>
      <xdr:spPr>
        <a:xfrm>
          <a:off x="14795500" y="2698750"/>
          <a:ext cx="2" cy="2656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539750</xdr:colOff>
      <xdr:row>29</xdr:row>
      <xdr:rowOff>359833</xdr:rowOff>
    </xdr:from>
    <xdr:to>
      <xdr:col>24</xdr:col>
      <xdr:colOff>550333</xdr:colOff>
      <xdr:row>33</xdr:row>
      <xdr:rowOff>95249</xdr:rowOff>
    </xdr:to>
    <xdr:cxnSp macro="">
      <xdr:nvCxnSpPr>
        <xdr:cNvPr id="27" name="Straight Connector 26"/>
        <xdr:cNvCxnSpPr/>
      </xdr:nvCxnSpPr>
      <xdr:spPr>
        <a:xfrm>
          <a:off x="17346083" y="6593416"/>
          <a:ext cx="10583" cy="1344083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560917</xdr:colOff>
      <xdr:row>28</xdr:row>
      <xdr:rowOff>42333</xdr:rowOff>
    </xdr:from>
    <xdr:ext cx="1280581" cy="514949"/>
    <xdr:sp macro="" textlink="">
      <xdr:nvSpPr>
        <xdr:cNvPr id="30" name="TextBox 29"/>
        <xdr:cNvSpPr txBox="1"/>
      </xdr:nvSpPr>
      <xdr:spPr>
        <a:xfrm>
          <a:off x="16753417" y="6032500"/>
          <a:ext cx="1280581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Anticipated start of Vehicle</a:t>
          </a:r>
          <a:r>
            <a:rPr lang="en-US" sz="900" baseline="0"/>
            <a:t> HSE initiative: Nov 1, 2018</a:t>
          </a:r>
          <a:endParaRPr lang="en-US" sz="900"/>
        </a:p>
      </xdr:txBody>
    </xdr:sp>
    <xdr:clientData/>
  </xdr:oneCellAnchor>
  <xdr:oneCellAnchor>
    <xdr:from>
      <xdr:col>19</xdr:col>
      <xdr:colOff>433916</xdr:colOff>
      <xdr:row>29</xdr:row>
      <xdr:rowOff>222249</xdr:rowOff>
    </xdr:from>
    <xdr:ext cx="3164416" cy="1078437"/>
    <xdr:sp macro="" textlink="">
      <xdr:nvSpPr>
        <xdr:cNvPr id="32" name="TextBox 31"/>
        <xdr:cNvSpPr txBox="1"/>
      </xdr:nvSpPr>
      <xdr:spPr>
        <a:xfrm>
          <a:off x="14171083" y="6455832"/>
          <a:ext cx="3164416" cy="1078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Key efforts of Quinn/Canadian Natural team focused on:</a:t>
          </a:r>
        </a:p>
        <a:p>
          <a:pPr algn="ctr"/>
          <a:r>
            <a:rPr lang="en-US" sz="900"/>
            <a:t>1) Safe TA executions Q2</a:t>
          </a:r>
          <a:r>
            <a:rPr lang="en-US" sz="900" baseline="0"/>
            <a:t> and Q3 2018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2) M</a:t>
          </a:r>
          <a:r>
            <a:rPr lang="en-US" sz="900"/>
            <a:t>echanics, value proposition,</a:t>
          </a:r>
          <a:r>
            <a:rPr lang="en-US" sz="900" baseline="0"/>
            <a:t> </a:t>
          </a:r>
          <a:r>
            <a:rPr lang="en-US" sz="900"/>
            <a:t>and</a:t>
          </a:r>
          <a:r>
            <a:rPr lang="en-US" sz="900" baseline="0"/>
            <a:t> implementation plan for Vehicle Cost and HSE Improvement Initative</a:t>
          </a:r>
        </a:p>
        <a:p>
          <a:pPr algn="ctr"/>
          <a:endParaRPr lang="en-US" sz="900" baseline="0"/>
        </a:p>
        <a:p>
          <a:pPr algn="ctr"/>
          <a:r>
            <a:rPr lang="en-US" sz="900" baseline="0"/>
            <a:t>3) Overtime clarification currently underway</a:t>
          </a:r>
          <a:endParaRPr lang="en-US" sz="900"/>
        </a:p>
      </xdr:txBody>
    </xdr:sp>
    <xdr:clientData/>
  </xdr:oneCellAnchor>
  <xdr:twoCellAnchor>
    <xdr:from>
      <xdr:col>19</xdr:col>
      <xdr:colOff>486833</xdr:colOff>
      <xdr:row>29</xdr:row>
      <xdr:rowOff>211667</xdr:rowOff>
    </xdr:from>
    <xdr:to>
      <xdr:col>19</xdr:col>
      <xdr:colOff>486833</xdr:colOff>
      <xdr:row>33</xdr:row>
      <xdr:rowOff>116417</xdr:rowOff>
    </xdr:to>
    <xdr:cxnSp macro="">
      <xdr:nvCxnSpPr>
        <xdr:cNvPr id="33" name="Straight Connector 32"/>
        <xdr:cNvCxnSpPr/>
      </xdr:nvCxnSpPr>
      <xdr:spPr>
        <a:xfrm>
          <a:off x="14224000" y="6445250"/>
          <a:ext cx="0" cy="1513417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317500</xdr:colOff>
      <xdr:row>29</xdr:row>
      <xdr:rowOff>201084</xdr:rowOff>
    </xdr:from>
    <xdr:to>
      <xdr:col>25</xdr:col>
      <xdr:colOff>317500</xdr:colOff>
      <xdr:row>30</xdr:row>
      <xdr:rowOff>10584</xdr:rowOff>
    </xdr:to>
    <xdr:cxnSp macro="">
      <xdr:nvCxnSpPr>
        <xdr:cNvPr id="35" name="Straight Arrow Connector 34"/>
        <xdr:cNvCxnSpPr/>
      </xdr:nvCxnSpPr>
      <xdr:spPr>
        <a:xfrm>
          <a:off x="17737667" y="6434667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158750</xdr:colOff>
      <xdr:row>39</xdr:row>
      <xdr:rowOff>42333</xdr:rowOff>
    </xdr:from>
    <xdr:to>
      <xdr:col>15</xdr:col>
      <xdr:colOff>158750</xdr:colOff>
      <xdr:row>49</xdr:row>
      <xdr:rowOff>179918</xdr:rowOff>
    </xdr:to>
    <xdr:cxnSp macro="">
      <xdr:nvCxnSpPr>
        <xdr:cNvPr id="38" name="Straight Connector 37"/>
        <xdr:cNvCxnSpPr/>
      </xdr:nvCxnSpPr>
      <xdr:spPr>
        <a:xfrm>
          <a:off x="11112500" y="9493250"/>
          <a:ext cx="0" cy="2286001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465667</xdr:colOff>
      <xdr:row>39</xdr:row>
      <xdr:rowOff>0</xdr:rowOff>
    </xdr:from>
    <xdr:to>
      <xdr:col>16</xdr:col>
      <xdr:colOff>465667</xdr:colOff>
      <xdr:row>49</xdr:row>
      <xdr:rowOff>158750</xdr:rowOff>
    </xdr:to>
    <xdr:cxnSp macro="">
      <xdr:nvCxnSpPr>
        <xdr:cNvPr id="40" name="Straight Connector 39"/>
        <xdr:cNvCxnSpPr/>
      </xdr:nvCxnSpPr>
      <xdr:spPr>
        <a:xfrm>
          <a:off x="12033250" y="9450917"/>
          <a:ext cx="0" cy="2307166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116304</xdr:colOff>
      <xdr:row>38</xdr:row>
      <xdr:rowOff>48615</xdr:rowOff>
    </xdr:from>
    <xdr:ext cx="1524114" cy="514949"/>
    <xdr:sp macro="" textlink="">
      <xdr:nvSpPr>
        <xdr:cNvPr id="16" name="TextBox 15"/>
        <xdr:cNvSpPr txBox="1"/>
      </xdr:nvSpPr>
      <xdr:spPr>
        <a:xfrm>
          <a:off x="8953387" y="9266698"/>
          <a:ext cx="1524114" cy="514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2016 to '17</a:t>
          </a:r>
          <a:r>
            <a:rPr lang="en-US" sz="900" baseline="0"/>
            <a:t> spend increase partly due to bi-annual OTSG maintenance</a:t>
          </a:r>
          <a:endParaRPr lang="en-US" sz="900"/>
        </a:p>
      </xdr:txBody>
    </xdr:sp>
    <xdr:clientData/>
  </xdr:oneCellAnchor>
  <xdr:twoCellAnchor>
    <xdr:from>
      <xdr:col>17</xdr:col>
      <xdr:colOff>867833</xdr:colOff>
      <xdr:row>36</xdr:row>
      <xdr:rowOff>21167</xdr:rowOff>
    </xdr:from>
    <xdr:to>
      <xdr:col>25</xdr:col>
      <xdr:colOff>529166</xdr:colOff>
      <xdr:row>51</xdr:row>
      <xdr:rowOff>169334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37043</xdr:colOff>
      <xdr:row>39</xdr:row>
      <xdr:rowOff>79375</xdr:rowOff>
    </xdr:from>
    <xdr:to>
      <xdr:col>23</xdr:col>
      <xdr:colOff>47625</xdr:colOff>
      <xdr:row>47</xdr:row>
      <xdr:rowOff>206375</xdr:rowOff>
    </xdr:to>
    <xdr:cxnSp macro="">
      <xdr:nvCxnSpPr>
        <xdr:cNvPr id="46" name="Straight Connector 45"/>
        <xdr:cNvCxnSpPr/>
      </xdr:nvCxnSpPr>
      <xdr:spPr>
        <a:xfrm>
          <a:off x="16245418" y="9525000"/>
          <a:ext cx="10582" cy="1809750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201084</xdr:colOff>
      <xdr:row>39</xdr:row>
      <xdr:rowOff>21166</xdr:rowOff>
    </xdr:from>
    <xdr:to>
      <xdr:col>24</xdr:col>
      <xdr:colOff>201084</xdr:colOff>
      <xdr:row>48</xdr:row>
      <xdr:rowOff>116416</xdr:rowOff>
    </xdr:to>
    <xdr:cxnSp macro="">
      <xdr:nvCxnSpPr>
        <xdr:cNvPr id="47" name="Straight Connector 46"/>
        <xdr:cNvCxnSpPr/>
      </xdr:nvCxnSpPr>
      <xdr:spPr>
        <a:xfrm>
          <a:off x="17007417" y="9472083"/>
          <a:ext cx="0" cy="2053166"/>
        </a:xfrm>
        <a:prstGeom prst="line">
          <a:avLst/>
        </a:prstGeom>
        <a:ln w="25400"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552257</xdr:colOff>
      <xdr:row>32</xdr:row>
      <xdr:rowOff>8659</xdr:rowOff>
    </xdr:from>
    <xdr:ext cx="1894417" cy="374077"/>
    <xdr:sp macro="" textlink="">
      <xdr:nvSpPr>
        <xdr:cNvPr id="28" name="TextBox 27"/>
        <xdr:cNvSpPr txBox="1"/>
      </xdr:nvSpPr>
      <xdr:spPr>
        <a:xfrm>
          <a:off x="14727189" y="7524750"/>
          <a:ext cx="1894417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Fall 2018 Turnaround: Personnel time; 1-day SUV</a:t>
          </a:r>
          <a:r>
            <a:rPr lang="en-US" sz="900" baseline="0"/>
            <a:t> not charged</a:t>
          </a:r>
          <a:endParaRPr lang="en-US" sz="900"/>
        </a:p>
      </xdr:txBody>
    </xdr:sp>
    <xdr:clientData/>
  </xdr:oneCellAnchor>
  <xdr:twoCellAnchor>
    <xdr:from>
      <xdr:col>23</xdr:col>
      <xdr:colOff>476250</xdr:colOff>
      <xdr:row>32</xdr:row>
      <xdr:rowOff>243417</xdr:rowOff>
    </xdr:from>
    <xdr:to>
      <xdr:col>24</xdr:col>
      <xdr:colOff>74083</xdr:colOff>
      <xdr:row>32</xdr:row>
      <xdr:rowOff>317500</xdr:rowOff>
    </xdr:to>
    <xdr:cxnSp macro="">
      <xdr:nvCxnSpPr>
        <xdr:cNvPr id="29" name="Straight Arrow Connector 28"/>
        <xdr:cNvCxnSpPr/>
      </xdr:nvCxnSpPr>
      <xdr:spPr>
        <a:xfrm>
          <a:off x="16552333" y="7747000"/>
          <a:ext cx="211667" cy="74083"/>
        </a:xfrm>
        <a:prstGeom prst="straightConnector1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</xdr:colOff>
      <xdr:row>57</xdr:row>
      <xdr:rowOff>179388</xdr:rowOff>
    </xdr:from>
    <xdr:to>
      <xdr:col>13</xdr:col>
      <xdr:colOff>658812</xdr:colOff>
      <xdr:row>69</xdr:row>
      <xdr:rowOff>46038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407988</xdr:colOff>
      <xdr:row>4</xdr:row>
      <xdr:rowOff>47625</xdr:rowOff>
    </xdr:from>
    <xdr:to>
      <xdr:col>11</xdr:col>
      <xdr:colOff>355600</xdr:colOff>
      <xdr:row>19</xdr:row>
      <xdr:rowOff>111126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136526</xdr:colOff>
      <xdr:row>31</xdr:row>
      <xdr:rowOff>376237</xdr:rowOff>
    </xdr:from>
    <xdr:to>
      <xdr:col>13</xdr:col>
      <xdr:colOff>727076</xdr:colOff>
      <xdr:row>44</xdr:row>
      <xdr:rowOff>71437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25</xdr:row>
      <xdr:rowOff>85725</xdr:rowOff>
    </xdr:from>
    <xdr:to>
      <xdr:col>16</xdr:col>
      <xdr:colOff>190501</xdr:colOff>
      <xdr:row>38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414336</xdr:colOff>
      <xdr:row>3</xdr:row>
      <xdr:rowOff>14287</xdr:rowOff>
    </xdr:from>
    <xdr:to>
      <xdr:col>21</xdr:col>
      <xdr:colOff>100011</xdr:colOff>
      <xdr:row>19</xdr:row>
      <xdr:rowOff>154781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557211</xdr:colOff>
      <xdr:row>16</xdr:row>
      <xdr:rowOff>76199</xdr:rowOff>
    </xdr:from>
    <xdr:to>
      <xdr:col>8</xdr:col>
      <xdr:colOff>373854</xdr:colOff>
      <xdr:row>30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226219</xdr:colOff>
      <xdr:row>34</xdr:row>
      <xdr:rowOff>107157</xdr:rowOff>
    </xdr:from>
    <xdr:to>
      <xdr:col>5</xdr:col>
      <xdr:colOff>226219</xdr:colOff>
      <xdr:row>43</xdr:row>
      <xdr:rowOff>119063</xdr:rowOff>
    </xdr:to>
    <xdr:cxnSp macro="">
      <xdr:nvCxnSpPr>
        <xdr:cNvPr id="6" name="Straight Connector 5"/>
        <xdr:cNvCxnSpPr/>
      </xdr:nvCxnSpPr>
      <xdr:spPr>
        <a:xfrm>
          <a:off x="4619625" y="6977063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5</xdr:row>
      <xdr:rowOff>154781</xdr:rowOff>
    </xdr:from>
    <xdr:to>
      <xdr:col>19</xdr:col>
      <xdr:colOff>95251</xdr:colOff>
      <xdr:row>16</xdr:row>
      <xdr:rowOff>166687</xdr:rowOff>
    </xdr:to>
    <xdr:cxnSp macro="">
      <xdr:nvCxnSpPr>
        <xdr:cNvPr id="7" name="Straight Connector 6"/>
        <xdr:cNvCxnSpPr/>
      </xdr:nvCxnSpPr>
      <xdr:spPr>
        <a:xfrm>
          <a:off x="13656469" y="1107281"/>
          <a:ext cx="1" cy="253603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17</xdr:row>
      <xdr:rowOff>166688</xdr:rowOff>
    </xdr:from>
    <xdr:to>
      <xdr:col>6</xdr:col>
      <xdr:colOff>619125</xdr:colOff>
      <xdr:row>29</xdr:row>
      <xdr:rowOff>119063</xdr:rowOff>
    </xdr:to>
    <xdr:cxnSp macro="">
      <xdr:nvCxnSpPr>
        <xdr:cNvPr id="8" name="Straight Connector 7"/>
        <xdr:cNvCxnSpPr/>
      </xdr:nvCxnSpPr>
      <xdr:spPr>
        <a:xfrm>
          <a:off x="5953125" y="3833813"/>
          <a:ext cx="0" cy="22383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7</xdr:row>
      <xdr:rowOff>180975</xdr:rowOff>
    </xdr:from>
    <xdr:to>
      <xdr:col>12</xdr:col>
      <xdr:colOff>56540</xdr:colOff>
      <xdr:row>42</xdr:row>
      <xdr:rowOff>94428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514475"/>
          <a:ext cx="4885715" cy="658095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2"/>
  <sheetViews>
    <sheetView showGridLines="0" zoomScale="120" zoomScaleNormal="120" workbookViewId="0">
      <selection activeCell="B61" sqref="B61"/>
    </sheetView>
  </sheetViews>
  <sheetFormatPr defaultRowHeight="15" x14ac:dyDescent="0.25"/>
  <cols>
    <col min="1" max="1" width="4.5703125" customWidth="1"/>
    <col min="2" max="2" width="27.42578125" customWidth="1"/>
    <col min="3" max="3" width="11.42578125" customWidth="1"/>
    <col min="4" max="10" width="9.85546875" customWidth="1"/>
    <col min="14" max="14" width="7.7109375" customWidth="1"/>
    <col min="15" max="15" width="14.7109375" customWidth="1"/>
    <col min="18" max="18" width="14.140625" customWidth="1"/>
    <col min="27" max="27" width="3" customWidth="1"/>
  </cols>
  <sheetData>
    <row r="2" spans="1:26" ht="17.25" customHeight="1" x14ac:dyDescent="0.35">
      <c r="J2" s="220" t="s">
        <v>19</v>
      </c>
      <c r="K2" s="220"/>
      <c r="L2" s="220"/>
      <c r="M2" s="220"/>
      <c r="N2" s="220"/>
      <c r="O2" s="220"/>
      <c r="P2" s="220"/>
      <c r="Q2" s="220"/>
    </row>
    <row r="3" spans="1:26" ht="18.75" customHeight="1" x14ac:dyDescent="0.35">
      <c r="K3" s="220" t="s">
        <v>20</v>
      </c>
      <c r="L3" s="220"/>
      <c r="M3" s="220"/>
      <c r="N3" s="220"/>
      <c r="O3" s="220"/>
      <c r="P3" s="220"/>
    </row>
    <row r="4" spans="1:26" ht="21" x14ac:dyDescent="0.35">
      <c r="K4" s="220" t="s">
        <v>253</v>
      </c>
      <c r="L4" s="220"/>
      <c r="M4" s="220"/>
      <c r="N4" s="220"/>
      <c r="O4" s="220"/>
      <c r="P4" s="220"/>
    </row>
    <row r="5" spans="1:26" x14ac:dyDescent="0.25">
      <c r="K5" s="238" t="s">
        <v>261</v>
      </c>
      <c r="L5" s="238"/>
      <c r="M5" s="238"/>
      <c r="N5" s="238"/>
      <c r="O5" s="238"/>
      <c r="P5" s="238"/>
    </row>
    <row r="9" spans="1:26" ht="15.75" thickBot="1" x14ac:dyDescent="0.3">
      <c r="B9" s="33"/>
      <c r="C9" s="33"/>
      <c r="D9" s="33"/>
      <c r="E9" s="33"/>
    </row>
    <row r="10" spans="1:26" ht="19.5" thickBot="1" x14ac:dyDescent="0.35">
      <c r="A10" s="26"/>
      <c r="B10" s="208" t="s">
        <v>245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21"/>
    </row>
    <row r="11" spans="1:26" ht="30" customHeight="1" x14ac:dyDescent="0.25">
      <c r="B11" s="24" t="s">
        <v>25</v>
      </c>
      <c r="C11" s="25">
        <v>2015</v>
      </c>
      <c r="D11" s="25">
        <v>2016</v>
      </c>
      <c r="E11" s="25">
        <v>2017</v>
      </c>
      <c r="F11" s="116" t="s">
        <v>177</v>
      </c>
      <c r="G11" s="116" t="s">
        <v>254</v>
      </c>
      <c r="H11" s="151" t="s">
        <v>255</v>
      </c>
      <c r="I11" s="224" t="s">
        <v>237</v>
      </c>
      <c r="J11" s="225"/>
      <c r="K11" s="123"/>
      <c r="L11" s="118"/>
      <c r="M11" s="118"/>
      <c r="N11" s="118"/>
      <c r="O11" s="118"/>
      <c r="P11" s="118"/>
      <c r="Q11" s="118"/>
      <c r="R11" s="118"/>
      <c r="S11" s="29"/>
      <c r="T11" s="22"/>
      <c r="U11" s="22"/>
      <c r="V11" s="22"/>
      <c r="W11" s="22"/>
      <c r="X11" s="22"/>
      <c r="Y11" s="22"/>
      <c r="Z11" s="23"/>
    </row>
    <row r="12" spans="1:26" ht="15" customHeight="1" x14ac:dyDescent="0.25">
      <c r="B12" s="35" t="s">
        <v>5</v>
      </c>
      <c r="C12" s="36">
        <f>'Output - Safety &amp; Ops'!C76</f>
        <v>231066</v>
      </c>
      <c r="D12" s="36">
        <f>'Output - Safety &amp; Ops'!D76</f>
        <v>210544</v>
      </c>
      <c r="E12" s="36">
        <f>'Output - Safety &amp; Ops'!E76</f>
        <v>214425</v>
      </c>
      <c r="F12" s="152">
        <f>'Output - Safety &amp; Ops'!F76</f>
        <v>58961</v>
      </c>
      <c r="G12" s="153">
        <f>'Output - Safety &amp; Ops'!G76</f>
        <v>74397</v>
      </c>
      <c r="H12" s="153">
        <f>'Output - Safety &amp; Ops'!H76</f>
        <v>86313</v>
      </c>
      <c r="I12" s="226" t="s">
        <v>291</v>
      </c>
      <c r="J12" s="227"/>
      <c r="K12" s="121"/>
      <c r="L12" s="119"/>
      <c r="M12" s="119"/>
      <c r="N12" s="119"/>
      <c r="O12" s="119"/>
      <c r="P12" s="119"/>
      <c r="Q12" s="119"/>
      <c r="R12" s="119"/>
      <c r="S12" s="30"/>
      <c r="T12" s="26"/>
      <c r="U12" s="26"/>
      <c r="V12" s="26"/>
      <c r="W12" s="26"/>
      <c r="X12" s="26"/>
      <c r="Y12" s="26"/>
      <c r="Z12" s="31"/>
    </row>
    <row r="13" spans="1:26" ht="15" customHeight="1" x14ac:dyDescent="0.25">
      <c r="B13" s="35" t="s">
        <v>24</v>
      </c>
      <c r="C13" s="36">
        <f>'Output - Safety &amp; Ops'!C77</f>
        <v>843</v>
      </c>
      <c r="D13" s="36">
        <f>'Output - Safety &amp; Ops'!D77</f>
        <v>935</v>
      </c>
      <c r="E13" s="36">
        <f>'Output - Safety &amp; Ops'!E77</f>
        <v>1267</v>
      </c>
      <c r="F13" s="152">
        <f>'Output - Safety &amp; Ops'!F77</f>
        <v>358</v>
      </c>
      <c r="G13" s="153">
        <f>'Output - Safety &amp; Ops'!G77</f>
        <v>351</v>
      </c>
      <c r="H13" s="153">
        <f>'Output - Safety &amp; Ops'!H77</f>
        <v>382</v>
      </c>
      <c r="I13" s="228"/>
      <c r="J13" s="229"/>
      <c r="K13" s="121"/>
      <c r="L13" s="119"/>
      <c r="M13" s="119"/>
      <c r="N13" s="119"/>
      <c r="O13" s="119"/>
      <c r="P13" s="119"/>
      <c r="Q13" s="119"/>
      <c r="R13" s="119"/>
      <c r="S13" s="30"/>
      <c r="T13" s="26"/>
      <c r="U13" s="26"/>
      <c r="V13" s="26"/>
      <c r="W13" s="26"/>
      <c r="X13" s="26"/>
      <c r="Y13" s="26"/>
      <c r="Z13" s="31"/>
    </row>
    <row r="14" spans="1:26" ht="15" customHeight="1" x14ac:dyDescent="0.25">
      <c r="B14" s="35" t="s">
        <v>13</v>
      </c>
      <c r="C14" s="36">
        <f>'Output - Safety &amp; Ops'!C78</f>
        <v>15</v>
      </c>
      <c r="D14" s="36">
        <f>'Output - Safety &amp; Ops'!D78</f>
        <v>15</v>
      </c>
      <c r="E14" s="36">
        <f>'Output - Safety &amp; Ops'!E78</f>
        <v>18</v>
      </c>
      <c r="F14" s="152">
        <f>'Output - Safety &amp; Ops'!F78</f>
        <v>3</v>
      </c>
      <c r="G14" s="153">
        <f>'Output - Safety &amp; Ops'!G78</f>
        <v>4</v>
      </c>
      <c r="H14" s="153">
        <f>'Output - Safety &amp; Ops'!H78</f>
        <v>4</v>
      </c>
      <c r="I14" s="228"/>
      <c r="J14" s="229"/>
      <c r="K14" s="121"/>
      <c r="L14" s="119"/>
      <c r="M14" s="119"/>
      <c r="N14" s="119"/>
      <c r="O14" s="119"/>
      <c r="P14" s="119"/>
      <c r="Q14" s="119"/>
      <c r="R14" s="119"/>
      <c r="S14" s="30"/>
      <c r="T14" s="26"/>
      <c r="U14" s="26"/>
      <c r="V14" s="26"/>
      <c r="W14" s="26"/>
      <c r="X14" s="26"/>
      <c r="Y14" s="26"/>
      <c r="Z14" s="31"/>
    </row>
    <row r="15" spans="1:26" ht="15" customHeight="1" x14ac:dyDescent="0.25">
      <c r="B15" s="35" t="s">
        <v>14</v>
      </c>
      <c r="C15" s="36">
        <f>'Output - Safety &amp; Ops'!C79</f>
        <v>289</v>
      </c>
      <c r="D15" s="36">
        <f>'Output - Safety &amp; Ops'!D79</f>
        <v>265</v>
      </c>
      <c r="E15" s="36">
        <f>'Output - Safety &amp; Ops'!E79</f>
        <v>336</v>
      </c>
      <c r="F15" s="152">
        <f>'Output - Safety &amp; Ops'!F79</f>
        <v>126</v>
      </c>
      <c r="G15" s="153">
        <f>'Output - Safety &amp; Ops'!G79</f>
        <v>155</v>
      </c>
      <c r="H15" s="153">
        <f>'Output - Safety &amp; Ops'!H79</f>
        <v>198</v>
      </c>
      <c r="I15" s="228"/>
      <c r="J15" s="229"/>
      <c r="K15" s="121"/>
      <c r="L15" s="119"/>
      <c r="M15" s="119"/>
      <c r="N15" s="119"/>
      <c r="O15" s="119"/>
      <c r="P15" s="119"/>
      <c r="Q15" s="119"/>
      <c r="R15" s="119"/>
      <c r="S15" s="30"/>
      <c r="T15" s="26"/>
      <c r="U15" s="26"/>
      <c r="V15" s="26"/>
      <c r="W15" s="26"/>
      <c r="X15" s="26"/>
      <c r="Y15" s="26"/>
      <c r="Z15" s="31"/>
    </row>
    <row r="16" spans="1:26" ht="15" customHeight="1" x14ac:dyDescent="0.25">
      <c r="B16" s="35" t="s">
        <v>15</v>
      </c>
      <c r="C16" s="36">
        <f>'Output - Safety &amp; Ops'!C80</f>
        <v>7770</v>
      </c>
      <c r="D16" s="36">
        <f>'Output - Safety &amp; Ops'!D80</f>
        <v>6373</v>
      </c>
      <c r="E16" s="36">
        <f>'Output - Safety &amp; Ops'!E80</f>
        <v>5982</v>
      </c>
      <c r="F16" s="152">
        <f>'Output - Safety &amp; Ops'!F80</f>
        <v>1544</v>
      </c>
      <c r="G16" s="153">
        <f>'Output - Safety &amp; Ops'!G80</f>
        <v>2018</v>
      </c>
      <c r="H16" s="153">
        <f>'Output - Safety &amp; Ops'!H80</f>
        <v>1926</v>
      </c>
      <c r="I16" s="228"/>
      <c r="J16" s="229"/>
      <c r="K16" s="121"/>
      <c r="L16" s="119"/>
      <c r="M16" s="119"/>
      <c r="N16" s="119"/>
      <c r="O16" s="119"/>
      <c r="P16" s="119"/>
      <c r="Q16" s="119"/>
      <c r="R16" s="119"/>
      <c r="S16" s="30"/>
      <c r="T16" s="26"/>
      <c r="U16" s="26"/>
      <c r="V16" s="26"/>
      <c r="W16" s="26"/>
      <c r="X16" s="26"/>
      <c r="Y16" s="26"/>
      <c r="Z16" s="31"/>
    </row>
    <row r="17" spans="1:26" ht="15" customHeight="1" x14ac:dyDescent="0.25">
      <c r="B17" s="35" t="s">
        <v>16</v>
      </c>
      <c r="C17" s="36">
        <f>'Output - Safety &amp; Ops'!C81</f>
        <v>1828</v>
      </c>
      <c r="D17" s="36">
        <f>'Output - Safety &amp; Ops'!D81</f>
        <v>1606</v>
      </c>
      <c r="E17" s="36">
        <f>'Output - Safety &amp; Ops'!E81</f>
        <v>1829</v>
      </c>
      <c r="F17" s="152">
        <f>'Output - Safety &amp; Ops'!F81</f>
        <v>458</v>
      </c>
      <c r="G17" s="153">
        <f>'Output - Safety &amp; Ops'!G81</f>
        <v>541</v>
      </c>
      <c r="H17" s="153">
        <f>'Output - Safety &amp; Ops'!H81</f>
        <v>524</v>
      </c>
      <c r="I17" s="228"/>
      <c r="J17" s="229"/>
      <c r="K17" s="121"/>
      <c r="L17" s="119"/>
      <c r="M17" s="119"/>
      <c r="N17" s="119"/>
      <c r="O17" s="119"/>
      <c r="P17" s="119"/>
      <c r="Q17" s="119"/>
      <c r="R17" s="119"/>
      <c r="S17" s="30"/>
      <c r="T17" s="26"/>
      <c r="V17" s="26"/>
      <c r="W17" s="26"/>
      <c r="X17" s="26"/>
      <c r="Y17" s="26"/>
      <c r="Z17" s="31"/>
    </row>
    <row r="18" spans="1:26" ht="17.25" customHeight="1" x14ac:dyDescent="0.25">
      <c r="B18" s="199" t="s">
        <v>292</v>
      </c>
      <c r="C18" s="36">
        <f>'Output - Safety &amp; Ops'!C82</f>
        <v>2243</v>
      </c>
      <c r="D18" s="36">
        <f>'Output - Safety &amp; Ops'!D82</f>
        <v>1946</v>
      </c>
      <c r="E18" s="36">
        <f>'Output - Safety &amp; Ops'!E82</f>
        <v>2033</v>
      </c>
      <c r="F18" s="152">
        <f>'Output - Safety &amp; Ops'!F82</f>
        <v>809</v>
      </c>
      <c r="G18" s="153">
        <f>'Output - Safety &amp; Ops'!G82</f>
        <v>664</v>
      </c>
      <c r="H18" s="153">
        <f>'Output - Safety &amp; Ops'!H82</f>
        <v>682</v>
      </c>
      <c r="I18" s="228"/>
      <c r="J18" s="229"/>
      <c r="K18" s="121"/>
      <c r="L18" s="119"/>
      <c r="M18" s="119"/>
      <c r="N18" s="119"/>
      <c r="O18" s="119"/>
      <c r="P18" s="119"/>
      <c r="Q18" s="119"/>
      <c r="R18" s="119"/>
      <c r="S18" s="30"/>
      <c r="T18" s="26"/>
      <c r="U18" s="26"/>
      <c r="V18" s="26"/>
      <c r="W18" s="26"/>
      <c r="X18" s="26"/>
      <c r="Y18" s="26"/>
      <c r="Z18" s="31"/>
    </row>
    <row r="19" spans="1:26" ht="15.75" thickBot="1" x14ac:dyDescent="0.3">
      <c r="B19" s="117" t="s">
        <v>9</v>
      </c>
      <c r="C19" s="36">
        <f>'Output - Safety &amp; Ops'!C83</f>
        <v>2</v>
      </c>
      <c r="D19" s="36">
        <f>'Output - Safety &amp; Ops'!D83</f>
        <v>16</v>
      </c>
      <c r="E19" s="36">
        <f>'Output - Safety &amp; Ops'!E83</f>
        <v>6</v>
      </c>
      <c r="F19" s="152">
        <f>'Output - Safety &amp; Ops'!F83</f>
        <v>2</v>
      </c>
      <c r="G19" s="153">
        <f>'Output - Safety &amp; Ops'!G83</f>
        <v>4</v>
      </c>
      <c r="H19" s="153">
        <f>'Output - Safety &amp; Ops'!H83</f>
        <v>0</v>
      </c>
      <c r="I19" s="230"/>
      <c r="J19" s="231"/>
      <c r="K19" s="121"/>
      <c r="L19" s="119"/>
      <c r="M19" s="119"/>
      <c r="N19" s="119"/>
      <c r="O19" s="119"/>
      <c r="P19" s="119"/>
      <c r="Q19" s="119"/>
      <c r="R19" s="119"/>
      <c r="S19" s="30"/>
      <c r="T19" s="26"/>
      <c r="U19" s="26"/>
      <c r="V19" s="26"/>
      <c r="W19" s="26"/>
      <c r="X19" s="26"/>
      <c r="Y19" s="26"/>
      <c r="Z19" s="31"/>
    </row>
    <row r="20" spans="1:26" ht="30" customHeight="1" x14ac:dyDescent="0.25">
      <c r="B20" s="24" t="s">
        <v>27</v>
      </c>
      <c r="C20" s="25">
        <v>2015</v>
      </c>
      <c r="D20" s="25">
        <v>2016</v>
      </c>
      <c r="E20" s="25">
        <v>2017</v>
      </c>
      <c r="F20" s="116" t="s">
        <v>177</v>
      </c>
      <c r="G20" s="116" t="s">
        <v>254</v>
      </c>
      <c r="H20" s="151" t="s">
        <v>255</v>
      </c>
      <c r="I20" s="224" t="s">
        <v>238</v>
      </c>
      <c r="J20" s="225"/>
      <c r="K20" s="122"/>
      <c r="L20" s="120"/>
      <c r="M20" s="120"/>
      <c r="N20" s="120"/>
      <c r="O20" s="120"/>
      <c r="P20" s="120"/>
      <c r="Q20" s="120"/>
      <c r="R20" s="120"/>
      <c r="S20" s="30"/>
      <c r="T20" s="26"/>
      <c r="U20" s="26"/>
      <c r="V20" s="26"/>
      <c r="W20" s="26"/>
      <c r="X20" s="26"/>
      <c r="Y20" s="26"/>
      <c r="Z20" s="31"/>
    </row>
    <row r="21" spans="1:26" ht="15" customHeight="1" x14ac:dyDescent="0.25">
      <c r="B21" s="37" t="s">
        <v>28</v>
      </c>
      <c r="C21" s="36">
        <f>'Output - Safety &amp; Ops'!C86</f>
        <v>0</v>
      </c>
      <c r="D21" s="36">
        <f>'Output - Safety &amp; Ops'!D86</f>
        <v>0</v>
      </c>
      <c r="E21" s="36">
        <f>'Output - Safety &amp; Ops'!E86</f>
        <v>0</v>
      </c>
      <c r="F21" s="152">
        <f>'Output - Safety &amp; Ops'!F86</f>
        <v>0</v>
      </c>
      <c r="G21" s="153">
        <f>'Output - Safety &amp; Ops'!G86</f>
        <v>0</v>
      </c>
      <c r="H21" s="153">
        <f>'Output - Safety &amp; Ops'!H86</f>
        <v>0</v>
      </c>
      <c r="I21" s="232" t="s">
        <v>301</v>
      </c>
      <c r="J21" s="233"/>
      <c r="K21" s="121"/>
      <c r="L21" s="119"/>
      <c r="M21" s="119"/>
      <c r="N21" s="119"/>
      <c r="O21" s="119"/>
      <c r="P21" s="119"/>
      <c r="Q21" s="119"/>
      <c r="R21" s="119"/>
      <c r="S21" s="30"/>
      <c r="T21" s="26"/>
      <c r="U21" s="26"/>
      <c r="V21" s="26"/>
      <c r="W21" s="26"/>
      <c r="X21" s="26"/>
      <c r="Y21" s="26"/>
      <c r="Z21" s="31"/>
    </row>
    <row r="22" spans="1:26" ht="15" customHeight="1" x14ac:dyDescent="0.25">
      <c r="B22" s="37" t="s">
        <v>29</v>
      </c>
      <c r="C22" s="36">
        <f>'Output - Safety &amp; Ops'!C87</f>
        <v>0</v>
      </c>
      <c r="D22" s="36">
        <f>'Output - Safety &amp; Ops'!D87</f>
        <v>0</v>
      </c>
      <c r="E22" s="36">
        <f>'Output - Safety &amp; Ops'!E87</f>
        <v>0</v>
      </c>
      <c r="F22" s="152">
        <f>'Output - Safety &amp; Ops'!F87</f>
        <v>0</v>
      </c>
      <c r="G22" s="153">
        <f>'Output - Safety &amp; Ops'!G87</f>
        <v>0</v>
      </c>
      <c r="H22" s="153">
        <f>'Output - Safety &amp; Ops'!H87</f>
        <v>0</v>
      </c>
      <c r="I22" s="234"/>
      <c r="J22" s="235"/>
      <c r="K22" s="121"/>
      <c r="L22" s="119"/>
      <c r="M22" s="119"/>
      <c r="N22" s="119"/>
      <c r="O22" s="119"/>
      <c r="P22" s="119"/>
      <c r="Q22" s="119"/>
      <c r="R22" s="119"/>
      <c r="S22" s="30"/>
      <c r="T22" s="26"/>
      <c r="U22" s="26"/>
      <c r="V22" s="26"/>
      <c r="W22" s="26"/>
      <c r="X22" s="26"/>
      <c r="Y22" s="26"/>
      <c r="Z22" s="31"/>
    </row>
    <row r="23" spans="1:26" ht="15" customHeight="1" x14ac:dyDescent="0.25">
      <c r="B23" s="37" t="s">
        <v>6</v>
      </c>
      <c r="C23" s="36">
        <f>'Output - Safety &amp; Ops'!C88</f>
        <v>0</v>
      </c>
      <c r="D23" s="36">
        <f>'Output - Safety &amp; Ops'!D88</f>
        <v>0</v>
      </c>
      <c r="E23" s="36">
        <f>'Output - Safety &amp; Ops'!E88</f>
        <v>0</v>
      </c>
      <c r="F23" s="152">
        <f>'Output - Safety &amp; Ops'!F88</f>
        <v>0</v>
      </c>
      <c r="G23" s="153">
        <f>'Output - Safety &amp; Ops'!G88</f>
        <v>0</v>
      </c>
      <c r="H23" s="153">
        <f>'Output - Safety &amp; Ops'!H88</f>
        <v>0</v>
      </c>
      <c r="I23" s="234"/>
      <c r="J23" s="235"/>
      <c r="K23" s="121"/>
      <c r="L23" s="119"/>
      <c r="M23" s="119"/>
      <c r="N23" s="119"/>
      <c r="O23" s="119"/>
      <c r="P23" s="119"/>
      <c r="Q23" s="119"/>
      <c r="R23" s="119"/>
      <c r="S23" s="30"/>
      <c r="T23" s="26"/>
      <c r="U23" s="26"/>
      <c r="V23" s="26"/>
      <c r="W23" s="26"/>
      <c r="X23" s="26"/>
      <c r="Y23" s="26"/>
      <c r="Z23" s="31"/>
    </row>
    <row r="24" spans="1:26" ht="15" customHeight="1" x14ac:dyDescent="0.25">
      <c r="B24" s="37" t="s">
        <v>7</v>
      </c>
      <c r="C24" s="36">
        <f>'Output - Safety &amp; Ops'!C89</f>
        <v>0</v>
      </c>
      <c r="D24" s="36">
        <f>'Output - Safety &amp; Ops'!D89</f>
        <v>0</v>
      </c>
      <c r="E24" s="36">
        <f>'Output - Safety &amp; Ops'!E89</f>
        <v>0</v>
      </c>
      <c r="F24" s="152">
        <f>'Output - Safety &amp; Ops'!F89</f>
        <v>0</v>
      </c>
      <c r="G24" s="153">
        <f>'Output - Safety &amp; Ops'!G89</f>
        <v>0</v>
      </c>
      <c r="H24" s="153">
        <f>'Output - Safety &amp; Ops'!H89</f>
        <v>1</v>
      </c>
      <c r="I24" s="234"/>
      <c r="J24" s="235"/>
      <c r="K24" s="121"/>
      <c r="L24" s="119"/>
      <c r="M24" s="119"/>
      <c r="N24" s="119"/>
      <c r="O24" s="119"/>
      <c r="P24" s="119"/>
      <c r="Q24" s="119"/>
      <c r="R24" s="119"/>
      <c r="S24" s="30"/>
      <c r="T24" s="26"/>
      <c r="U24" s="26"/>
      <c r="V24" s="26"/>
      <c r="W24" s="26"/>
      <c r="X24" s="26"/>
      <c r="Y24" s="26"/>
      <c r="Z24" s="31"/>
    </row>
    <row r="25" spans="1:26" ht="15" customHeight="1" x14ac:dyDescent="0.25">
      <c r="B25" s="37" t="s">
        <v>8</v>
      </c>
      <c r="C25" s="36">
        <f>'Output - Safety &amp; Ops'!C90</f>
        <v>3</v>
      </c>
      <c r="D25" s="36">
        <f>'Output - Safety &amp; Ops'!D90</f>
        <v>2</v>
      </c>
      <c r="E25" s="36">
        <f>'Output - Safety &amp; Ops'!E90</f>
        <v>7</v>
      </c>
      <c r="F25" s="152">
        <f>'Output - Safety &amp; Ops'!F90</f>
        <v>2</v>
      </c>
      <c r="G25" s="153">
        <f>'Output - Safety &amp; Ops'!G90</f>
        <v>1</v>
      </c>
      <c r="H25" s="153">
        <f>'Output - Safety &amp; Ops'!H90</f>
        <v>1</v>
      </c>
      <c r="I25" s="234"/>
      <c r="J25" s="235"/>
      <c r="K25" s="30"/>
      <c r="L25" s="119"/>
      <c r="M25" s="119"/>
      <c r="N25" s="119"/>
      <c r="O25" s="119"/>
      <c r="P25" s="119"/>
      <c r="Q25" s="119"/>
      <c r="R25" s="119"/>
      <c r="S25" s="30"/>
      <c r="T25" s="26"/>
      <c r="U25" s="26"/>
      <c r="V25" s="26"/>
      <c r="W25" s="26"/>
      <c r="X25" s="26"/>
      <c r="Y25" s="26"/>
      <c r="Z25" s="31"/>
    </row>
    <row r="26" spans="1:26" x14ac:dyDescent="0.25">
      <c r="B26" s="37" t="s">
        <v>18</v>
      </c>
      <c r="C26" s="36">
        <f>'Output - Safety &amp; Ops'!C91</f>
        <v>1</v>
      </c>
      <c r="D26" s="36">
        <f>'Output - Safety &amp; Ops'!D91</f>
        <v>2</v>
      </c>
      <c r="E26" s="36">
        <f>'Output - Safety &amp; Ops'!E91</f>
        <v>6</v>
      </c>
      <c r="F26" s="152">
        <f>'Output - Safety &amp; Ops'!F91</f>
        <v>1</v>
      </c>
      <c r="G26" s="153">
        <f>'Output - Safety &amp; Ops'!G91</f>
        <v>0</v>
      </c>
      <c r="H26" s="153">
        <f>'Output - Safety &amp; Ops'!H91</f>
        <v>1</v>
      </c>
      <c r="I26" s="234"/>
      <c r="J26" s="235"/>
      <c r="K26" s="30"/>
      <c r="L26" s="119"/>
      <c r="M26" s="119"/>
      <c r="N26" s="119"/>
      <c r="O26" s="119"/>
      <c r="P26" s="119"/>
      <c r="Q26" s="119"/>
      <c r="R26" s="119"/>
      <c r="S26" s="30"/>
      <c r="T26" s="26"/>
      <c r="U26" s="26"/>
      <c r="V26" s="26"/>
      <c r="W26" s="26"/>
      <c r="X26" s="26"/>
      <c r="Y26" s="26"/>
      <c r="Z26" s="31"/>
    </row>
    <row r="27" spans="1:26" x14ac:dyDescent="0.25">
      <c r="B27" s="37" t="s">
        <v>10</v>
      </c>
      <c r="C27" s="36">
        <f>'Output - Safety &amp; Ops'!C92</f>
        <v>0</v>
      </c>
      <c r="D27" s="36">
        <f>'Output - Safety &amp; Ops'!D92</f>
        <v>0</v>
      </c>
      <c r="E27" s="36">
        <f>'Output - Safety &amp; Ops'!E92</f>
        <v>0</v>
      </c>
      <c r="F27" s="152">
        <f>'Output - Safety &amp; Ops'!F92</f>
        <v>0</v>
      </c>
      <c r="G27" s="153">
        <f>'Output - Safety &amp; Ops'!G92</f>
        <v>0</v>
      </c>
      <c r="H27" s="153">
        <f>'Output - Safety &amp; Ops'!H92</f>
        <v>0</v>
      </c>
      <c r="I27" s="234"/>
      <c r="J27" s="235"/>
      <c r="K27" s="30"/>
      <c r="L27" s="119"/>
      <c r="M27" s="119"/>
      <c r="N27" s="119"/>
      <c r="O27" s="119"/>
      <c r="P27" s="119"/>
      <c r="Q27" s="119"/>
      <c r="R27" s="119"/>
      <c r="S27" s="30"/>
      <c r="T27" s="26"/>
      <c r="U27" s="26"/>
      <c r="V27" s="26"/>
      <c r="W27" s="26"/>
      <c r="X27" s="26"/>
      <c r="Y27" s="26"/>
      <c r="Z27" s="31"/>
    </row>
    <row r="28" spans="1:26" ht="15.75" thickBot="1" x14ac:dyDescent="0.3">
      <c r="B28" s="38" t="s">
        <v>11</v>
      </c>
      <c r="C28" s="36">
        <f>'Output - Safety &amp; Ops'!C93</f>
        <v>2</v>
      </c>
      <c r="D28" s="36">
        <f>'Output - Safety &amp; Ops'!D93</f>
        <v>1</v>
      </c>
      <c r="E28" s="36">
        <f>'Output - Safety &amp; Ops'!E93</f>
        <v>1</v>
      </c>
      <c r="F28" s="152">
        <f>'Output - Safety &amp; Ops'!F93</f>
        <v>0</v>
      </c>
      <c r="G28" s="153">
        <f>'Output - Safety &amp; Ops'!G93</f>
        <v>1</v>
      </c>
      <c r="H28" s="153">
        <f>'Output - Safety &amp; Ops'!H93</f>
        <v>1</v>
      </c>
      <c r="I28" s="236"/>
      <c r="J28" s="237"/>
      <c r="K28" s="30"/>
      <c r="L28" s="119"/>
      <c r="M28" s="119"/>
      <c r="N28" s="119"/>
      <c r="O28" s="119"/>
      <c r="P28" s="119"/>
      <c r="Q28" s="119"/>
      <c r="R28" s="119"/>
      <c r="S28" s="32"/>
      <c r="T28" s="33"/>
      <c r="U28" s="33"/>
      <c r="V28" s="33"/>
      <c r="W28" s="33"/>
      <c r="X28" s="33"/>
      <c r="Y28" s="33"/>
      <c r="Z28" s="34"/>
    </row>
    <row r="29" spans="1:26" ht="19.5" thickBot="1" x14ac:dyDescent="0.35">
      <c r="A29" s="26"/>
      <c r="B29" s="208" t="s">
        <v>180</v>
      </c>
      <c r="C29" s="208"/>
      <c r="D29" s="208"/>
      <c r="E29" s="208"/>
      <c r="F29" s="208"/>
      <c r="G29" s="208"/>
      <c r="H29" s="208"/>
      <c r="I29" s="208"/>
      <c r="J29" s="208"/>
      <c r="K29" s="208" t="s">
        <v>246</v>
      </c>
      <c r="L29" s="208"/>
      <c r="M29" s="208"/>
      <c r="N29" s="208"/>
      <c r="O29" s="208"/>
      <c r="P29" s="208"/>
      <c r="Q29" s="208"/>
      <c r="R29" s="221"/>
      <c r="S29" s="29"/>
      <c r="T29" s="22"/>
      <c r="U29" s="22"/>
      <c r="V29" s="22"/>
      <c r="W29" s="22"/>
      <c r="X29" s="22"/>
      <c r="Y29" s="22"/>
      <c r="Z29" s="23"/>
    </row>
    <row r="30" spans="1:26" ht="30" customHeight="1" x14ac:dyDescent="0.25">
      <c r="B30" s="46" t="s">
        <v>33</v>
      </c>
      <c r="C30" s="24" t="s">
        <v>38</v>
      </c>
      <c r="D30" s="25">
        <v>2015</v>
      </c>
      <c r="E30" s="25">
        <v>2016</v>
      </c>
      <c r="F30" s="25">
        <v>2017</v>
      </c>
      <c r="G30" s="127" t="s">
        <v>177</v>
      </c>
      <c r="H30" s="151" t="s">
        <v>254</v>
      </c>
      <c r="I30" s="188" t="s">
        <v>255</v>
      </c>
      <c r="J30" s="185" t="s">
        <v>263</v>
      </c>
      <c r="K30" s="222" t="s">
        <v>32</v>
      </c>
      <c r="L30" s="223"/>
      <c r="M30" s="223"/>
      <c r="N30" s="223"/>
      <c r="O30" s="47" t="s">
        <v>33</v>
      </c>
      <c r="P30" s="223" t="s">
        <v>35</v>
      </c>
      <c r="Q30" s="223"/>
      <c r="R30" s="47" t="s">
        <v>34</v>
      </c>
      <c r="S30" s="30"/>
      <c r="T30" s="26"/>
      <c r="U30" s="26"/>
      <c r="V30" s="26"/>
      <c r="W30" s="26"/>
      <c r="X30" s="26"/>
      <c r="Y30" s="26"/>
      <c r="Z30" s="31"/>
    </row>
    <row r="31" spans="1:26" ht="35.25" customHeight="1" x14ac:dyDescent="0.25">
      <c r="B31" s="35" t="s">
        <v>39</v>
      </c>
      <c r="C31" s="132" t="s">
        <v>40</v>
      </c>
      <c r="D31" s="48">
        <f>'Output - Safety &amp; Ops'!D103</f>
        <v>2714.72</v>
      </c>
      <c r="E31" s="48">
        <f>'Output - Safety &amp; Ops'!E103</f>
        <v>3125.68</v>
      </c>
      <c r="F31" s="48">
        <f>'Output - Safety &amp; Ops'!F103</f>
        <v>2487.4700000000003</v>
      </c>
      <c r="G31" s="128">
        <f>'Output - Safety &amp; Ops'!G103</f>
        <v>0</v>
      </c>
      <c r="H31" s="181">
        <f>'Output - Safety &amp; Ops'!H103</f>
        <v>0</v>
      </c>
      <c r="I31" s="181">
        <f>'Output - Safety &amp; Ops'!I103</f>
        <v>0</v>
      </c>
      <c r="J31" s="178">
        <f>'Output - Safety &amp; Ops'!J103</f>
        <v>0</v>
      </c>
      <c r="K31" s="209" t="s">
        <v>264</v>
      </c>
      <c r="L31" s="210"/>
      <c r="M31" s="210"/>
      <c r="N31" s="210"/>
      <c r="O31" s="140" t="s">
        <v>240</v>
      </c>
      <c r="P31" s="211" t="s">
        <v>265</v>
      </c>
      <c r="Q31" s="212"/>
      <c r="R31" s="196" t="s">
        <v>266</v>
      </c>
      <c r="S31" s="30"/>
      <c r="T31" s="26"/>
      <c r="U31" s="26"/>
      <c r="V31" s="26"/>
      <c r="W31" s="26"/>
      <c r="X31" s="26"/>
      <c r="Y31" s="26"/>
      <c r="Z31" s="31"/>
    </row>
    <row r="32" spans="1:26" ht="35.25" customHeight="1" x14ac:dyDescent="0.25">
      <c r="B32" s="35" t="s">
        <v>41</v>
      </c>
      <c r="C32" s="132" t="s">
        <v>48</v>
      </c>
      <c r="D32" s="124">
        <f>'Output - Safety &amp; Ops'!D104</f>
        <v>7</v>
      </c>
      <c r="E32" s="124">
        <f>'Output - Safety &amp; Ops'!E104</f>
        <v>3</v>
      </c>
      <c r="F32" s="124">
        <f>'Output - Safety &amp; Ops'!F104</f>
        <v>5</v>
      </c>
      <c r="G32" s="129">
        <f>'Output - Safety &amp; Ops'!G104</f>
        <v>0</v>
      </c>
      <c r="H32" s="182">
        <f>'Output - Safety &amp; Ops'!H104</f>
        <v>2</v>
      </c>
      <c r="I32" s="182">
        <f>'Output - Safety &amp; Ops'!I104</f>
        <v>0</v>
      </c>
      <c r="J32" s="179">
        <f>'Output - Safety &amp; Ops'!J104</f>
        <v>0.66666666666666663</v>
      </c>
      <c r="K32" s="209" t="s">
        <v>268</v>
      </c>
      <c r="L32" s="210"/>
      <c r="M32" s="210"/>
      <c r="N32" s="210"/>
      <c r="O32" s="140" t="s">
        <v>242</v>
      </c>
      <c r="P32" s="213" t="s">
        <v>252</v>
      </c>
      <c r="Q32" s="214"/>
      <c r="R32" s="197" t="s">
        <v>267</v>
      </c>
      <c r="S32" s="30"/>
      <c r="T32" s="26"/>
      <c r="U32" s="26"/>
      <c r="V32" s="26"/>
      <c r="W32" s="26"/>
      <c r="X32" s="26"/>
      <c r="Y32" s="26"/>
      <c r="Z32" s="31"/>
    </row>
    <row r="33" spans="2:26" ht="26.25" customHeight="1" x14ac:dyDescent="0.25">
      <c r="B33" s="35" t="s">
        <v>42</v>
      </c>
      <c r="C33" s="133" t="s">
        <v>43</v>
      </c>
      <c r="D33" s="176" t="str">
        <f>'Output - Safety &amp; Ops'!D105</f>
        <v>No Data</v>
      </c>
      <c r="E33" s="176" t="str">
        <f>'Output - Safety &amp; Ops'!E105</f>
        <v>No Data</v>
      </c>
      <c r="F33" s="176">
        <f>'Output - Safety &amp; Ops'!F105</f>
        <v>1.2842465753424657E-2</v>
      </c>
      <c r="G33" s="177">
        <f>'Output - Safety &amp; Ops'!G105</f>
        <v>2.2058823529411766E-2</v>
      </c>
      <c r="H33" s="183">
        <f>'Output - Safety &amp; Ops'!H105</f>
        <v>2.5316455696202531E-2</v>
      </c>
      <c r="I33" s="183">
        <f>'Output - Safety &amp; Ops'!I105</f>
        <v>9.2879256965944269E-3</v>
      </c>
      <c r="J33" s="180">
        <f>'Output - Safety &amp; Ops'!J105</f>
        <v>1.8028846153846156E-2</v>
      </c>
      <c r="K33" s="209" t="s">
        <v>269</v>
      </c>
      <c r="L33" s="210"/>
      <c r="M33" s="210"/>
      <c r="N33" s="210"/>
      <c r="O33" s="140" t="s">
        <v>244</v>
      </c>
      <c r="P33" s="213" t="s">
        <v>53</v>
      </c>
      <c r="Q33" s="214"/>
      <c r="R33" s="198" t="s">
        <v>241</v>
      </c>
      <c r="S33" s="30"/>
      <c r="T33" s="26"/>
      <c r="U33" s="26"/>
      <c r="V33" s="26"/>
      <c r="W33" s="26"/>
      <c r="X33" s="26"/>
      <c r="Y33" s="26"/>
      <c r="Z33" s="31"/>
    </row>
    <row r="34" spans="2:26" ht="26.25" customHeight="1" x14ac:dyDescent="0.25">
      <c r="B34" s="35" t="s">
        <v>44</v>
      </c>
      <c r="C34" s="132" t="s">
        <v>46</v>
      </c>
      <c r="D34" s="48" t="str">
        <f>'Output - Safety &amp; Ops'!D106</f>
        <v>No Data</v>
      </c>
      <c r="E34" s="48" t="str">
        <f>'Output - Safety &amp; Ops'!E106</f>
        <v>No Data</v>
      </c>
      <c r="F34" s="124">
        <f>'Output - Safety &amp; Ops'!F106</f>
        <v>1168</v>
      </c>
      <c r="G34" s="129">
        <f>'Output - Safety &amp; Ops'!G106</f>
        <v>272</v>
      </c>
      <c r="H34" s="182">
        <f>'Output - Safety &amp; Ops'!H106</f>
        <v>237</v>
      </c>
      <c r="I34" s="182">
        <f>'Output - Safety &amp; Ops'!I106</f>
        <v>323</v>
      </c>
      <c r="J34" s="179">
        <f>'Output - Safety &amp; Ops'!J106</f>
        <v>277.33333333333331</v>
      </c>
      <c r="K34" s="215" t="s">
        <v>274</v>
      </c>
      <c r="L34" s="216"/>
      <c r="M34" s="216"/>
      <c r="N34" s="216"/>
      <c r="O34" s="140" t="s">
        <v>243</v>
      </c>
      <c r="P34" s="211" t="s">
        <v>272</v>
      </c>
      <c r="Q34" s="212"/>
      <c r="R34" s="198" t="s">
        <v>241</v>
      </c>
      <c r="S34" s="30"/>
      <c r="T34" s="26"/>
      <c r="U34" s="26"/>
      <c r="V34" s="26"/>
      <c r="W34" s="26"/>
      <c r="X34" s="26"/>
      <c r="Y34" s="26"/>
      <c r="Z34" s="31"/>
    </row>
    <row r="35" spans="2:26" ht="26.25" customHeight="1" x14ac:dyDescent="0.25">
      <c r="B35" s="35" t="s">
        <v>45</v>
      </c>
      <c r="C35" s="132" t="s">
        <v>47</v>
      </c>
      <c r="D35" s="48" t="str">
        <f>'Output - Safety &amp; Ops'!D107</f>
        <v>No Data</v>
      </c>
      <c r="E35" s="48" t="str">
        <f>'Output - Safety &amp; Ops'!E107</f>
        <v>No Data</v>
      </c>
      <c r="F35" s="124">
        <f>'Output - Safety &amp; Ops'!F107</f>
        <v>15</v>
      </c>
      <c r="G35" s="129">
        <f>'Output - Safety &amp; Ops'!G107</f>
        <v>6</v>
      </c>
      <c r="H35" s="182">
        <f>'Output - Safety &amp; Ops'!H107</f>
        <v>6</v>
      </c>
      <c r="I35" s="182">
        <f>'Output - Safety &amp; Ops'!I107</f>
        <v>3</v>
      </c>
      <c r="J35" s="179">
        <f>'Output - Safety &amp; Ops'!J107</f>
        <v>5</v>
      </c>
      <c r="K35" s="215" t="s">
        <v>270</v>
      </c>
      <c r="L35" s="216"/>
      <c r="M35" s="216"/>
      <c r="N35" s="216"/>
      <c r="O35" s="190" t="s">
        <v>271</v>
      </c>
      <c r="P35" s="211" t="s">
        <v>273</v>
      </c>
      <c r="Q35" s="212"/>
      <c r="R35" s="202" t="s">
        <v>297</v>
      </c>
      <c r="S35" s="30"/>
      <c r="T35" s="26"/>
      <c r="U35" s="26"/>
      <c r="V35" s="26"/>
      <c r="W35" s="26"/>
      <c r="X35" s="26"/>
      <c r="Y35" s="26"/>
      <c r="Z35" s="31"/>
    </row>
    <row r="36" spans="2:26" ht="21.75" customHeight="1" thickBot="1" x14ac:dyDescent="0.3">
      <c r="B36" s="125" t="s">
        <v>49</v>
      </c>
      <c r="C36" s="217" t="s">
        <v>262</v>
      </c>
      <c r="D36" s="124">
        <f>'Output - Safety &amp; Ops'!D108</f>
        <v>313</v>
      </c>
      <c r="E36" s="124">
        <f>'Output - Safety &amp; Ops'!E108</f>
        <v>399</v>
      </c>
      <c r="F36" s="124">
        <f>'Output - Safety &amp; Ops'!F108</f>
        <v>155</v>
      </c>
      <c r="G36" s="129">
        <f>'Output - Safety &amp; Ops'!G108</f>
        <v>27</v>
      </c>
      <c r="H36" s="182">
        <f>'Output - Safety &amp; Ops'!H108</f>
        <v>50</v>
      </c>
      <c r="I36" s="182">
        <f>'Output - Safety &amp; Ops'!I108</f>
        <v>133</v>
      </c>
      <c r="J36" s="186"/>
      <c r="K36" s="203" t="s">
        <v>294</v>
      </c>
      <c r="L36" s="204"/>
      <c r="M36" s="204"/>
      <c r="N36" s="204"/>
      <c r="O36" s="200" t="s">
        <v>293</v>
      </c>
      <c r="P36" s="205">
        <v>10236.42</v>
      </c>
      <c r="Q36" s="206"/>
      <c r="R36" s="201" t="s">
        <v>295</v>
      </c>
      <c r="S36" s="32"/>
      <c r="T36" s="33"/>
      <c r="U36" s="33"/>
      <c r="V36" s="33"/>
      <c r="W36" s="33"/>
      <c r="X36" s="33"/>
      <c r="Y36" s="33"/>
      <c r="Z36" s="34"/>
    </row>
    <row r="37" spans="2:26" x14ac:dyDescent="0.25">
      <c r="B37" s="125" t="s">
        <v>50</v>
      </c>
      <c r="C37" s="218"/>
      <c r="D37" s="124">
        <f>'Output - Safety &amp; Ops'!D109</f>
        <v>27</v>
      </c>
      <c r="E37" s="124">
        <f>'Output - Safety &amp; Ops'!E109</f>
        <v>16</v>
      </c>
      <c r="F37" s="124">
        <f>'Output - Safety &amp; Ops'!F109</f>
        <v>11</v>
      </c>
      <c r="G37" s="129">
        <f>'Output - Safety &amp; Ops'!G109</f>
        <v>4</v>
      </c>
      <c r="H37" s="182">
        <f>'Output - Safety &amp; Ops'!H109</f>
        <v>38</v>
      </c>
      <c r="I37" s="182">
        <f>'Output - Safety &amp; Ops'!I109</f>
        <v>53</v>
      </c>
      <c r="J37" s="186"/>
      <c r="K37" s="29"/>
      <c r="L37" s="22"/>
      <c r="M37" s="22"/>
      <c r="N37" s="22"/>
      <c r="O37" s="22"/>
      <c r="P37" s="22"/>
      <c r="Q37" s="22"/>
      <c r="R37" s="23"/>
      <c r="S37" s="29"/>
      <c r="T37" s="22"/>
      <c r="U37" s="22"/>
      <c r="V37" s="22"/>
      <c r="W37" s="22"/>
      <c r="X37" s="22"/>
      <c r="Y37" s="22"/>
      <c r="Z37" s="23"/>
    </row>
    <row r="38" spans="2:26" ht="18" customHeight="1" thickBot="1" x14ac:dyDescent="0.3">
      <c r="B38" s="126" t="s">
        <v>51</v>
      </c>
      <c r="C38" s="219"/>
      <c r="D38" s="124">
        <f>'Output - Safety &amp; Ops'!D110</f>
        <v>225</v>
      </c>
      <c r="E38" s="124">
        <f>'Output - Safety &amp; Ops'!E110</f>
        <v>304</v>
      </c>
      <c r="F38" s="124">
        <f>'Output - Safety &amp; Ops'!F110</f>
        <v>186</v>
      </c>
      <c r="G38" s="129">
        <f>'Output - Safety &amp; Ops'!G110</f>
        <v>21</v>
      </c>
      <c r="H38" s="184">
        <f>'Output - Safety &amp; Ops'!H110</f>
        <v>45</v>
      </c>
      <c r="I38" s="184">
        <f>'Output - Safety &amp; Ops'!I110</f>
        <v>76</v>
      </c>
      <c r="J38" s="187"/>
      <c r="K38" s="30"/>
      <c r="L38" s="26"/>
      <c r="M38" s="26"/>
      <c r="N38" s="26"/>
      <c r="O38" s="26"/>
      <c r="P38" s="26"/>
      <c r="Q38" s="26"/>
      <c r="R38" s="31"/>
      <c r="S38" s="30"/>
      <c r="T38" s="26"/>
      <c r="U38" s="26"/>
      <c r="V38" s="26"/>
      <c r="W38" s="26"/>
      <c r="X38" s="26"/>
      <c r="Y38" s="26"/>
      <c r="Z38" s="31"/>
    </row>
    <row r="39" spans="2:26" ht="18" customHeight="1" thickBot="1" x14ac:dyDescent="0.35">
      <c r="B39" s="207" t="s">
        <v>247</v>
      </c>
      <c r="C39" s="208"/>
      <c r="D39" s="208"/>
      <c r="E39" s="208"/>
      <c r="F39" s="208"/>
      <c r="G39" s="208"/>
      <c r="H39" s="208"/>
      <c r="I39" s="208"/>
      <c r="J39" s="208"/>
      <c r="K39" s="30"/>
      <c r="L39" s="26"/>
      <c r="M39" s="26"/>
      <c r="N39" s="26"/>
      <c r="O39" s="26"/>
      <c r="P39" s="26"/>
      <c r="Q39" s="26"/>
      <c r="R39" s="31"/>
      <c r="S39" s="30"/>
      <c r="T39" s="26"/>
      <c r="U39" s="26"/>
      <c r="V39" s="26"/>
      <c r="W39" s="26"/>
      <c r="X39" s="26"/>
      <c r="Y39" s="26"/>
      <c r="Z39" s="31"/>
    </row>
    <row r="40" spans="2:26" ht="18" customHeight="1" x14ac:dyDescent="0.25">
      <c r="B40" s="29" t="s">
        <v>248</v>
      </c>
      <c r="C40" s="22"/>
      <c r="D40" s="22"/>
      <c r="E40" s="22"/>
      <c r="F40" s="22"/>
      <c r="G40" s="22"/>
      <c r="H40" s="22"/>
      <c r="I40" s="22"/>
      <c r="J40" s="22"/>
      <c r="K40" s="30"/>
      <c r="L40" s="26"/>
      <c r="M40" s="26"/>
      <c r="N40" s="26"/>
      <c r="O40" s="26"/>
      <c r="P40" s="26"/>
      <c r="Q40" s="26"/>
      <c r="R40" s="31"/>
      <c r="S40" s="30"/>
      <c r="T40" s="26"/>
      <c r="U40" s="26"/>
      <c r="V40" s="26"/>
      <c r="W40" s="26"/>
      <c r="X40" s="26"/>
      <c r="Y40" s="26"/>
      <c r="Z40" s="31"/>
    </row>
    <row r="41" spans="2:26" ht="18" customHeight="1" x14ac:dyDescent="0.25">
      <c r="B41" s="49" t="s">
        <v>249</v>
      </c>
      <c r="C41" s="50"/>
      <c r="D41" s="50"/>
      <c r="E41" s="50"/>
      <c r="F41" s="50"/>
      <c r="G41" s="50"/>
      <c r="H41" s="50"/>
      <c r="I41" s="26"/>
      <c r="J41" s="26"/>
      <c r="K41" s="30"/>
      <c r="L41" s="26"/>
      <c r="M41" s="26"/>
      <c r="N41" s="26"/>
      <c r="O41" s="26"/>
      <c r="P41" s="26"/>
      <c r="Q41" s="26"/>
      <c r="R41" s="31"/>
      <c r="S41" s="30"/>
      <c r="T41" s="26"/>
      <c r="U41" s="26"/>
      <c r="V41" s="26"/>
      <c r="W41" s="26"/>
      <c r="X41" s="26"/>
      <c r="Y41" s="26"/>
      <c r="Z41" s="31"/>
    </row>
    <row r="42" spans="2:26" ht="18" customHeight="1" x14ac:dyDescent="0.25">
      <c r="B42" s="30" t="s">
        <v>250</v>
      </c>
      <c r="C42" s="26"/>
      <c r="D42" s="26"/>
      <c r="E42" s="26"/>
      <c r="F42" s="26"/>
      <c r="G42" s="26"/>
      <c r="H42" s="26"/>
      <c r="I42" s="26"/>
      <c r="J42" s="26"/>
      <c r="K42" s="30"/>
      <c r="L42" s="26"/>
      <c r="M42" s="26"/>
      <c r="N42" s="26"/>
      <c r="O42" s="26"/>
      <c r="P42" s="26"/>
      <c r="Q42" s="26"/>
      <c r="R42" s="31"/>
      <c r="S42" s="30"/>
      <c r="T42" s="26"/>
      <c r="U42" s="26"/>
      <c r="V42" s="26"/>
      <c r="W42" s="26"/>
      <c r="X42" s="26"/>
      <c r="Y42" s="26"/>
      <c r="Z42" s="31"/>
    </row>
    <row r="43" spans="2:26" ht="15.75" thickBot="1" x14ac:dyDescent="0.3">
      <c r="B43" s="32" t="s">
        <v>251</v>
      </c>
      <c r="C43" s="33"/>
      <c r="D43" s="33"/>
      <c r="E43" s="33"/>
      <c r="F43" s="33"/>
      <c r="G43" s="33"/>
      <c r="H43" s="33"/>
      <c r="I43" s="33"/>
      <c r="J43" s="33"/>
      <c r="K43" s="30"/>
      <c r="L43" s="26"/>
      <c r="M43" s="26"/>
      <c r="N43" s="26"/>
      <c r="O43" s="26"/>
      <c r="P43" s="26"/>
      <c r="Q43" s="26"/>
      <c r="R43" s="31"/>
      <c r="S43" s="30"/>
      <c r="T43" s="26"/>
      <c r="U43" s="26"/>
      <c r="V43" s="26"/>
      <c r="W43" s="26"/>
      <c r="X43" s="26"/>
      <c r="Y43" s="26"/>
      <c r="Z43" s="31"/>
    </row>
    <row r="44" spans="2:26" ht="18.75" x14ac:dyDescent="0.3">
      <c r="B44" s="51" t="s">
        <v>54</v>
      </c>
      <c r="C44" s="26"/>
      <c r="D44" s="26"/>
      <c r="E44" s="26"/>
      <c r="F44" s="26"/>
      <c r="G44" s="26"/>
      <c r="H44" s="26"/>
      <c r="I44" s="26"/>
      <c r="J44" s="26"/>
      <c r="K44" s="30"/>
      <c r="L44" s="26"/>
      <c r="M44" s="26"/>
      <c r="N44" s="26"/>
      <c r="O44" s="26"/>
      <c r="P44" s="26"/>
      <c r="Q44" s="26"/>
      <c r="R44" s="31"/>
      <c r="S44" s="30"/>
      <c r="T44" s="26"/>
      <c r="U44" s="26"/>
      <c r="V44" s="26"/>
      <c r="W44" s="26"/>
      <c r="X44" s="26"/>
      <c r="Y44" s="26"/>
      <c r="Z44" s="31"/>
    </row>
    <row r="45" spans="2:26" x14ac:dyDescent="0.25">
      <c r="B45" s="30" t="s">
        <v>278</v>
      </c>
      <c r="C45" s="30"/>
      <c r="D45" s="30"/>
      <c r="E45" s="26"/>
      <c r="F45" s="26"/>
      <c r="G45" s="26"/>
      <c r="H45" s="26"/>
      <c r="I45" s="26"/>
      <c r="J45" s="26"/>
      <c r="K45" s="30"/>
      <c r="L45" s="26"/>
      <c r="M45" s="26"/>
      <c r="N45" s="26"/>
      <c r="O45" s="26"/>
      <c r="P45" s="26"/>
      <c r="Q45" s="26"/>
      <c r="R45" s="31"/>
      <c r="S45" s="30"/>
      <c r="T45" s="26"/>
      <c r="U45" s="26"/>
      <c r="V45" s="26"/>
      <c r="W45" s="26"/>
      <c r="X45" s="26"/>
      <c r="Y45" s="26"/>
      <c r="Z45" s="31"/>
    </row>
    <row r="46" spans="2:26" x14ac:dyDescent="0.25">
      <c r="B46" s="30" t="s">
        <v>298</v>
      </c>
      <c r="C46" s="30"/>
      <c r="D46" s="30"/>
      <c r="E46" s="30"/>
      <c r="F46" s="30"/>
      <c r="G46" s="26"/>
      <c r="H46" s="26"/>
      <c r="I46" s="26"/>
      <c r="J46" s="26"/>
      <c r="K46" s="30"/>
      <c r="L46" s="26"/>
      <c r="M46" s="26"/>
      <c r="N46" s="26"/>
      <c r="O46" s="26"/>
      <c r="P46" s="26"/>
      <c r="Q46" s="26"/>
      <c r="R46" s="31"/>
      <c r="S46" s="30"/>
      <c r="T46" s="26"/>
      <c r="U46" s="26"/>
      <c r="V46" s="26"/>
      <c r="W46" s="26"/>
      <c r="X46" s="26"/>
      <c r="Y46" s="26"/>
      <c r="Z46" s="31"/>
    </row>
    <row r="47" spans="2:26" x14ac:dyDescent="0.25">
      <c r="B47" s="30" t="s">
        <v>299</v>
      </c>
      <c r="C47" s="26"/>
      <c r="D47" s="26"/>
      <c r="E47" s="26"/>
      <c r="F47" s="26"/>
      <c r="G47" s="26"/>
      <c r="H47" s="26"/>
      <c r="I47" s="26"/>
      <c r="J47" s="26"/>
      <c r="K47" s="30"/>
      <c r="L47" s="26"/>
      <c r="M47" s="26"/>
      <c r="N47" s="26"/>
      <c r="O47" s="26"/>
      <c r="P47" s="26"/>
      <c r="Q47" s="26"/>
      <c r="R47" s="31"/>
      <c r="S47" s="30"/>
      <c r="T47" s="26"/>
      <c r="U47" s="26"/>
      <c r="V47" s="26"/>
      <c r="W47" s="26"/>
      <c r="X47" s="26"/>
      <c r="Y47" s="26"/>
      <c r="Z47" s="31"/>
    </row>
    <row r="48" spans="2:26" x14ac:dyDescent="0.25">
      <c r="B48" s="30" t="s">
        <v>300</v>
      </c>
      <c r="C48" s="26"/>
      <c r="D48" s="26"/>
      <c r="E48" s="26"/>
      <c r="F48" s="26"/>
      <c r="G48" s="26"/>
      <c r="H48" s="26"/>
      <c r="I48" s="26"/>
      <c r="J48" s="26"/>
      <c r="K48" s="30"/>
      <c r="L48" s="26"/>
      <c r="M48" s="26"/>
      <c r="N48" s="26"/>
      <c r="O48" s="26"/>
      <c r="P48" s="26"/>
      <c r="Q48" s="26"/>
      <c r="R48" s="31"/>
      <c r="S48" s="30"/>
      <c r="T48" s="26"/>
      <c r="U48" s="26"/>
      <c r="V48" s="26"/>
      <c r="W48" s="26"/>
      <c r="X48" s="26"/>
      <c r="Y48" s="26"/>
      <c r="Z48" s="31"/>
    </row>
    <row r="49" spans="2:26" ht="18.75" x14ac:dyDescent="0.3">
      <c r="B49" s="51" t="s">
        <v>55</v>
      </c>
      <c r="C49" s="50"/>
      <c r="D49" s="50"/>
      <c r="E49" s="50"/>
      <c r="F49" s="50"/>
      <c r="G49" s="50"/>
      <c r="H49" s="50"/>
      <c r="I49" s="26"/>
      <c r="J49" s="26"/>
      <c r="K49" s="30"/>
      <c r="L49" s="26"/>
      <c r="M49" s="26"/>
      <c r="N49" s="26"/>
      <c r="O49" s="26"/>
      <c r="P49" s="26"/>
      <c r="Q49" s="26"/>
      <c r="R49" s="31"/>
      <c r="S49" s="30"/>
      <c r="T49" s="26"/>
      <c r="U49" s="26"/>
      <c r="V49" s="26"/>
      <c r="W49" s="26"/>
      <c r="X49" s="26"/>
      <c r="Y49" s="26"/>
      <c r="Z49" s="31"/>
    </row>
    <row r="50" spans="2:26" x14ac:dyDescent="0.25">
      <c r="B50" s="49" t="s">
        <v>296</v>
      </c>
      <c r="C50" s="26"/>
      <c r="D50" s="26"/>
      <c r="E50" s="26"/>
      <c r="F50" s="26"/>
      <c r="G50" s="26"/>
      <c r="H50" s="26"/>
      <c r="I50" s="26"/>
      <c r="J50" s="26"/>
      <c r="K50" s="30"/>
      <c r="L50" s="26"/>
      <c r="M50" s="26"/>
      <c r="N50" s="26"/>
      <c r="O50" s="26"/>
      <c r="P50" s="26"/>
      <c r="Q50" s="26"/>
      <c r="R50" s="31"/>
      <c r="S50" s="30"/>
      <c r="T50" s="26"/>
      <c r="U50" s="26"/>
      <c r="V50" s="26"/>
      <c r="W50" s="26"/>
      <c r="X50" s="26"/>
      <c r="Y50" s="26"/>
      <c r="Z50" s="31"/>
    </row>
    <row r="51" spans="2:26" x14ac:dyDescent="0.25">
      <c r="B51" s="30"/>
      <c r="C51" s="26"/>
      <c r="D51" s="26"/>
      <c r="E51" s="26"/>
      <c r="F51" s="26"/>
      <c r="G51" s="26"/>
      <c r="H51" s="26"/>
      <c r="I51" s="26"/>
      <c r="J51" s="26"/>
      <c r="K51" s="30"/>
      <c r="L51" s="26"/>
      <c r="M51" s="26"/>
      <c r="N51" s="26"/>
      <c r="O51" s="26"/>
      <c r="P51" s="26"/>
      <c r="Q51" s="26"/>
      <c r="R51" s="31"/>
      <c r="S51" s="30"/>
      <c r="T51" s="26"/>
      <c r="U51" s="26"/>
      <c r="V51" s="26"/>
      <c r="W51" s="26"/>
      <c r="X51" s="26"/>
      <c r="Y51" s="26"/>
      <c r="Z51" s="31"/>
    </row>
    <row r="52" spans="2:26" ht="15.75" thickBot="1" x14ac:dyDescent="0.3">
      <c r="B52" s="32"/>
      <c r="C52" s="33"/>
      <c r="D52" s="33"/>
      <c r="E52" s="33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4"/>
      <c r="S52" s="32"/>
      <c r="T52" s="33"/>
      <c r="U52" s="33"/>
      <c r="V52" s="33"/>
      <c r="W52" s="33"/>
      <c r="X52" s="33"/>
      <c r="Y52" s="33"/>
      <c r="Z52" s="34"/>
    </row>
  </sheetData>
  <mergeCells count="27">
    <mergeCell ref="J2:Q2"/>
    <mergeCell ref="K3:P3"/>
    <mergeCell ref="K4:P4"/>
    <mergeCell ref="K29:R29"/>
    <mergeCell ref="K30:N30"/>
    <mergeCell ref="P30:Q30"/>
    <mergeCell ref="B29:J29"/>
    <mergeCell ref="I11:J11"/>
    <mergeCell ref="I20:J20"/>
    <mergeCell ref="I12:J19"/>
    <mergeCell ref="I21:J28"/>
    <mergeCell ref="K5:P5"/>
    <mergeCell ref="B10:Z10"/>
    <mergeCell ref="K36:N36"/>
    <mergeCell ref="P36:Q36"/>
    <mergeCell ref="B39:J39"/>
    <mergeCell ref="K31:N31"/>
    <mergeCell ref="P31:Q31"/>
    <mergeCell ref="K32:N32"/>
    <mergeCell ref="P32:Q32"/>
    <mergeCell ref="K35:N35"/>
    <mergeCell ref="K33:N33"/>
    <mergeCell ref="P33:Q33"/>
    <mergeCell ref="K34:N34"/>
    <mergeCell ref="P34:Q34"/>
    <mergeCell ref="P35:Q35"/>
    <mergeCell ref="C36:C38"/>
  </mergeCells>
  <pageMargins left="0.7" right="0.7" top="0.75" bottom="0.75" header="0.3" footer="0.3"/>
  <pageSetup paperSize="17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"/>
  <sheetViews>
    <sheetView topLeftCell="A30" workbookViewId="0">
      <selection activeCell="I46" sqref="I46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1.28515625" bestFit="1" customWidth="1"/>
  </cols>
  <sheetData>
    <row r="3" spans="1:8" ht="21" x14ac:dyDescent="0.35">
      <c r="A3" s="110" t="s">
        <v>207</v>
      </c>
    </row>
    <row r="5" spans="1:8" x14ac:dyDescent="0.25">
      <c r="A5" s="4" t="s">
        <v>205</v>
      </c>
    </row>
    <row r="6" spans="1:8" x14ac:dyDescent="0.25">
      <c r="A6" s="4" t="s">
        <v>230</v>
      </c>
    </row>
    <row r="7" spans="1:8" x14ac:dyDescent="0.25">
      <c r="A7" s="113" t="s">
        <v>231</v>
      </c>
      <c r="B7" s="114"/>
      <c r="C7" s="114"/>
    </row>
    <row r="8" spans="1:8" x14ac:dyDescent="0.25">
      <c r="A8" s="4" t="s">
        <v>206</v>
      </c>
    </row>
    <row r="9" spans="1:8" x14ac:dyDescent="0.25">
      <c r="A9" s="4"/>
    </row>
    <row r="10" spans="1:8" x14ac:dyDescent="0.25">
      <c r="A10" s="4" t="s">
        <v>233</v>
      </c>
    </row>
    <row r="11" spans="1:8" x14ac:dyDescent="0.25">
      <c r="A11" s="4" t="s">
        <v>234</v>
      </c>
    </row>
    <row r="12" spans="1:8" x14ac:dyDescent="0.25">
      <c r="A12" s="4" t="s">
        <v>235</v>
      </c>
    </row>
    <row r="14" spans="1:8" x14ac:dyDescent="0.25">
      <c r="A14" s="113" t="s">
        <v>232</v>
      </c>
      <c r="B14" s="114"/>
      <c r="C14" s="114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>
        <v>2017</v>
      </c>
      <c r="F16" s="6"/>
      <c r="G16" s="6"/>
      <c r="H16" s="6"/>
    </row>
    <row r="17" spans="1:8" x14ac:dyDescent="0.25">
      <c r="A17" s="3" t="s">
        <v>210</v>
      </c>
      <c r="B17" s="3" t="s">
        <v>57</v>
      </c>
      <c r="C17" s="3" t="s">
        <v>60</v>
      </c>
      <c r="D17" s="3" t="s">
        <v>61</v>
      </c>
      <c r="E17" s="3" t="s">
        <v>211</v>
      </c>
      <c r="F17" s="3" t="s">
        <v>209</v>
      </c>
      <c r="G17" s="6"/>
      <c r="H17" s="6"/>
    </row>
    <row r="18" spans="1:8" x14ac:dyDescent="0.25">
      <c r="A18">
        <v>25272</v>
      </c>
      <c r="B18" t="s">
        <v>62</v>
      </c>
      <c r="C18" t="s">
        <v>154</v>
      </c>
      <c r="D18" t="s">
        <v>155</v>
      </c>
      <c r="E18" s="111">
        <v>5573.29</v>
      </c>
      <c r="F18" t="s">
        <v>212</v>
      </c>
    </row>
    <row r="19" spans="1:8" x14ac:dyDescent="0.25">
      <c r="A19">
        <v>25272</v>
      </c>
      <c r="B19" t="s">
        <v>62</v>
      </c>
      <c r="C19" t="s">
        <v>156</v>
      </c>
      <c r="D19" t="s">
        <v>157</v>
      </c>
      <c r="E19" s="111">
        <v>4873.28</v>
      </c>
      <c r="F19" t="s">
        <v>212</v>
      </c>
    </row>
    <row r="20" spans="1:8" x14ac:dyDescent="0.25">
      <c r="A20">
        <v>25272</v>
      </c>
      <c r="B20" t="s">
        <v>62</v>
      </c>
      <c r="C20" t="s">
        <v>158</v>
      </c>
      <c r="D20" t="s">
        <v>159</v>
      </c>
      <c r="E20" s="111">
        <v>336.6</v>
      </c>
      <c r="F20" t="s">
        <v>213</v>
      </c>
    </row>
    <row r="21" spans="1:8" x14ac:dyDescent="0.25">
      <c r="A21">
        <v>25272</v>
      </c>
      <c r="B21" t="s">
        <v>62</v>
      </c>
      <c r="C21" t="s">
        <v>64</v>
      </c>
      <c r="D21" t="s">
        <v>65</v>
      </c>
      <c r="E21" s="111">
        <v>2337.7800000000002</v>
      </c>
      <c r="F21" t="s">
        <v>214</v>
      </c>
    </row>
    <row r="22" spans="1:8" x14ac:dyDescent="0.25">
      <c r="A22">
        <v>25272</v>
      </c>
      <c r="B22" t="s">
        <v>62</v>
      </c>
      <c r="C22" t="s">
        <v>134</v>
      </c>
      <c r="D22" t="s">
        <v>135</v>
      </c>
      <c r="E22" s="111">
        <v>261923.83</v>
      </c>
      <c r="F22" t="s">
        <v>215</v>
      </c>
    </row>
    <row r="23" spans="1:8" x14ac:dyDescent="0.25">
      <c r="A23">
        <v>25272</v>
      </c>
      <c r="B23" t="s">
        <v>62</v>
      </c>
      <c r="C23" t="s">
        <v>136</v>
      </c>
      <c r="D23" t="s">
        <v>137</v>
      </c>
      <c r="E23" s="111">
        <v>69186.850000000006</v>
      </c>
      <c r="F23" t="s">
        <v>215</v>
      </c>
    </row>
    <row r="24" spans="1:8" x14ac:dyDescent="0.25">
      <c r="A24">
        <v>25272</v>
      </c>
      <c r="B24" t="s">
        <v>62</v>
      </c>
      <c r="C24" t="s">
        <v>160</v>
      </c>
      <c r="D24" t="s">
        <v>161</v>
      </c>
      <c r="E24" s="111">
        <v>901.09</v>
      </c>
      <c r="F24" t="s">
        <v>215</v>
      </c>
    </row>
    <row r="25" spans="1:8" x14ac:dyDescent="0.25">
      <c r="A25">
        <v>25272</v>
      </c>
      <c r="B25" t="s">
        <v>62</v>
      </c>
      <c r="C25" t="s">
        <v>138</v>
      </c>
      <c r="D25" t="s">
        <v>139</v>
      </c>
      <c r="E25" s="111">
        <v>85914.36</v>
      </c>
      <c r="F25" t="s">
        <v>215</v>
      </c>
    </row>
    <row r="26" spans="1:8" x14ac:dyDescent="0.25">
      <c r="A26">
        <v>25272</v>
      </c>
      <c r="B26" t="s">
        <v>62</v>
      </c>
      <c r="C26" t="s">
        <v>140</v>
      </c>
      <c r="D26" t="s">
        <v>141</v>
      </c>
      <c r="E26" s="111">
        <v>5839.68</v>
      </c>
      <c r="F26" t="s">
        <v>215</v>
      </c>
    </row>
    <row r="27" spans="1:8" x14ac:dyDescent="0.25">
      <c r="A27">
        <v>25272</v>
      </c>
      <c r="B27" t="s">
        <v>62</v>
      </c>
      <c r="C27" t="s">
        <v>216</v>
      </c>
      <c r="D27" t="s">
        <v>217</v>
      </c>
      <c r="E27" s="111">
        <v>1512.22</v>
      </c>
      <c r="F27" t="s">
        <v>215</v>
      </c>
    </row>
    <row r="28" spans="1:8" x14ac:dyDescent="0.25">
      <c r="A28">
        <v>25272</v>
      </c>
      <c r="B28" t="s">
        <v>62</v>
      </c>
      <c r="C28" t="s">
        <v>144</v>
      </c>
      <c r="D28" t="s">
        <v>145</v>
      </c>
      <c r="E28" s="111">
        <v>696.92</v>
      </c>
      <c r="F28" t="s">
        <v>218</v>
      </c>
    </row>
    <row r="29" spans="1:8" x14ac:dyDescent="0.25">
      <c r="A29">
        <v>25272</v>
      </c>
      <c r="B29" t="s">
        <v>62</v>
      </c>
      <c r="C29" t="s">
        <v>76</v>
      </c>
      <c r="D29" t="s">
        <v>77</v>
      </c>
      <c r="E29" s="111">
        <v>16458.46</v>
      </c>
      <c r="F29" t="s">
        <v>219</v>
      </c>
    </row>
    <row r="30" spans="1:8" x14ac:dyDescent="0.25">
      <c r="A30">
        <v>25272</v>
      </c>
      <c r="B30" t="s">
        <v>62</v>
      </c>
      <c r="C30" t="s">
        <v>146</v>
      </c>
      <c r="D30" t="s">
        <v>147</v>
      </c>
      <c r="E30" s="111">
        <v>2513</v>
      </c>
      <c r="F30" t="s">
        <v>219</v>
      </c>
    </row>
    <row r="31" spans="1:8" x14ac:dyDescent="0.25">
      <c r="A31">
        <v>25272</v>
      </c>
      <c r="B31" t="s">
        <v>62</v>
      </c>
      <c r="C31" t="s">
        <v>162</v>
      </c>
      <c r="D31" t="s">
        <v>163</v>
      </c>
      <c r="E31" s="111">
        <v>2436.85</v>
      </c>
      <c r="F31" t="s">
        <v>220</v>
      </c>
    </row>
    <row r="32" spans="1:8" x14ac:dyDescent="0.25">
      <c r="A32">
        <v>25272</v>
      </c>
      <c r="B32" t="s">
        <v>62</v>
      </c>
      <c r="C32" t="s">
        <v>164</v>
      </c>
      <c r="D32" t="s">
        <v>165</v>
      </c>
      <c r="E32" s="111">
        <v>3511.37</v>
      </c>
      <c r="F32" t="s">
        <v>220</v>
      </c>
    </row>
    <row r="33" spans="1:6" x14ac:dyDescent="0.25">
      <c r="A33">
        <v>25272</v>
      </c>
      <c r="B33" t="s">
        <v>62</v>
      </c>
      <c r="C33" t="s">
        <v>88</v>
      </c>
      <c r="D33" t="s">
        <v>89</v>
      </c>
      <c r="E33" s="111">
        <v>4535.5200000000004</v>
      </c>
      <c r="F33" t="s">
        <v>221</v>
      </c>
    </row>
    <row r="34" spans="1:6" x14ac:dyDescent="0.25">
      <c r="A34">
        <v>25272</v>
      </c>
      <c r="B34" t="s">
        <v>62</v>
      </c>
      <c r="C34" t="s">
        <v>90</v>
      </c>
      <c r="D34" t="s">
        <v>91</v>
      </c>
      <c r="E34" s="111">
        <v>882119.23</v>
      </c>
      <c r="F34" t="s">
        <v>221</v>
      </c>
    </row>
    <row r="35" spans="1:6" x14ac:dyDescent="0.25">
      <c r="A35">
        <v>25272</v>
      </c>
      <c r="B35" t="s">
        <v>62</v>
      </c>
      <c r="C35" t="s">
        <v>92</v>
      </c>
      <c r="D35" t="s">
        <v>93</v>
      </c>
      <c r="E35" s="111">
        <v>3483.99</v>
      </c>
      <c r="F35" t="s">
        <v>221</v>
      </c>
    </row>
    <row r="36" spans="1:6" x14ac:dyDescent="0.25">
      <c r="A36">
        <v>25272</v>
      </c>
      <c r="B36" t="s">
        <v>62</v>
      </c>
      <c r="C36" t="s">
        <v>166</v>
      </c>
      <c r="D36" t="s">
        <v>121</v>
      </c>
      <c r="E36" s="111">
        <v>2528.3000000000002</v>
      </c>
      <c r="F36" t="s">
        <v>221</v>
      </c>
    </row>
    <row r="37" spans="1:6" x14ac:dyDescent="0.25">
      <c r="A37">
        <v>25272</v>
      </c>
      <c r="B37" t="s">
        <v>62</v>
      </c>
      <c r="C37" t="s">
        <v>94</v>
      </c>
      <c r="D37" t="s">
        <v>95</v>
      </c>
      <c r="E37" s="111">
        <v>3050.68</v>
      </c>
      <c r="F37" t="s">
        <v>221</v>
      </c>
    </row>
    <row r="38" spans="1:6" x14ac:dyDescent="0.25">
      <c r="A38">
        <v>25272</v>
      </c>
      <c r="B38" t="s">
        <v>62</v>
      </c>
      <c r="C38" t="s">
        <v>167</v>
      </c>
      <c r="D38" t="s">
        <v>168</v>
      </c>
      <c r="E38" s="111">
        <v>68903.179999999993</v>
      </c>
      <c r="F38" t="s">
        <v>222</v>
      </c>
    </row>
    <row r="39" spans="1:6" ht="15.75" thickBot="1" x14ac:dyDescent="0.3">
      <c r="E39" s="112">
        <f>SUM(E18:E38)</f>
        <v>1428636.48</v>
      </c>
    </row>
    <row r="40" spans="1:6" x14ac:dyDescent="0.25">
      <c r="E40" s="111"/>
    </row>
    <row r="41" spans="1:6" ht="15.75" thickBot="1" x14ac:dyDescent="0.3">
      <c r="A41">
        <v>25272</v>
      </c>
      <c r="B41" t="s">
        <v>62</v>
      </c>
      <c r="C41" t="s">
        <v>100</v>
      </c>
      <c r="D41" t="s">
        <v>101</v>
      </c>
      <c r="E41" s="112">
        <v>3234566.46</v>
      </c>
      <c r="F41" t="s">
        <v>223</v>
      </c>
    </row>
    <row r="42" spans="1:6" x14ac:dyDescent="0.25">
      <c r="E42" s="111"/>
    </row>
    <row r="43" spans="1:6" x14ac:dyDescent="0.25">
      <c r="E43" s="111"/>
    </row>
    <row r="44" spans="1:6" x14ac:dyDescent="0.25">
      <c r="A44">
        <v>25272</v>
      </c>
      <c r="B44" t="s">
        <v>62</v>
      </c>
      <c r="C44" t="s">
        <v>151</v>
      </c>
      <c r="D44" t="s">
        <v>150</v>
      </c>
      <c r="E44" s="111">
        <v>45794.36</v>
      </c>
      <c r="F44" t="s">
        <v>224</v>
      </c>
    </row>
    <row r="45" spans="1:6" x14ac:dyDescent="0.25">
      <c r="A45">
        <v>25272</v>
      </c>
      <c r="B45" t="s">
        <v>62</v>
      </c>
      <c r="C45" t="s">
        <v>169</v>
      </c>
      <c r="D45" t="s">
        <v>170</v>
      </c>
      <c r="E45" s="111">
        <v>6344.36</v>
      </c>
      <c r="F45" t="s">
        <v>224</v>
      </c>
    </row>
    <row r="46" spans="1:6" x14ac:dyDescent="0.25">
      <c r="A46">
        <v>25272</v>
      </c>
      <c r="B46" t="s">
        <v>62</v>
      </c>
      <c r="C46" t="s">
        <v>103</v>
      </c>
      <c r="D46" t="s">
        <v>104</v>
      </c>
      <c r="E46" s="111">
        <v>64087.08</v>
      </c>
      <c r="F46" t="s">
        <v>225</v>
      </c>
    </row>
    <row r="47" spans="1:6" x14ac:dyDescent="0.25">
      <c r="A47">
        <v>25272</v>
      </c>
      <c r="B47" t="s">
        <v>62</v>
      </c>
      <c r="C47" t="s">
        <v>174</v>
      </c>
      <c r="D47" t="s">
        <v>175</v>
      </c>
      <c r="E47" s="111">
        <v>668.09</v>
      </c>
      <c r="F47" t="s">
        <v>225</v>
      </c>
    </row>
    <row r="48" spans="1:6" x14ac:dyDescent="0.25">
      <c r="A48">
        <v>25272</v>
      </c>
      <c r="B48" t="s">
        <v>62</v>
      </c>
      <c r="C48" t="s">
        <v>108</v>
      </c>
      <c r="D48" t="s">
        <v>109</v>
      </c>
      <c r="E48" s="111">
        <v>2752.17</v>
      </c>
      <c r="F48" t="s">
        <v>226</v>
      </c>
    </row>
    <row r="49" spans="1:6" x14ac:dyDescent="0.25">
      <c r="A49">
        <v>25272</v>
      </c>
      <c r="B49" t="s">
        <v>62</v>
      </c>
      <c r="C49" t="s">
        <v>113</v>
      </c>
      <c r="D49" t="s">
        <v>112</v>
      </c>
      <c r="E49" s="111">
        <v>10567777.880000001</v>
      </c>
      <c r="F49" t="s">
        <v>227</v>
      </c>
    </row>
    <row r="50" spans="1:6" x14ac:dyDescent="0.25">
      <c r="A50">
        <v>25272</v>
      </c>
      <c r="B50" t="s">
        <v>62</v>
      </c>
      <c r="C50" t="s">
        <v>114</v>
      </c>
      <c r="D50" t="s">
        <v>115</v>
      </c>
      <c r="E50" s="111">
        <v>16285.34</v>
      </c>
      <c r="F50" t="s">
        <v>227</v>
      </c>
    </row>
    <row r="51" spans="1:6" x14ac:dyDescent="0.25">
      <c r="A51">
        <v>25272</v>
      </c>
      <c r="B51" t="s">
        <v>62</v>
      </c>
      <c r="C51" t="s">
        <v>122</v>
      </c>
      <c r="D51" t="s">
        <v>121</v>
      </c>
      <c r="E51" s="111">
        <v>2311.9699999999998</v>
      </c>
      <c r="F51" t="s">
        <v>228</v>
      </c>
    </row>
    <row r="52" spans="1:6" x14ac:dyDescent="0.25">
      <c r="A52">
        <v>25272</v>
      </c>
      <c r="B52" t="s">
        <v>62</v>
      </c>
      <c r="C52" t="s">
        <v>124</v>
      </c>
      <c r="D52" t="s">
        <v>125</v>
      </c>
      <c r="E52" s="111">
        <v>2214.14</v>
      </c>
      <c r="F52" t="s">
        <v>229</v>
      </c>
    </row>
    <row r="53" spans="1:6" x14ac:dyDescent="0.25">
      <c r="A53">
        <v>25272</v>
      </c>
      <c r="B53" t="s">
        <v>62</v>
      </c>
      <c r="C53" t="s">
        <v>126</v>
      </c>
      <c r="D53" t="s">
        <v>127</v>
      </c>
      <c r="E53" s="111">
        <v>41004.42</v>
      </c>
      <c r="F53" t="s">
        <v>229</v>
      </c>
    </row>
    <row r="54" spans="1:6" ht="15.75" thickBot="1" x14ac:dyDescent="0.3">
      <c r="E54" s="112">
        <f>SUM(E44:E53)</f>
        <v>10749239.810000002</v>
      </c>
    </row>
    <row r="55" spans="1:6" x14ac:dyDescent="0.25">
      <c r="E55" s="111"/>
    </row>
    <row r="56" spans="1:6" x14ac:dyDescent="0.25">
      <c r="A56" t="s">
        <v>176</v>
      </c>
      <c r="B56" t="s">
        <v>176</v>
      </c>
      <c r="C56" t="s">
        <v>176</v>
      </c>
      <c r="D56" t="s">
        <v>176</v>
      </c>
      <c r="E56" s="111">
        <f>E39+E41+E54</f>
        <v>15412442.750000002</v>
      </c>
      <c r="F56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workbookViewId="0">
      <selection activeCell="F7" sqref="F7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7" max="7" width="22.42578125" customWidth="1"/>
    <col min="8" max="8" width="13.5703125" bestFit="1" customWidth="1"/>
  </cols>
  <sheetData>
    <row r="3" spans="1:9" ht="21" x14ac:dyDescent="0.35">
      <c r="A3" s="110" t="s">
        <v>207</v>
      </c>
    </row>
    <row r="5" spans="1:9" x14ac:dyDescent="0.25">
      <c r="A5" s="4" t="s">
        <v>205</v>
      </c>
    </row>
    <row r="6" spans="1:9" x14ac:dyDescent="0.25">
      <c r="A6" s="4" t="s">
        <v>230</v>
      </c>
    </row>
    <row r="7" spans="1:9" x14ac:dyDescent="0.25">
      <c r="A7" s="113" t="s">
        <v>236</v>
      </c>
      <c r="B7" s="114"/>
      <c r="C7" s="114"/>
    </row>
    <row r="8" spans="1:9" x14ac:dyDescent="0.25">
      <c r="A8" s="4" t="s">
        <v>206</v>
      </c>
    </row>
    <row r="9" spans="1:9" x14ac:dyDescent="0.25">
      <c r="A9" s="4"/>
    </row>
    <row r="10" spans="1:9" x14ac:dyDescent="0.25">
      <c r="A10" s="4" t="s">
        <v>233</v>
      </c>
    </row>
    <row r="11" spans="1:9" x14ac:dyDescent="0.25">
      <c r="A11" s="4" t="s">
        <v>234</v>
      </c>
    </row>
    <row r="12" spans="1:9" x14ac:dyDescent="0.25">
      <c r="A12" s="4" t="s">
        <v>235</v>
      </c>
    </row>
    <row r="14" spans="1:9" x14ac:dyDescent="0.25">
      <c r="A14" s="113" t="s">
        <v>232</v>
      </c>
      <c r="B14" s="114"/>
      <c r="C14" s="114"/>
    </row>
    <row r="15" spans="1:9" x14ac:dyDescent="0.25">
      <c r="A15" s="6"/>
      <c r="B15" s="6"/>
      <c r="C15" s="6"/>
      <c r="D15" s="6"/>
      <c r="E15" s="6"/>
      <c r="H15" s="6"/>
      <c r="I15" s="6"/>
    </row>
    <row r="16" spans="1:9" x14ac:dyDescent="0.25">
      <c r="E16">
        <v>2018</v>
      </c>
    </row>
    <row r="17" spans="1:6" x14ac:dyDescent="0.25">
      <c r="A17" t="s">
        <v>210</v>
      </c>
      <c r="B17" t="s">
        <v>57</v>
      </c>
      <c r="C17" t="s">
        <v>60</v>
      </c>
      <c r="D17" t="s">
        <v>61</v>
      </c>
      <c r="E17" t="s">
        <v>211</v>
      </c>
      <c r="F17" t="s">
        <v>209</v>
      </c>
    </row>
    <row r="18" spans="1:6" x14ac:dyDescent="0.25">
      <c r="A18">
        <v>25272</v>
      </c>
      <c r="B18" t="s">
        <v>62</v>
      </c>
      <c r="C18" t="s">
        <v>134</v>
      </c>
      <c r="D18" t="s">
        <v>135</v>
      </c>
      <c r="E18" s="111">
        <v>29.78</v>
      </c>
      <c r="F18" t="s">
        <v>215</v>
      </c>
    </row>
    <row r="19" spans="1:6" x14ac:dyDescent="0.25">
      <c r="A19">
        <v>25272</v>
      </c>
      <c r="B19" t="s">
        <v>62</v>
      </c>
      <c r="C19" t="s">
        <v>136</v>
      </c>
      <c r="D19" t="s">
        <v>137</v>
      </c>
      <c r="E19" s="111">
        <v>7343.4</v>
      </c>
      <c r="F19" t="s">
        <v>215</v>
      </c>
    </row>
    <row r="20" spans="1:6" x14ac:dyDescent="0.25">
      <c r="A20">
        <v>25272</v>
      </c>
      <c r="B20" t="s">
        <v>62</v>
      </c>
      <c r="C20" t="s">
        <v>138</v>
      </c>
      <c r="D20" t="s">
        <v>139</v>
      </c>
      <c r="E20" s="111">
        <v>501.94</v>
      </c>
      <c r="F20" t="s">
        <v>215</v>
      </c>
    </row>
    <row r="21" spans="1:6" x14ac:dyDescent="0.25">
      <c r="A21">
        <v>25272</v>
      </c>
      <c r="B21" t="s">
        <v>62</v>
      </c>
      <c r="C21" t="s">
        <v>140</v>
      </c>
      <c r="D21" t="s">
        <v>141</v>
      </c>
      <c r="E21" s="111">
        <v>2541.27</v>
      </c>
      <c r="F21" t="s">
        <v>215</v>
      </c>
    </row>
    <row r="22" spans="1:6" x14ac:dyDescent="0.25">
      <c r="A22">
        <v>25272</v>
      </c>
      <c r="B22" t="s">
        <v>62</v>
      </c>
      <c r="C22" t="s">
        <v>76</v>
      </c>
      <c r="D22" t="s">
        <v>77</v>
      </c>
      <c r="E22" s="111">
        <v>7874.61</v>
      </c>
      <c r="F22" t="s">
        <v>219</v>
      </c>
    </row>
    <row r="23" spans="1:6" x14ac:dyDescent="0.25">
      <c r="A23">
        <v>25272</v>
      </c>
      <c r="B23" t="s">
        <v>62</v>
      </c>
      <c r="C23" t="s">
        <v>86</v>
      </c>
      <c r="D23" t="s">
        <v>87</v>
      </c>
      <c r="E23" s="111">
        <v>1192.47</v>
      </c>
      <c r="F23" t="s">
        <v>221</v>
      </c>
    </row>
    <row r="24" spans="1:6" x14ac:dyDescent="0.25">
      <c r="A24">
        <v>25272</v>
      </c>
      <c r="B24" t="s">
        <v>62</v>
      </c>
      <c r="C24" t="s">
        <v>90</v>
      </c>
      <c r="D24" t="s">
        <v>91</v>
      </c>
      <c r="E24" s="111">
        <v>93586.96</v>
      </c>
      <c r="F24" t="s">
        <v>221</v>
      </c>
    </row>
    <row r="25" spans="1:6" x14ac:dyDescent="0.25">
      <c r="A25">
        <v>25272</v>
      </c>
      <c r="B25" t="s">
        <v>62</v>
      </c>
      <c r="C25" t="s">
        <v>92</v>
      </c>
      <c r="D25" t="s">
        <v>93</v>
      </c>
      <c r="E25" s="111">
        <v>1920.8</v>
      </c>
      <c r="F25" t="s">
        <v>221</v>
      </c>
    </row>
    <row r="26" spans="1:6" x14ac:dyDescent="0.25">
      <c r="A26">
        <v>25272</v>
      </c>
      <c r="B26" t="s">
        <v>62</v>
      </c>
      <c r="C26" t="s">
        <v>166</v>
      </c>
      <c r="D26" t="s">
        <v>121</v>
      </c>
      <c r="E26" s="111">
        <v>562.87</v>
      </c>
      <c r="F26" t="s">
        <v>221</v>
      </c>
    </row>
    <row r="27" spans="1:6" x14ac:dyDescent="0.25">
      <c r="A27">
        <v>25272</v>
      </c>
      <c r="B27" t="s">
        <v>62</v>
      </c>
      <c r="C27" t="s">
        <v>167</v>
      </c>
      <c r="D27" t="s">
        <v>168</v>
      </c>
      <c r="E27" s="111">
        <v>880.69</v>
      </c>
      <c r="F27" t="s">
        <v>222</v>
      </c>
    </row>
    <row r="28" spans="1:6" ht="15.75" thickBot="1" x14ac:dyDescent="0.3">
      <c r="E28" s="112">
        <f>SUM(E18:E27)</f>
        <v>116434.79000000001</v>
      </c>
    </row>
    <row r="29" spans="1:6" x14ac:dyDescent="0.25">
      <c r="E29" s="111"/>
    </row>
    <row r="30" spans="1:6" ht="15.75" thickBot="1" x14ac:dyDescent="0.3">
      <c r="A30">
        <v>25272</v>
      </c>
      <c r="B30" t="s">
        <v>62</v>
      </c>
      <c r="C30" t="s">
        <v>100</v>
      </c>
      <c r="D30" t="s">
        <v>101</v>
      </c>
      <c r="E30" s="112">
        <v>694013.36</v>
      </c>
      <c r="F30" t="s">
        <v>223</v>
      </c>
    </row>
    <row r="31" spans="1:6" x14ac:dyDescent="0.25">
      <c r="E31" s="111"/>
    </row>
    <row r="32" spans="1:6" x14ac:dyDescent="0.25">
      <c r="E32" s="111"/>
    </row>
    <row r="33" spans="1:6" x14ac:dyDescent="0.25">
      <c r="A33">
        <v>25272</v>
      </c>
      <c r="B33" t="s">
        <v>62</v>
      </c>
      <c r="C33" t="s">
        <v>151</v>
      </c>
      <c r="D33" t="s">
        <v>150</v>
      </c>
      <c r="E33" s="111">
        <v>340.54</v>
      </c>
      <c r="F33" t="s">
        <v>224</v>
      </c>
    </row>
    <row r="34" spans="1:6" x14ac:dyDescent="0.25">
      <c r="A34">
        <v>25272</v>
      </c>
      <c r="B34" t="s">
        <v>62</v>
      </c>
      <c r="C34" t="s">
        <v>103</v>
      </c>
      <c r="D34" t="s">
        <v>104</v>
      </c>
      <c r="E34" s="111">
        <v>4967.0200000000004</v>
      </c>
      <c r="F34" t="s">
        <v>225</v>
      </c>
    </row>
    <row r="35" spans="1:6" x14ac:dyDescent="0.25">
      <c r="A35">
        <v>25272</v>
      </c>
      <c r="B35" t="s">
        <v>62</v>
      </c>
      <c r="C35" t="s">
        <v>113</v>
      </c>
      <c r="D35" t="s">
        <v>112</v>
      </c>
      <c r="E35" s="111">
        <v>897839</v>
      </c>
      <c r="F35" t="s">
        <v>227</v>
      </c>
    </row>
    <row r="36" spans="1:6" x14ac:dyDescent="0.25">
      <c r="A36">
        <v>25272</v>
      </c>
      <c r="B36" t="s">
        <v>62</v>
      </c>
      <c r="C36" t="s">
        <v>114</v>
      </c>
      <c r="D36" t="s">
        <v>115</v>
      </c>
      <c r="E36" s="111">
        <v>891.3</v>
      </c>
      <c r="F36" t="s">
        <v>227</v>
      </c>
    </row>
    <row r="37" spans="1:6" x14ac:dyDescent="0.25">
      <c r="A37">
        <v>25272</v>
      </c>
      <c r="B37" t="s">
        <v>62</v>
      </c>
      <c r="C37" t="s">
        <v>122</v>
      </c>
      <c r="D37" t="s">
        <v>121</v>
      </c>
      <c r="E37" s="111">
        <v>640.45000000000005</v>
      </c>
      <c r="F37" t="s">
        <v>228</v>
      </c>
    </row>
    <row r="38" spans="1:6" x14ac:dyDescent="0.25">
      <c r="A38">
        <v>25272</v>
      </c>
      <c r="B38" t="s">
        <v>62</v>
      </c>
      <c r="C38" t="s">
        <v>124</v>
      </c>
      <c r="D38" t="s">
        <v>125</v>
      </c>
      <c r="E38" s="111">
        <v>597.51</v>
      </c>
      <c r="F38" t="s">
        <v>229</v>
      </c>
    </row>
    <row r="39" spans="1:6" x14ac:dyDescent="0.25">
      <c r="A39">
        <v>25272</v>
      </c>
      <c r="B39" t="s">
        <v>62</v>
      </c>
      <c r="C39" t="s">
        <v>126</v>
      </c>
      <c r="D39" t="s">
        <v>127</v>
      </c>
      <c r="E39" s="111">
        <v>2335.17</v>
      </c>
      <c r="F39" t="s">
        <v>229</v>
      </c>
    </row>
    <row r="40" spans="1:6" ht="15.75" thickBot="1" x14ac:dyDescent="0.3">
      <c r="E40" s="112">
        <f>SUM(E33:E39)</f>
        <v>907610.99000000011</v>
      </c>
    </row>
    <row r="41" spans="1:6" x14ac:dyDescent="0.25">
      <c r="E41" s="111"/>
    </row>
    <row r="42" spans="1:6" ht="15.75" thickBot="1" x14ac:dyDescent="0.3">
      <c r="A42" t="s">
        <v>176</v>
      </c>
      <c r="B42" t="s">
        <v>176</v>
      </c>
      <c r="C42" t="s">
        <v>176</v>
      </c>
      <c r="D42" t="s">
        <v>176</v>
      </c>
      <c r="E42" s="112">
        <f>E28+E30+E40</f>
        <v>1718059.1400000001</v>
      </c>
      <c r="F42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02"/>
  <sheetViews>
    <sheetView tabSelected="1" zoomScale="70" zoomScaleNormal="70" workbookViewId="0">
      <selection activeCell="K25" sqref="K25"/>
    </sheetView>
  </sheetViews>
  <sheetFormatPr defaultRowHeight="15" x14ac:dyDescent="0.25"/>
  <cols>
    <col min="1" max="1" width="19.5703125" customWidth="1"/>
    <col min="2" max="2" width="15.5703125" customWidth="1"/>
    <col min="3" max="3" width="14.85546875" customWidth="1"/>
    <col min="4" max="4" width="11" customWidth="1"/>
    <col min="5" max="17" width="9.140625" customWidth="1"/>
    <col min="19" max="19" width="14.7109375" customWidth="1"/>
  </cols>
  <sheetData>
    <row r="3" spans="1:3" x14ac:dyDescent="0.25">
      <c r="A3" t="s">
        <v>4</v>
      </c>
    </row>
    <row r="4" spans="1:3" x14ac:dyDescent="0.25">
      <c r="A4" t="s">
        <v>1</v>
      </c>
    </row>
    <row r="6" spans="1:3" x14ac:dyDescent="0.25">
      <c r="A6" s="2"/>
      <c r="B6" s="3" t="s">
        <v>0</v>
      </c>
      <c r="C6" s="3" t="s">
        <v>2</v>
      </c>
    </row>
    <row r="7" spans="1:3" x14ac:dyDescent="0.25">
      <c r="A7" s="63">
        <v>2015</v>
      </c>
      <c r="B7" s="65">
        <v>0</v>
      </c>
      <c r="C7" s="66">
        <v>207536</v>
      </c>
    </row>
    <row r="8" spans="1:3" x14ac:dyDescent="0.25">
      <c r="A8" s="2">
        <v>2016</v>
      </c>
      <c r="B8" s="60">
        <v>0</v>
      </c>
      <c r="C8" s="61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3" x14ac:dyDescent="0.25">
      <c r="A17" s="1">
        <v>42979</v>
      </c>
      <c r="B17" s="4">
        <v>0</v>
      </c>
      <c r="C17" s="13">
        <v>15912</v>
      </c>
    </row>
    <row r="18" spans="1:3" x14ac:dyDescent="0.25">
      <c r="A18" s="1">
        <v>43009</v>
      </c>
      <c r="B18" s="4">
        <v>0</v>
      </c>
      <c r="C18" s="5">
        <v>16122</v>
      </c>
    </row>
    <row r="19" spans="1:3" x14ac:dyDescent="0.25">
      <c r="A19" s="1">
        <v>43040</v>
      </c>
      <c r="B19" s="4">
        <v>0</v>
      </c>
      <c r="C19" s="5">
        <v>14519</v>
      </c>
    </row>
    <row r="20" spans="1:3" x14ac:dyDescent="0.25">
      <c r="A20" s="62">
        <v>43070</v>
      </c>
      <c r="B20" s="60">
        <v>0</v>
      </c>
      <c r="C20" s="5">
        <v>12841</v>
      </c>
    </row>
    <row r="21" spans="1:3" x14ac:dyDescent="0.25">
      <c r="A21" s="63">
        <v>2017</v>
      </c>
      <c r="B21" s="64">
        <f>SUM(B9:B20)</f>
        <v>0</v>
      </c>
      <c r="C21" s="64">
        <f>SUM(C9:C20)</f>
        <v>193983</v>
      </c>
    </row>
    <row r="22" spans="1:3" x14ac:dyDescent="0.25">
      <c r="A22" s="1">
        <v>43101</v>
      </c>
      <c r="B22" s="4">
        <v>0</v>
      </c>
      <c r="C22" s="5">
        <v>16810</v>
      </c>
    </row>
    <row r="23" spans="1:3" x14ac:dyDescent="0.25">
      <c r="A23" s="1">
        <v>43132</v>
      </c>
      <c r="B23" s="4">
        <v>0</v>
      </c>
      <c r="C23" s="5">
        <v>17110</v>
      </c>
    </row>
    <row r="24" spans="1:3" x14ac:dyDescent="0.25">
      <c r="A24" s="1">
        <v>43160</v>
      </c>
      <c r="B24" s="191">
        <v>0</v>
      </c>
      <c r="C24" s="5">
        <v>19510</v>
      </c>
    </row>
    <row r="25" spans="1:3" x14ac:dyDescent="0.25">
      <c r="A25" s="1">
        <v>43191</v>
      </c>
      <c r="B25" s="191">
        <v>0</v>
      </c>
      <c r="C25" s="5">
        <v>29107</v>
      </c>
    </row>
    <row r="26" spans="1:3" x14ac:dyDescent="0.25">
      <c r="A26" s="1">
        <v>43221</v>
      </c>
      <c r="B26" s="191">
        <v>0</v>
      </c>
      <c r="C26" s="5">
        <v>19571</v>
      </c>
    </row>
    <row r="27" spans="1:3" x14ac:dyDescent="0.25">
      <c r="A27" s="1">
        <v>43252</v>
      </c>
      <c r="B27" s="191">
        <v>0</v>
      </c>
      <c r="C27" s="5">
        <v>19540</v>
      </c>
    </row>
    <row r="28" spans="1:3" x14ac:dyDescent="0.25">
      <c r="A28" s="1">
        <v>43282</v>
      </c>
      <c r="B28" s="191">
        <v>8.5399999999999991</v>
      </c>
      <c r="C28" s="5">
        <v>21724</v>
      </c>
    </row>
    <row r="29" spans="1:3" x14ac:dyDescent="0.25">
      <c r="A29" s="1">
        <v>43313</v>
      </c>
      <c r="B29" s="191">
        <v>0</v>
      </c>
      <c r="C29" s="5">
        <v>22107</v>
      </c>
    </row>
    <row r="30" spans="1:3" x14ac:dyDescent="0.25">
      <c r="A30" s="1">
        <v>43344</v>
      </c>
      <c r="B30" s="191">
        <v>0</v>
      </c>
      <c r="C30" s="5">
        <v>33943</v>
      </c>
    </row>
    <row r="31" spans="1:3" x14ac:dyDescent="0.25">
      <c r="A31" s="1">
        <v>43374</v>
      </c>
      <c r="B31" s="141"/>
      <c r="C31" s="142"/>
    </row>
    <row r="32" spans="1:3" x14ac:dyDescent="0.25">
      <c r="A32" s="1">
        <v>43405</v>
      </c>
      <c r="B32" s="141"/>
      <c r="C32" s="142"/>
    </row>
    <row r="33" spans="1:22" x14ac:dyDescent="0.25">
      <c r="A33" s="1">
        <v>43435</v>
      </c>
      <c r="B33" s="141"/>
      <c r="C33" s="142"/>
    </row>
    <row r="34" spans="1:22" x14ac:dyDescent="0.25">
      <c r="A34" s="242" t="s">
        <v>302</v>
      </c>
      <c r="B34" s="64">
        <f>SUM(B22:B33)</f>
        <v>8.5399999999999991</v>
      </c>
      <c r="C34" s="64">
        <f>SUM(C22:C33)</f>
        <v>199422</v>
      </c>
    </row>
    <row r="35" spans="1:22" x14ac:dyDescent="0.25">
      <c r="A35" s="1">
        <v>43466</v>
      </c>
      <c r="B35" s="141"/>
      <c r="C35" s="142"/>
    </row>
    <row r="36" spans="1:22" x14ac:dyDescent="0.25">
      <c r="A36" s="1"/>
      <c r="B36" s="4"/>
      <c r="C36" s="5"/>
    </row>
    <row r="37" spans="1:22" x14ac:dyDescent="0.25">
      <c r="A37" s="1"/>
      <c r="B37" s="4"/>
      <c r="C37" s="5"/>
    </row>
    <row r="38" spans="1:22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</row>
    <row r="40" spans="1:22" x14ac:dyDescent="0.25">
      <c r="A40" t="s">
        <v>3</v>
      </c>
    </row>
    <row r="41" spans="1:22" x14ac:dyDescent="0.25">
      <c r="A41" t="s">
        <v>1</v>
      </c>
    </row>
    <row r="43" spans="1:22" x14ac:dyDescent="0.25">
      <c r="A43" s="2"/>
      <c r="B43" s="3" t="s">
        <v>0</v>
      </c>
      <c r="C43" s="3" t="s">
        <v>2</v>
      </c>
    </row>
    <row r="44" spans="1:22" x14ac:dyDescent="0.25">
      <c r="A44">
        <v>2015</v>
      </c>
      <c r="B44" s="4">
        <v>0</v>
      </c>
      <c r="C44" s="5">
        <v>23530</v>
      </c>
    </row>
    <row r="45" spans="1:22" x14ac:dyDescent="0.25">
      <c r="A45">
        <v>2016</v>
      </c>
      <c r="B45" s="4">
        <v>0</v>
      </c>
      <c r="C45" s="5">
        <v>23350</v>
      </c>
    </row>
    <row r="46" spans="1:22" x14ac:dyDescent="0.25">
      <c r="A46" s="1">
        <v>42736</v>
      </c>
      <c r="B46" s="4">
        <v>0</v>
      </c>
      <c r="C46" s="5">
        <v>1855</v>
      </c>
      <c r="S46" s="54"/>
    </row>
    <row r="47" spans="1:22" x14ac:dyDescent="0.25">
      <c r="A47" s="1">
        <v>42767</v>
      </c>
      <c r="B47" s="4">
        <v>0</v>
      </c>
      <c r="C47" s="5">
        <v>1761</v>
      </c>
      <c r="S47" s="55"/>
    </row>
    <row r="48" spans="1:22" x14ac:dyDescent="0.25">
      <c r="A48" s="1">
        <v>42795</v>
      </c>
      <c r="B48" s="4">
        <v>0</v>
      </c>
      <c r="C48" s="5">
        <v>2048</v>
      </c>
    </row>
    <row r="49" spans="1:3" x14ac:dyDescent="0.25">
      <c r="A49" s="1">
        <v>42826</v>
      </c>
      <c r="B49" s="4">
        <v>0</v>
      </c>
      <c r="C49" s="5">
        <v>1980</v>
      </c>
    </row>
    <row r="50" spans="1:3" x14ac:dyDescent="0.25">
      <c r="A50" s="1">
        <v>42856</v>
      </c>
      <c r="B50" s="4">
        <v>0</v>
      </c>
      <c r="C50" s="5">
        <v>1822</v>
      </c>
    </row>
    <row r="51" spans="1:3" x14ac:dyDescent="0.25">
      <c r="A51" s="1">
        <v>42887</v>
      </c>
      <c r="B51" s="4">
        <v>0</v>
      </c>
      <c r="C51" s="5">
        <v>2026</v>
      </c>
    </row>
    <row r="52" spans="1:3" x14ac:dyDescent="0.25">
      <c r="A52" s="1">
        <v>42917</v>
      </c>
      <c r="B52" s="4">
        <v>0</v>
      </c>
      <c r="C52" s="5">
        <v>1485</v>
      </c>
    </row>
    <row r="53" spans="1:3" x14ac:dyDescent="0.25">
      <c r="A53" s="1">
        <v>42948</v>
      </c>
      <c r="B53" s="4">
        <v>0</v>
      </c>
      <c r="C53" s="5">
        <v>1525</v>
      </c>
    </row>
    <row r="54" spans="1:3" x14ac:dyDescent="0.25">
      <c r="A54" s="1">
        <v>42979</v>
      </c>
      <c r="B54" s="4">
        <v>0</v>
      </c>
      <c r="C54" s="13">
        <v>1536</v>
      </c>
    </row>
    <row r="55" spans="1:3" x14ac:dyDescent="0.25">
      <c r="A55" s="1">
        <v>43009</v>
      </c>
      <c r="B55" s="4">
        <v>0</v>
      </c>
      <c r="C55" s="5">
        <v>1822</v>
      </c>
    </row>
    <row r="56" spans="1:3" x14ac:dyDescent="0.25">
      <c r="A56" s="1">
        <v>43040</v>
      </c>
      <c r="B56" s="4">
        <v>0</v>
      </c>
      <c r="C56" s="5">
        <v>1323</v>
      </c>
    </row>
    <row r="57" spans="1:3" x14ac:dyDescent="0.25">
      <c r="A57" s="1">
        <v>43070</v>
      </c>
      <c r="B57" s="4">
        <v>0</v>
      </c>
      <c r="C57" s="5">
        <v>1259</v>
      </c>
    </row>
    <row r="58" spans="1:3" x14ac:dyDescent="0.25">
      <c r="A58" s="242">
        <v>2017</v>
      </c>
      <c r="B58" s="64">
        <f>SUM(B46:B57)</f>
        <v>0</v>
      </c>
      <c r="C58" s="64">
        <f>SUM(C46:C57)</f>
        <v>20442</v>
      </c>
    </row>
    <row r="59" spans="1:3" x14ac:dyDescent="0.25">
      <c r="A59" s="1">
        <v>43101</v>
      </c>
      <c r="B59" s="4">
        <v>0</v>
      </c>
      <c r="C59" s="5">
        <v>1985</v>
      </c>
    </row>
    <row r="60" spans="1:3" x14ac:dyDescent="0.25">
      <c r="A60" s="1">
        <v>43132</v>
      </c>
      <c r="B60" s="4">
        <v>0</v>
      </c>
      <c r="C60" s="5">
        <v>1679</v>
      </c>
    </row>
    <row r="61" spans="1:3" x14ac:dyDescent="0.25">
      <c r="A61" s="1">
        <v>43160</v>
      </c>
      <c r="B61" s="191">
        <v>0</v>
      </c>
      <c r="C61" s="5">
        <v>1867</v>
      </c>
    </row>
    <row r="62" spans="1:3" x14ac:dyDescent="0.25">
      <c r="A62" s="1">
        <v>43191</v>
      </c>
      <c r="B62" s="191">
        <v>0</v>
      </c>
      <c r="C62" s="5">
        <v>2913</v>
      </c>
    </row>
    <row r="63" spans="1:3" x14ac:dyDescent="0.25">
      <c r="A63" s="1">
        <v>43221</v>
      </c>
      <c r="B63" s="191">
        <v>0</v>
      </c>
      <c r="C63" s="5">
        <v>1773</v>
      </c>
    </row>
    <row r="64" spans="1:3" x14ac:dyDescent="0.25">
      <c r="A64" s="1">
        <v>43252</v>
      </c>
      <c r="B64" s="191">
        <v>0</v>
      </c>
      <c r="C64" s="5">
        <v>1493</v>
      </c>
    </row>
    <row r="65" spans="1:22" x14ac:dyDescent="0.25">
      <c r="A65" s="1">
        <v>43282</v>
      </c>
      <c r="B65" s="191">
        <v>0</v>
      </c>
      <c r="C65" s="5">
        <v>1682</v>
      </c>
    </row>
    <row r="66" spans="1:22" x14ac:dyDescent="0.25">
      <c r="A66" s="1">
        <v>43313</v>
      </c>
      <c r="B66" s="191">
        <v>0</v>
      </c>
      <c r="C66" s="5">
        <v>2025</v>
      </c>
    </row>
    <row r="67" spans="1:22" x14ac:dyDescent="0.25">
      <c r="A67" s="1">
        <v>43344</v>
      </c>
      <c r="B67" s="191">
        <v>0</v>
      </c>
      <c r="C67" s="5">
        <v>4832</v>
      </c>
    </row>
    <row r="68" spans="1:22" x14ac:dyDescent="0.25">
      <c r="A68" s="1">
        <v>43374</v>
      </c>
      <c r="B68" s="141"/>
      <c r="C68" s="142"/>
    </row>
    <row r="69" spans="1:22" x14ac:dyDescent="0.25">
      <c r="A69" s="1">
        <v>43405</v>
      </c>
      <c r="B69" s="141"/>
      <c r="C69" s="142"/>
    </row>
    <row r="70" spans="1:22" x14ac:dyDescent="0.25">
      <c r="A70" s="1">
        <v>43435</v>
      </c>
      <c r="B70" s="141"/>
      <c r="C70" s="142"/>
    </row>
    <row r="71" spans="1:22" x14ac:dyDescent="0.25">
      <c r="A71" s="242" t="s">
        <v>302</v>
      </c>
      <c r="B71" s="64">
        <f>SUM(B59:B70)</f>
        <v>0</v>
      </c>
      <c r="C71" s="64">
        <f>SUM(C59:C70)</f>
        <v>20249</v>
      </c>
    </row>
    <row r="72" spans="1:22" x14ac:dyDescent="0.25">
      <c r="A72" s="1">
        <v>43466</v>
      </c>
      <c r="B72" s="141"/>
      <c r="C72" s="142"/>
    </row>
    <row r="73" spans="1:22" x14ac:dyDescent="0.25">
      <c r="A73" s="1"/>
      <c r="B73" s="4"/>
      <c r="C73" s="5"/>
    </row>
    <row r="74" spans="1:22" x14ac:dyDescent="0.25">
      <c r="A74" s="1"/>
      <c r="B74" s="4"/>
      <c r="C74" s="5"/>
    </row>
    <row r="75" spans="1:22" x14ac:dyDescent="0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x14ac:dyDescent="0.25">
      <c r="A76" s="1"/>
      <c r="B76" s="4"/>
      <c r="C76" s="5"/>
    </row>
    <row r="77" spans="1:22" x14ac:dyDescent="0.25">
      <c r="A77" s="1"/>
      <c r="B77" s="4"/>
      <c r="C77" s="5"/>
    </row>
    <row r="78" spans="1:22" x14ac:dyDescent="0.25">
      <c r="A78" s="1"/>
      <c r="B78" s="4"/>
      <c r="C78" s="5"/>
    </row>
    <row r="80" spans="1:22" x14ac:dyDescent="0.25">
      <c r="B80" s="4" t="s">
        <v>179</v>
      </c>
    </row>
    <row r="81" spans="1:31" x14ac:dyDescent="0.25">
      <c r="Q81" s="69"/>
      <c r="R81" s="69"/>
      <c r="AD81" s="72"/>
    </row>
    <row r="82" spans="1:31" x14ac:dyDescent="0.25">
      <c r="B82" s="2"/>
      <c r="C82" s="3">
        <v>2015</v>
      </c>
      <c r="D82" s="70">
        <v>2016</v>
      </c>
      <c r="E82" s="67">
        <v>42736</v>
      </c>
      <c r="F82" s="17">
        <v>42767</v>
      </c>
      <c r="G82" s="17">
        <v>42795</v>
      </c>
      <c r="H82" s="17">
        <v>42826</v>
      </c>
      <c r="I82" s="17">
        <v>42856</v>
      </c>
      <c r="J82" s="17">
        <v>42887</v>
      </c>
      <c r="K82" s="17">
        <v>42917</v>
      </c>
      <c r="L82" s="17">
        <v>42948</v>
      </c>
      <c r="M82" s="17">
        <v>42979</v>
      </c>
      <c r="N82" s="17">
        <v>43009</v>
      </c>
      <c r="O82" s="17">
        <v>43040</v>
      </c>
      <c r="P82" s="17">
        <v>43070</v>
      </c>
      <c r="Q82" s="73">
        <v>2017</v>
      </c>
      <c r="R82" s="67">
        <v>43101</v>
      </c>
      <c r="S82" s="17">
        <v>43132</v>
      </c>
      <c r="T82" s="17">
        <v>43160</v>
      </c>
      <c r="U82" s="17">
        <v>43191</v>
      </c>
      <c r="V82" s="17">
        <v>43221</v>
      </c>
      <c r="W82" s="17">
        <v>43252</v>
      </c>
      <c r="X82" s="17">
        <v>43282</v>
      </c>
      <c r="Y82" s="17">
        <v>43313</v>
      </c>
      <c r="Z82" s="17">
        <v>43344</v>
      </c>
      <c r="AA82" s="17">
        <v>43374</v>
      </c>
      <c r="AB82" s="17">
        <v>43405</v>
      </c>
      <c r="AC82" s="17">
        <v>43435</v>
      </c>
      <c r="AD82" s="70" t="s">
        <v>302</v>
      </c>
      <c r="AE82" s="67">
        <v>43466</v>
      </c>
    </row>
    <row r="83" spans="1:31" x14ac:dyDescent="0.25">
      <c r="A83" s="9" t="s">
        <v>22</v>
      </c>
      <c r="B83" s="16" t="s">
        <v>5</v>
      </c>
      <c r="C83" s="15">
        <v>231066</v>
      </c>
      <c r="D83" s="71">
        <v>210544</v>
      </c>
      <c r="E83" s="68">
        <v>16487</v>
      </c>
      <c r="F83" s="15">
        <v>16234</v>
      </c>
      <c r="G83" s="15">
        <v>18391</v>
      </c>
      <c r="H83" s="15">
        <v>19512</v>
      </c>
      <c r="I83" s="15">
        <v>21079</v>
      </c>
      <c r="J83" s="15">
        <v>21248</v>
      </c>
      <c r="K83" s="15">
        <v>17197</v>
      </c>
      <c r="L83" s="15">
        <v>18943</v>
      </c>
      <c r="M83" s="15">
        <f>C17+C54</f>
        <v>17448</v>
      </c>
      <c r="N83" s="83">
        <v>17944</v>
      </c>
      <c r="O83" s="83">
        <v>15842</v>
      </c>
      <c r="P83" s="83">
        <v>14100</v>
      </c>
      <c r="Q83" s="74">
        <f>SUM(E83:P83)</f>
        <v>214425</v>
      </c>
      <c r="R83" s="68">
        <v>18795</v>
      </c>
      <c r="S83" s="143">
        <v>18789</v>
      </c>
      <c r="T83" s="191">
        <v>21377</v>
      </c>
      <c r="U83" s="191">
        <v>32020</v>
      </c>
      <c r="V83" s="191">
        <v>21344</v>
      </c>
      <c r="W83" s="191">
        <v>21033</v>
      </c>
      <c r="X83" s="191">
        <v>23406</v>
      </c>
      <c r="Y83" s="191">
        <v>24132</v>
      </c>
      <c r="Z83" s="191">
        <v>38775</v>
      </c>
      <c r="AA83" s="145"/>
      <c r="AB83" s="145"/>
      <c r="AC83" s="145"/>
      <c r="AD83" s="162">
        <f>SUM(R83:AC83)</f>
        <v>219671</v>
      </c>
      <c r="AE83" s="145"/>
    </row>
    <row r="84" spans="1:31" x14ac:dyDescent="0.25">
      <c r="A84" s="9" t="s">
        <v>22</v>
      </c>
      <c r="B84" s="16" t="s">
        <v>24</v>
      </c>
      <c r="C84" s="15">
        <v>843</v>
      </c>
      <c r="D84" s="71">
        <v>935</v>
      </c>
      <c r="E84" s="68">
        <v>92</v>
      </c>
      <c r="F84" s="15">
        <v>119</v>
      </c>
      <c r="G84" s="15">
        <v>86</v>
      </c>
      <c r="H84" s="15">
        <v>115</v>
      </c>
      <c r="I84" s="15">
        <v>99</v>
      </c>
      <c r="J84" s="15">
        <v>119</v>
      </c>
      <c r="K84" s="15">
        <v>99</v>
      </c>
      <c r="L84" s="15">
        <v>106</v>
      </c>
      <c r="M84" s="15">
        <v>111</v>
      </c>
      <c r="N84" s="83">
        <v>111</v>
      </c>
      <c r="O84" s="83">
        <v>113</v>
      </c>
      <c r="P84" s="83">
        <v>97</v>
      </c>
      <c r="Q84" s="74">
        <f t="shared" ref="Q84:Q90" si="0">SUM(E84:P84)</f>
        <v>1267</v>
      </c>
      <c r="R84" s="68">
        <v>109</v>
      </c>
      <c r="S84" s="144">
        <v>123</v>
      </c>
      <c r="T84" s="191">
        <v>126</v>
      </c>
      <c r="U84" s="191">
        <v>179</v>
      </c>
      <c r="V84" s="191">
        <v>51</v>
      </c>
      <c r="W84" s="191">
        <v>121</v>
      </c>
      <c r="X84" s="191">
        <v>97</v>
      </c>
      <c r="Y84" s="191">
        <v>107</v>
      </c>
      <c r="Z84" s="191">
        <v>178</v>
      </c>
      <c r="AA84" s="145"/>
      <c r="AB84" s="145"/>
      <c r="AC84" s="145"/>
      <c r="AD84" s="162">
        <f t="shared" ref="AD84:AD102" si="1">SUM(R84:AC84)</f>
        <v>1091</v>
      </c>
      <c r="AE84" s="145"/>
    </row>
    <row r="85" spans="1:31" x14ac:dyDescent="0.25">
      <c r="A85" s="9" t="s">
        <v>22</v>
      </c>
      <c r="B85" s="16" t="s">
        <v>13</v>
      </c>
      <c r="C85" s="15">
        <v>15</v>
      </c>
      <c r="D85" s="71">
        <v>15</v>
      </c>
      <c r="E85" s="68">
        <v>2</v>
      </c>
      <c r="F85" s="15">
        <v>1</v>
      </c>
      <c r="G85" s="15">
        <v>1</v>
      </c>
      <c r="H85" s="15">
        <v>1</v>
      </c>
      <c r="I85" s="15">
        <v>6</v>
      </c>
      <c r="J85" s="15">
        <v>1</v>
      </c>
      <c r="K85" s="15">
        <v>1</v>
      </c>
      <c r="L85" s="15">
        <v>1</v>
      </c>
      <c r="M85" s="15">
        <v>1</v>
      </c>
      <c r="N85" s="83">
        <v>1</v>
      </c>
      <c r="O85" s="83">
        <v>1</v>
      </c>
      <c r="P85" s="83">
        <v>1</v>
      </c>
      <c r="Q85" s="74">
        <f t="shared" si="0"/>
        <v>18</v>
      </c>
      <c r="R85" s="68">
        <v>1</v>
      </c>
      <c r="S85" s="144">
        <v>1</v>
      </c>
      <c r="T85" s="191">
        <v>1</v>
      </c>
      <c r="U85" s="191">
        <v>2</v>
      </c>
      <c r="V85" s="191">
        <v>1</v>
      </c>
      <c r="W85" s="191">
        <v>1</v>
      </c>
      <c r="X85" s="191">
        <v>1</v>
      </c>
      <c r="Y85" s="191">
        <v>1</v>
      </c>
      <c r="Z85" s="191">
        <v>2</v>
      </c>
      <c r="AA85" s="145"/>
      <c r="AB85" s="145"/>
      <c r="AC85" s="145"/>
      <c r="AD85" s="162">
        <f t="shared" si="1"/>
        <v>11</v>
      </c>
      <c r="AE85" s="145"/>
    </row>
    <row r="86" spans="1:31" ht="24" x14ac:dyDescent="0.25">
      <c r="A86" s="9" t="s">
        <v>22</v>
      </c>
      <c r="B86" s="16" t="s">
        <v>14</v>
      </c>
      <c r="C86" s="15">
        <v>289</v>
      </c>
      <c r="D86" s="71">
        <v>265</v>
      </c>
      <c r="E86" s="68">
        <v>23</v>
      </c>
      <c r="F86" s="15">
        <v>26</v>
      </c>
      <c r="G86" s="15">
        <v>21</v>
      </c>
      <c r="H86" s="15">
        <v>28</v>
      </c>
      <c r="I86" s="15">
        <v>52</v>
      </c>
      <c r="J86" s="15">
        <v>28</v>
      </c>
      <c r="K86" s="15">
        <v>17</v>
      </c>
      <c r="L86" s="15">
        <v>11</v>
      </c>
      <c r="M86" s="15">
        <v>39</v>
      </c>
      <c r="N86" s="83">
        <v>44</v>
      </c>
      <c r="O86" s="83">
        <v>27</v>
      </c>
      <c r="P86" s="83">
        <v>20</v>
      </c>
      <c r="Q86" s="74">
        <f t="shared" si="0"/>
        <v>336</v>
      </c>
      <c r="R86" s="68">
        <v>63</v>
      </c>
      <c r="S86" s="144">
        <v>16</v>
      </c>
      <c r="T86" s="191">
        <v>47</v>
      </c>
      <c r="U86" s="191">
        <v>80</v>
      </c>
      <c r="V86" s="191">
        <v>23</v>
      </c>
      <c r="W86" s="191">
        <v>52</v>
      </c>
      <c r="X86" s="191">
        <v>91</v>
      </c>
      <c r="Y86" s="191">
        <v>42</v>
      </c>
      <c r="Z86" s="191">
        <v>65</v>
      </c>
      <c r="AA86" s="145"/>
      <c r="AB86" s="145"/>
      <c r="AC86" s="145"/>
      <c r="AD86" s="162">
        <f t="shared" si="1"/>
        <v>479</v>
      </c>
      <c r="AE86" s="145"/>
    </row>
    <row r="87" spans="1:31" ht="24" x14ac:dyDescent="0.25">
      <c r="A87" s="9" t="s">
        <v>22</v>
      </c>
      <c r="B87" s="16" t="s">
        <v>15</v>
      </c>
      <c r="C87" s="15">
        <v>7770</v>
      </c>
      <c r="D87" s="71">
        <v>6373</v>
      </c>
      <c r="E87" s="68">
        <v>492</v>
      </c>
      <c r="F87" s="15">
        <v>509</v>
      </c>
      <c r="G87" s="15">
        <v>450</v>
      </c>
      <c r="H87" s="15">
        <v>460</v>
      </c>
      <c r="I87" s="15">
        <v>604</v>
      </c>
      <c r="J87" s="15">
        <v>581</v>
      </c>
      <c r="K87" s="15">
        <v>500</v>
      </c>
      <c r="L87" s="15">
        <v>487</v>
      </c>
      <c r="M87" s="15">
        <v>526</v>
      </c>
      <c r="N87" s="83">
        <v>532</v>
      </c>
      <c r="O87" s="83">
        <v>444</v>
      </c>
      <c r="P87" s="83">
        <v>397</v>
      </c>
      <c r="Q87" s="74">
        <f t="shared" si="0"/>
        <v>5982</v>
      </c>
      <c r="R87" s="68">
        <v>439</v>
      </c>
      <c r="S87" s="144">
        <v>436</v>
      </c>
      <c r="T87" s="191">
        <v>669</v>
      </c>
      <c r="U87" s="191">
        <v>850</v>
      </c>
      <c r="V87" s="191">
        <v>509</v>
      </c>
      <c r="W87" s="191">
        <v>659</v>
      </c>
      <c r="X87" s="191">
        <v>581</v>
      </c>
      <c r="Y87" s="191">
        <v>631</v>
      </c>
      <c r="Z87" s="191">
        <v>714</v>
      </c>
      <c r="AA87" s="145"/>
      <c r="AB87" s="145"/>
      <c r="AC87" s="145"/>
      <c r="AD87" s="162">
        <f t="shared" si="1"/>
        <v>5488</v>
      </c>
      <c r="AE87" s="145"/>
    </row>
    <row r="88" spans="1:31" ht="24" x14ac:dyDescent="0.25">
      <c r="A88" s="9" t="s">
        <v>22</v>
      </c>
      <c r="B88" s="16" t="s">
        <v>16</v>
      </c>
      <c r="C88" s="15">
        <v>1828</v>
      </c>
      <c r="D88" s="71">
        <v>1606</v>
      </c>
      <c r="E88" s="68">
        <v>160</v>
      </c>
      <c r="F88" s="15">
        <v>115</v>
      </c>
      <c r="G88" s="15">
        <v>115</v>
      </c>
      <c r="H88" s="15">
        <v>129</v>
      </c>
      <c r="I88" s="15">
        <v>146</v>
      </c>
      <c r="J88" s="15">
        <v>300</v>
      </c>
      <c r="K88" s="15">
        <v>124</v>
      </c>
      <c r="L88" s="15">
        <v>135</v>
      </c>
      <c r="M88" s="15">
        <v>209</v>
      </c>
      <c r="N88" s="83">
        <v>153</v>
      </c>
      <c r="O88" s="83">
        <v>138</v>
      </c>
      <c r="P88" s="83">
        <v>105</v>
      </c>
      <c r="Q88" s="74">
        <f t="shared" si="0"/>
        <v>1829</v>
      </c>
      <c r="R88" s="68">
        <v>178</v>
      </c>
      <c r="S88" s="144">
        <v>108</v>
      </c>
      <c r="T88" s="191">
        <v>172</v>
      </c>
      <c r="U88" s="191">
        <v>209</v>
      </c>
      <c r="V88" s="191">
        <v>160</v>
      </c>
      <c r="W88" s="191">
        <v>172</v>
      </c>
      <c r="X88" s="191">
        <v>179</v>
      </c>
      <c r="Y88" s="191">
        <v>158</v>
      </c>
      <c r="Z88" s="191">
        <v>187</v>
      </c>
      <c r="AA88" s="145"/>
      <c r="AB88" s="145"/>
      <c r="AC88" s="145"/>
      <c r="AD88" s="162">
        <f t="shared" si="1"/>
        <v>1523</v>
      </c>
      <c r="AE88" s="145"/>
    </row>
    <row r="89" spans="1:31" ht="36" x14ac:dyDescent="0.25">
      <c r="A89" s="9" t="s">
        <v>22</v>
      </c>
      <c r="B89" s="16" t="s">
        <v>17</v>
      </c>
      <c r="C89" s="15">
        <v>2243</v>
      </c>
      <c r="D89" s="71">
        <v>1946</v>
      </c>
      <c r="E89" s="68">
        <v>177</v>
      </c>
      <c r="F89" s="15">
        <v>157</v>
      </c>
      <c r="G89" s="15">
        <v>151</v>
      </c>
      <c r="H89" s="15">
        <v>152</v>
      </c>
      <c r="I89" s="15">
        <v>158</v>
      </c>
      <c r="J89" s="15">
        <v>185</v>
      </c>
      <c r="K89" s="15">
        <v>154</v>
      </c>
      <c r="L89" s="15">
        <v>178</v>
      </c>
      <c r="M89" s="15">
        <v>191</v>
      </c>
      <c r="N89" s="83">
        <v>169</v>
      </c>
      <c r="O89" s="83">
        <v>149</v>
      </c>
      <c r="P89" s="83">
        <v>212</v>
      </c>
      <c r="Q89" s="74">
        <f t="shared" si="0"/>
        <v>2033</v>
      </c>
      <c r="R89" s="68">
        <v>260</v>
      </c>
      <c r="S89" s="144">
        <v>250</v>
      </c>
      <c r="T89" s="191">
        <v>299</v>
      </c>
      <c r="U89" s="191">
        <v>293</v>
      </c>
      <c r="V89" s="191">
        <v>152</v>
      </c>
      <c r="W89" s="191">
        <v>219</v>
      </c>
      <c r="X89" s="191">
        <v>216</v>
      </c>
      <c r="Y89" s="191">
        <v>226</v>
      </c>
      <c r="Z89" s="191">
        <v>240</v>
      </c>
      <c r="AA89" s="145"/>
      <c r="AB89" s="145"/>
      <c r="AC89" s="145"/>
      <c r="AD89" s="162">
        <f t="shared" si="1"/>
        <v>2155</v>
      </c>
      <c r="AE89" s="145"/>
    </row>
    <row r="90" spans="1:31" ht="24" x14ac:dyDescent="0.25">
      <c r="A90" s="9" t="s">
        <v>22</v>
      </c>
      <c r="B90" s="16" t="s">
        <v>9</v>
      </c>
      <c r="C90" s="15">
        <v>2</v>
      </c>
      <c r="D90" s="71">
        <v>16</v>
      </c>
      <c r="E90" s="68">
        <v>1</v>
      </c>
      <c r="F90" s="15">
        <v>3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83">
        <v>1</v>
      </c>
      <c r="O90" s="83">
        <v>0</v>
      </c>
      <c r="P90" s="83">
        <v>0</v>
      </c>
      <c r="Q90" s="74">
        <f t="shared" si="0"/>
        <v>6</v>
      </c>
      <c r="R90" s="68">
        <v>1</v>
      </c>
      <c r="S90" s="144">
        <v>1</v>
      </c>
      <c r="T90" s="191">
        <v>0</v>
      </c>
      <c r="U90" s="191">
        <v>2</v>
      </c>
      <c r="V90" s="191">
        <v>1</v>
      </c>
      <c r="W90" s="191">
        <v>1</v>
      </c>
      <c r="X90" s="191">
        <v>0</v>
      </c>
      <c r="Y90" s="191">
        <v>0</v>
      </c>
      <c r="Z90" s="191">
        <v>0</v>
      </c>
      <c r="AA90" s="145"/>
      <c r="AB90" s="145"/>
      <c r="AC90" s="145"/>
      <c r="AD90" s="162">
        <f t="shared" si="1"/>
        <v>6</v>
      </c>
      <c r="AE90" s="145"/>
    </row>
    <row r="91" spans="1:31" x14ac:dyDescent="0.25">
      <c r="A91" s="9"/>
      <c r="B91" s="16"/>
      <c r="C91" s="15"/>
      <c r="D91" s="71"/>
      <c r="E91" s="68"/>
      <c r="F91" s="15"/>
      <c r="G91" s="15"/>
      <c r="H91" s="15"/>
      <c r="I91" s="15"/>
      <c r="J91" s="15"/>
      <c r="K91" s="15"/>
      <c r="L91" s="15"/>
      <c r="M91" s="15"/>
      <c r="N91" s="83"/>
      <c r="O91" s="83"/>
      <c r="P91" s="83"/>
      <c r="Q91" s="74"/>
      <c r="R91" s="68"/>
      <c r="S91" s="144"/>
      <c r="AA91" s="145"/>
      <c r="AB91" s="145"/>
      <c r="AC91" s="145"/>
      <c r="AD91" s="162">
        <f t="shared" si="1"/>
        <v>0</v>
      </c>
      <c r="AE91" s="145"/>
    </row>
    <row r="92" spans="1:31" x14ac:dyDescent="0.25">
      <c r="A92" s="9"/>
      <c r="B92" s="16"/>
      <c r="C92" s="15"/>
      <c r="D92" s="71"/>
      <c r="E92" s="68"/>
      <c r="F92" s="15"/>
      <c r="G92" s="15"/>
      <c r="H92" s="15"/>
      <c r="I92" s="15"/>
      <c r="J92" s="15"/>
      <c r="K92" s="15"/>
      <c r="L92" s="15"/>
      <c r="M92" s="15"/>
      <c r="N92" s="83"/>
      <c r="O92" s="83"/>
      <c r="P92" s="83"/>
      <c r="Q92" s="74"/>
      <c r="R92" s="68"/>
      <c r="S92" s="144"/>
      <c r="AA92" s="145"/>
      <c r="AB92" s="145"/>
      <c r="AC92" s="145"/>
      <c r="AD92" s="162">
        <f t="shared" si="1"/>
        <v>0</v>
      </c>
      <c r="AE92" s="145"/>
    </row>
    <row r="93" spans="1:31" x14ac:dyDescent="0.25">
      <c r="A93" s="9" t="s">
        <v>23</v>
      </c>
      <c r="B93" s="16" t="s">
        <v>28</v>
      </c>
      <c r="C93" s="15">
        <v>0</v>
      </c>
      <c r="D93" s="71">
        <v>0</v>
      </c>
      <c r="E93" s="68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83">
        <v>0</v>
      </c>
      <c r="O93" s="83">
        <v>0</v>
      </c>
      <c r="P93" s="83">
        <v>0</v>
      </c>
      <c r="Q93" s="243"/>
      <c r="R93" s="68">
        <v>0</v>
      </c>
      <c r="S93" s="144">
        <v>0</v>
      </c>
      <c r="T93" s="191">
        <v>0</v>
      </c>
      <c r="U93" s="191">
        <v>0</v>
      </c>
      <c r="V93" s="191">
        <v>0</v>
      </c>
      <c r="W93" s="191">
        <v>0</v>
      </c>
      <c r="X93" s="191">
        <v>8.5399999999999991</v>
      </c>
      <c r="Y93" s="191">
        <v>0</v>
      </c>
      <c r="Z93" s="191">
        <v>0</v>
      </c>
      <c r="AA93" s="145"/>
      <c r="AB93" s="145"/>
      <c r="AC93" s="145"/>
      <c r="AD93" s="244"/>
      <c r="AE93" s="145"/>
    </row>
    <row r="94" spans="1:31" ht="24" x14ac:dyDescent="0.25">
      <c r="A94" s="9" t="s">
        <v>23</v>
      </c>
      <c r="B94" s="16" t="s">
        <v>29</v>
      </c>
      <c r="C94" s="15">
        <v>0</v>
      </c>
      <c r="D94" s="71">
        <v>0</v>
      </c>
      <c r="E94" s="68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83">
        <v>0</v>
      </c>
      <c r="O94" s="83">
        <v>0</v>
      </c>
      <c r="P94" s="83">
        <v>0</v>
      </c>
      <c r="Q94" s="243"/>
      <c r="R94" s="68">
        <v>0</v>
      </c>
      <c r="S94" s="144">
        <v>0</v>
      </c>
      <c r="T94" s="191">
        <v>0</v>
      </c>
      <c r="U94" s="191">
        <v>0</v>
      </c>
      <c r="V94" s="191">
        <v>0</v>
      </c>
      <c r="W94" s="191">
        <v>0</v>
      </c>
      <c r="X94" s="191">
        <v>0</v>
      </c>
      <c r="Y94" s="191">
        <v>0</v>
      </c>
      <c r="Z94" s="191">
        <v>0</v>
      </c>
      <c r="AA94" s="145"/>
      <c r="AB94" s="145"/>
      <c r="AC94" s="145"/>
      <c r="AD94" s="244"/>
      <c r="AE94" s="145"/>
    </row>
    <row r="95" spans="1:31" ht="24" x14ac:dyDescent="0.25">
      <c r="A95" s="9" t="s">
        <v>23</v>
      </c>
      <c r="B95" s="16" t="s">
        <v>6</v>
      </c>
      <c r="C95" s="15">
        <v>0</v>
      </c>
      <c r="D95" s="71">
        <v>0</v>
      </c>
      <c r="E95" s="68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83">
        <v>0</v>
      </c>
      <c r="O95" s="83">
        <v>0</v>
      </c>
      <c r="P95" s="83">
        <v>0</v>
      </c>
      <c r="Q95" s="74">
        <f t="shared" ref="Q93:Q102" si="2">SUM(E95:P95)</f>
        <v>0</v>
      </c>
      <c r="R95" s="68">
        <v>0</v>
      </c>
      <c r="S95" s="144">
        <v>0</v>
      </c>
      <c r="T95" s="191">
        <v>0</v>
      </c>
      <c r="U95" s="191">
        <v>0</v>
      </c>
      <c r="V95" s="191">
        <v>0</v>
      </c>
      <c r="W95" s="191">
        <v>0</v>
      </c>
      <c r="X95" s="191">
        <v>0</v>
      </c>
      <c r="Y95" s="191">
        <v>0</v>
      </c>
      <c r="Z95" s="191">
        <v>0</v>
      </c>
      <c r="AA95" s="145"/>
      <c r="AB95" s="145"/>
      <c r="AC95" s="145"/>
      <c r="AD95" s="162">
        <f t="shared" si="1"/>
        <v>0</v>
      </c>
      <c r="AE95" s="145"/>
    </row>
    <row r="96" spans="1:31" ht="24" x14ac:dyDescent="0.25">
      <c r="A96" s="9" t="s">
        <v>23</v>
      </c>
      <c r="B96" s="16" t="s">
        <v>7</v>
      </c>
      <c r="C96" s="15">
        <v>0</v>
      </c>
      <c r="D96" s="71">
        <v>0</v>
      </c>
      <c r="E96" s="68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83">
        <v>0</v>
      </c>
      <c r="O96" s="83">
        <v>0</v>
      </c>
      <c r="P96" s="83">
        <v>0</v>
      </c>
      <c r="Q96" s="74">
        <f t="shared" si="2"/>
        <v>0</v>
      </c>
      <c r="R96" s="68">
        <v>0</v>
      </c>
      <c r="S96" s="144">
        <v>0</v>
      </c>
      <c r="T96" s="191">
        <v>0</v>
      </c>
      <c r="U96" s="191">
        <v>0</v>
      </c>
      <c r="V96" s="191">
        <v>0</v>
      </c>
      <c r="W96" s="191">
        <v>0</v>
      </c>
      <c r="X96" s="191">
        <v>1</v>
      </c>
      <c r="Y96" s="191">
        <v>0</v>
      </c>
      <c r="Z96" s="191">
        <v>0</v>
      </c>
      <c r="AA96" s="145"/>
      <c r="AB96" s="145"/>
      <c r="AC96" s="145"/>
      <c r="AD96" s="162">
        <f t="shared" si="1"/>
        <v>1</v>
      </c>
      <c r="AE96" s="145"/>
    </row>
    <row r="97" spans="1:31" x14ac:dyDescent="0.25">
      <c r="A97" s="9" t="s">
        <v>23</v>
      </c>
      <c r="B97" s="16" t="s">
        <v>8</v>
      </c>
      <c r="C97" s="15">
        <v>3</v>
      </c>
      <c r="D97" s="71">
        <v>2</v>
      </c>
      <c r="E97" s="68">
        <v>0</v>
      </c>
      <c r="F97" s="15">
        <v>0</v>
      </c>
      <c r="G97" s="15">
        <v>1</v>
      </c>
      <c r="H97" s="15">
        <v>0</v>
      </c>
      <c r="I97" s="15">
        <v>0</v>
      </c>
      <c r="J97" s="15">
        <v>2</v>
      </c>
      <c r="K97" s="15">
        <v>1</v>
      </c>
      <c r="L97" s="15">
        <v>1</v>
      </c>
      <c r="M97" s="15">
        <v>1</v>
      </c>
      <c r="N97" s="83">
        <v>1</v>
      </c>
      <c r="O97" s="83">
        <v>0</v>
      </c>
      <c r="P97" s="83">
        <v>0</v>
      </c>
      <c r="Q97" s="74">
        <f t="shared" si="2"/>
        <v>7</v>
      </c>
      <c r="R97" s="68">
        <v>1</v>
      </c>
      <c r="S97" s="144">
        <v>0</v>
      </c>
      <c r="T97" s="191">
        <v>1</v>
      </c>
      <c r="U97" s="191">
        <v>0</v>
      </c>
      <c r="V97" s="191">
        <v>0</v>
      </c>
      <c r="W97" s="191">
        <v>1</v>
      </c>
      <c r="X97" s="191">
        <v>0</v>
      </c>
      <c r="Y97" s="191">
        <v>0</v>
      </c>
      <c r="Z97" s="191">
        <v>1</v>
      </c>
      <c r="AA97" s="145"/>
      <c r="AB97" s="145"/>
      <c r="AC97" s="145"/>
      <c r="AD97" s="162">
        <f t="shared" si="1"/>
        <v>4</v>
      </c>
      <c r="AE97" s="145"/>
    </row>
    <row r="98" spans="1:31" x14ac:dyDescent="0.25">
      <c r="A98" s="9" t="s">
        <v>23</v>
      </c>
      <c r="B98" s="16" t="s">
        <v>18</v>
      </c>
      <c r="C98" s="15">
        <v>1</v>
      </c>
      <c r="D98" s="71">
        <v>2</v>
      </c>
      <c r="E98" s="68">
        <v>1</v>
      </c>
      <c r="F98" s="15">
        <v>1</v>
      </c>
      <c r="G98" s="15">
        <v>0</v>
      </c>
      <c r="H98" s="15">
        <v>1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83">
        <v>3</v>
      </c>
      <c r="O98" s="83">
        <v>0</v>
      </c>
      <c r="P98" s="83">
        <v>0</v>
      </c>
      <c r="Q98" s="74">
        <f t="shared" si="2"/>
        <v>6</v>
      </c>
      <c r="R98" s="68">
        <v>1</v>
      </c>
      <c r="S98" s="144">
        <v>0</v>
      </c>
      <c r="T98" s="191">
        <v>0</v>
      </c>
      <c r="U98" s="191">
        <v>0</v>
      </c>
      <c r="V98" s="191">
        <v>0</v>
      </c>
      <c r="W98" s="191">
        <v>0</v>
      </c>
      <c r="X98" s="191">
        <v>1</v>
      </c>
      <c r="Y98" s="191">
        <v>0</v>
      </c>
      <c r="Z98" s="191">
        <v>0</v>
      </c>
      <c r="AA98" s="145"/>
      <c r="AB98" s="145"/>
      <c r="AC98" s="145"/>
      <c r="AD98" s="162">
        <f t="shared" si="1"/>
        <v>2</v>
      </c>
      <c r="AE98" s="145"/>
    </row>
    <row r="99" spans="1:31" x14ac:dyDescent="0.25">
      <c r="A99" s="9" t="s">
        <v>23</v>
      </c>
      <c r="B99" s="16" t="s">
        <v>10</v>
      </c>
      <c r="C99" s="15">
        <v>0</v>
      </c>
      <c r="D99" s="71">
        <v>0</v>
      </c>
      <c r="E99" s="68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83">
        <v>0</v>
      </c>
      <c r="O99" s="83">
        <v>0</v>
      </c>
      <c r="P99" s="83">
        <v>0</v>
      </c>
      <c r="Q99" s="74">
        <f t="shared" si="2"/>
        <v>0</v>
      </c>
      <c r="R99" s="68">
        <v>0</v>
      </c>
      <c r="S99" s="144">
        <v>0</v>
      </c>
      <c r="T99" s="191">
        <v>0</v>
      </c>
      <c r="U99" s="191">
        <v>0</v>
      </c>
      <c r="V99" s="191">
        <v>0</v>
      </c>
      <c r="W99" s="191">
        <v>0</v>
      </c>
      <c r="X99" s="191">
        <v>0</v>
      </c>
      <c r="Y99" s="191">
        <v>0</v>
      </c>
      <c r="Z99" s="191">
        <v>0</v>
      </c>
      <c r="AA99" s="145"/>
      <c r="AB99" s="145"/>
      <c r="AC99" s="145"/>
      <c r="AD99" s="162">
        <f t="shared" si="1"/>
        <v>0</v>
      </c>
      <c r="AE99" s="145"/>
    </row>
    <row r="100" spans="1:31" ht="24" x14ac:dyDescent="0.25">
      <c r="A100" s="9" t="s">
        <v>23</v>
      </c>
      <c r="B100" s="16" t="s">
        <v>11</v>
      </c>
      <c r="C100" s="15">
        <v>2</v>
      </c>
      <c r="D100" s="71">
        <v>1</v>
      </c>
      <c r="E100" s="68">
        <v>0</v>
      </c>
      <c r="F100" s="15">
        <v>0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83">
        <v>0</v>
      </c>
      <c r="O100" s="83">
        <v>0</v>
      </c>
      <c r="P100" s="83">
        <v>0</v>
      </c>
      <c r="Q100" s="74">
        <f t="shared" si="2"/>
        <v>1</v>
      </c>
      <c r="R100" s="68">
        <v>0</v>
      </c>
      <c r="S100" s="144">
        <v>0</v>
      </c>
      <c r="T100" s="191">
        <v>0</v>
      </c>
      <c r="U100" s="191">
        <v>0</v>
      </c>
      <c r="V100" s="191">
        <v>0</v>
      </c>
      <c r="W100" s="191">
        <v>1</v>
      </c>
      <c r="X100" s="191">
        <v>0</v>
      </c>
      <c r="Y100" s="191">
        <v>0</v>
      </c>
      <c r="Z100" s="191">
        <v>1</v>
      </c>
      <c r="AA100" s="145"/>
      <c r="AB100" s="145"/>
      <c r="AC100" s="145"/>
      <c r="AD100" s="162">
        <f t="shared" si="1"/>
        <v>2</v>
      </c>
      <c r="AE100" s="145"/>
    </row>
    <row r="101" spans="1:31" x14ac:dyDescent="0.25">
      <c r="A101" s="9"/>
      <c r="D101" s="72"/>
      <c r="E101" s="69"/>
      <c r="Q101" s="74"/>
      <c r="R101" s="69"/>
      <c r="S101" s="53"/>
      <c r="AA101" s="145"/>
      <c r="AB101" s="145"/>
      <c r="AC101" s="145"/>
      <c r="AD101" s="162">
        <f t="shared" si="1"/>
        <v>0</v>
      </c>
      <c r="AE101" s="145"/>
    </row>
    <row r="102" spans="1:31" ht="49.5" customHeight="1" x14ac:dyDescent="0.25">
      <c r="A102" s="9"/>
      <c r="B102" s="14" t="s">
        <v>12</v>
      </c>
      <c r="C102" s="15">
        <v>16</v>
      </c>
      <c r="D102" s="71">
        <v>17</v>
      </c>
      <c r="E102" s="68">
        <v>0</v>
      </c>
      <c r="F102" s="15">
        <v>1</v>
      </c>
      <c r="G102" s="15">
        <v>1</v>
      </c>
      <c r="H102" s="15">
        <v>2</v>
      </c>
      <c r="I102" s="15">
        <v>2</v>
      </c>
      <c r="J102" s="15">
        <v>1</v>
      </c>
      <c r="K102" s="15">
        <v>1</v>
      </c>
      <c r="L102" s="15">
        <v>3</v>
      </c>
      <c r="M102" s="15">
        <v>1</v>
      </c>
      <c r="N102" s="239" t="s">
        <v>178</v>
      </c>
      <c r="O102" s="239"/>
      <c r="P102" s="240"/>
      <c r="Q102" s="74">
        <f t="shared" si="2"/>
        <v>12</v>
      </c>
      <c r="R102" s="75">
        <v>3</v>
      </c>
      <c r="S102" s="144">
        <v>5</v>
      </c>
      <c r="T102" s="191">
        <v>2</v>
      </c>
      <c r="U102" s="191">
        <v>1</v>
      </c>
      <c r="V102" s="191">
        <v>2</v>
      </c>
      <c r="W102" s="191">
        <v>3</v>
      </c>
      <c r="X102" s="191">
        <v>0</v>
      </c>
      <c r="Y102" s="191">
        <v>1</v>
      </c>
      <c r="Z102" s="191">
        <v>3</v>
      </c>
      <c r="AA102" s="145"/>
      <c r="AB102" s="145"/>
      <c r="AC102" s="145"/>
      <c r="AD102" s="162">
        <f t="shared" si="1"/>
        <v>20</v>
      </c>
      <c r="AE102" s="145"/>
    </row>
  </sheetData>
  <mergeCells count="1">
    <mergeCell ref="N102:P102"/>
  </mergeCells>
  <pageMargins left="0.7" right="0.7" top="0.75" bottom="0.75" header="0.3" footer="0.3"/>
  <pageSetup orientation="portrait" r:id="rId1"/>
  <ignoredErrors>
    <ignoredError sqref="Q91:Q92 Q84:Q90 Q95:Q100 Q10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1"/>
  <sheetViews>
    <sheetView showGridLines="0" topLeftCell="N19" zoomScale="80" zoomScaleNormal="80" workbookViewId="0">
      <selection activeCell="X54" sqref="X54"/>
    </sheetView>
  </sheetViews>
  <sheetFormatPr defaultRowHeight="15" x14ac:dyDescent="0.25"/>
  <cols>
    <col min="3" max="3" width="46" customWidth="1"/>
    <col min="4" max="4" width="23" customWidth="1"/>
    <col min="5" max="5" width="14.28515625" customWidth="1"/>
    <col min="6" max="6" width="12.28515625" customWidth="1"/>
    <col min="7" max="7" width="12.140625" customWidth="1"/>
    <col min="8" max="8" width="11.85546875" customWidth="1"/>
    <col min="9" max="9" width="11.140625" customWidth="1"/>
    <col min="10" max="10" width="11" customWidth="1"/>
    <col min="11" max="11" width="12.5703125" customWidth="1"/>
    <col min="13" max="13" width="9.5703125" bestFit="1" customWidth="1"/>
  </cols>
  <sheetData>
    <row r="2" spans="2:22" x14ac:dyDescent="0.25">
      <c r="B2" s="4" t="s">
        <v>179</v>
      </c>
    </row>
    <row r="3" spans="2:22" x14ac:dyDescent="0.25">
      <c r="C3" s="44"/>
    </row>
    <row r="4" spans="2:22" ht="4.5" customHeight="1" x14ac:dyDescent="0.25">
      <c r="B4" s="90"/>
      <c r="C4" s="92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2:22" x14ac:dyDescent="0.25">
      <c r="B5" s="91" t="s">
        <v>190</v>
      </c>
      <c r="C5" s="44"/>
      <c r="E5" s="145" t="s">
        <v>259</v>
      </c>
      <c r="F5" s="145"/>
      <c r="G5" s="145"/>
      <c r="H5" s="145"/>
      <c r="I5" s="145"/>
      <c r="J5" s="145"/>
    </row>
    <row r="6" spans="2:22" ht="45" x14ac:dyDescent="0.25">
      <c r="C6" s="2"/>
      <c r="D6" s="19" t="s">
        <v>181</v>
      </c>
      <c r="E6" s="19" t="s">
        <v>172</v>
      </c>
      <c r="F6" s="19" t="s">
        <v>182</v>
      </c>
      <c r="G6" s="19" t="s">
        <v>183</v>
      </c>
      <c r="H6" s="19" t="s">
        <v>184</v>
      </c>
      <c r="I6" s="19"/>
      <c r="J6" s="19" t="s">
        <v>191</v>
      </c>
      <c r="K6" s="19" t="s">
        <v>185</v>
      </c>
    </row>
    <row r="7" spans="2:22" x14ac:dyDescent="0.25">
      <c r="C7" s="1">
        <v>43009</v>
      </c>
      <c r="D7" s="78">
        <v>317.5</v>
      </c>
      <c r="E7" s="78">
        <v>1190.5</v>
      </c>
      <c r="F7" s="78">
        <v>0</v>
      </c>
      <c r="G7" s="78">
        <v>234</v>
      </c>
      <c r="H7" s="54">
        <f>J7/K7</f>
        <v>9.7079803834150685E-2</v>
      </c>
      <c r="J7" s="79">
        <f>SUM(D7:G7)</f>
        <v>1742</v>
      </c>
      <c r="K7" s="94">
        <f>'Input - Safety Data'!C18+'Input - Safety Data'!C55</f>
        <v>17944</v>
      </c>
    </row>
    <row r="8" spans="2:22" x14ac:dyDescent="0.25">
      <c r="C8" s="1">
        <v>43040</v>
      </c>
      <c r="D8" s="78">
        <v>260.5</v>
      </c>
      <c r="E8" s="78">
        <v>305</v>
      </c>
      <c r="F8" s="78">
        <v>21</v>
      </c>
      <c r="G8" s="78">
        <v>28</v>
      </c>
      <c r="H8" s="54">
        <f t="shared" ref="H8:H18" si="0">J8/K8</f>
        <v>3.8789294281025122E-2</v>
      </c>
      <c r="J8" s="79">
        <f t="shared" ref="J8:J18" si="1">SUM(D8:G8)</f>
        <v>614.5</v>
      </c>
      <c r="K8" s="94">
        <f>'Input - Safety Data'!C19+'Input - Safety Data'!C56</f>
        <v>15842</v>
      </c>
    </row>
    <row r="9" spans="2:22" x14ac:dyDescent="0.25">
      <c r="C9" s="1">
        <v>43070</v>
      </c>
      <c r="D9" s="78">
        <v>155</v>
      </c>
      <c r="E9" s="78">
        <v>1000.5</v>
      </c>
      <c r="F9" s="78">
        <v>0</v>
      </c>
      <c r="G9" s="78">
        <v>93.5</v>
      </c>
      <c r="H9" s="54">
        <f t="shared" si="0"/>
        <v>8.8581560283687938E-2</v>
      </c>
      <c r="J9" s="79">
        <f t="shared" si="1"/>
        <v>1249</v>
      </c>
      <c r="K9" s="94">
        <f>'Input - Safety Data'!C20+'Input - Safety Data'!C57</f>
        <v>14100</v>
      </c>
    </row>
    <row r="10" spans="2:22" x14ac:dyDescent="0.25">
      <c r="C10" s="1">
        <v>43101</v>
      </c>
      <c r="D10" s="78">
        <v>263.5</v>
      </c>
      <c r="E10" s="78">
        <v>1280</v>
      </c>
      <c r="F10" s="78">
        <v>417</v>
      </c>
      <c r="G10" s="78">
        <v>292.5</v>
      </c>
      <c r="H10" s="54">
        <f t="shared" si="0"/>
        <v>0.11987230646448524</v>
      </c>
      <c r="J10" s="79">
        <f t="shared" si="1"/>
        <v>2253</v>
      </c>
      <c r="K10" s="94">
        <f>'Input - Safety Data'!C22+'Input - Safety Data'!C59</f>
        <v>18795</v>
      </c>
    </row>
    <row r="11" spans="2:22" x14ac:dyDescent="0.25">
      <c r="C11" s="1">
        <v>43132</v>
      </c>
      <c r="D11" s="138">
        <v>190.5</v>
      </c>
      <c r="E11" s="138">
        <v>1954.5</v>
      </c>
      <c r="F11" s="138">
        <v>77.5</v>
      </c>
      <c r="G11" s="138">
        <v>216.5</v>
      </c>
      <c r="H11" s="54">
        <f t="shared" si="0"/>
        <v>0.12980999520996328</v>
      </c>
      <c r="J11" s="79">
        <f t="shared" si="1"/>
        <v>2439</v>
      </c>
      <c r="K11" s="94">
        <f>'Input - Safety Data'!C23+'Input - Safety Data'!C60</f>
        <v>18789</v>
      </c>
    </row>
    <row r="12" spans="2:22" x14ac:dyDescent="0.25">
      <c r="C12" s="1">
        <v>43160</v>
      </c>
      <c r="D12" s="138">
        <v>406.5</v>
      </c>
      <c r="E12" s="138">
        <v>1362</v>
      </c>
      <c r="F12" s="138">
        <v>0</v>
      </c>
      <c r="G12" s="138">
        <v>130.5</v>
      </c>
      <c r="H12" s="54">
        <f t="shared" si="0"/>
        <v>8.8833793329279126E-2</v>
      </c>
      <c r="J12" s="79">
        <f t="shared" si="1"/>
        <v>1899</v>
      </c>
      <c r="K12" s="94">
        <f>'Input - Safety Data'!C24+'Input - Safety Data'!C61</f>
        <v>21377</v>
      </c>
    </row>
    <row r="13" spans="2:22" x14ac:dyDescent="0.25">
      <c r="C13" s="1">
        <v>43191</v>
      </c>
      <c r="D13" s="138">
        <v>439.5</v>
      </c>
      <c r="E13" s="138">
        <v>5081.5</v>
      </c>
      <c r="F13" s="138">
        <v>165</v>
      </c>
      <c r="G13" s="138">
        <v>1753.5</v>
      </c>
      <c r="H13" s="54">
        <f t="shared" si="0"/>
        <v>0.23233916302311056</v>
      </c>
      <c r="J13" s="79">
        <f t="shared" si="1"/>
        <v>7439.5</v>
      </c>
      <c r="K13" s="94">
        <f>'Input - Safety Data'!C25+'Input - Safety Data'!C62</f>
        <v>32020</v>
      </c>
    </row>
    <row r="14" spans="2:22" x14ac:dyDescent="0.25">
      <c r="C14" s="1">
        <v>43221</v>
      </c>
      <c r="D14" s="138">
        <v>440.5</v>
      </c>
      <c r="E14" s="138">
        <v>1086.5</v>
      </c>
      <c r="F14" s="138">
        <v>0</v>
      </c>
      <c r="G14" s="138">
        <v>938</v>
      </c>
      <c r="H14" s="54">
        <f t="shared" si="0"/>
        <v>0.11548913043478261</v>
      </c>
      <c r="J14" s="79">
        <f t="shared" si="1"/>
        <v>2465</v>
      </c>
      <c r="K14" s="94">
        <f>'Input - Safety Data'!C26+'Input - Safety Data'!C63</f>
        <v>21344</v>
      </c>
    </row>
    <row r="15" spans="2:22" x14ac:dyDescent="0.25">
      <c r="C15" s="1">
        <v>43252</v>
      </c>
      <c r="D15" s="138">
        <v>260.5</v>
      </c>
      <c r="E15" s="138">
        <v>1865</v>
      </c>
      <c r="F15" s="138">
        <v>59</v>
      </c>
      <c r="G15" s="138">
        <v>833.5</v>
      </c>
      <c r="H15" s="54">
        <f t="shared" si="0"/>
        <v>0.14348880330908573</v>
      </c>
      <c r="J15" s="79">
        <f t="shared" si="1"/>
        <v>3018</v>
      </c>
      <c r="K15" s="94">
        <f>'Input - Safety Data'!C27+'Input - Safety Data'!C64</f>
        <v>21033</v>
      </c>
    </row>
    <row r="16" spans="2:22" x14ac:dyDescent="0.25">
      <c r="C16" s="1">
        <v>43282</v>
      </c>
      <c r="D16" s="138">
        <v>666.5</v>
      </c>
      <c r="E16" s="138">
        <v>1842</v>
      </c>
      <c r="F16" s="138">
        <v>17</v>
      </c>
      <c r="G16" s="138">
        <v>1176.5</v>
      </c>
      <c r="H16" s="54">
        <f t="shared" si="0"/>
        <v>0.15816457318636248</v>
      </c>
      <c r="J16" s="79">
        <f t="shared" si="1"/>
        <v>3702</v>
      </c>
      <c r="K16" s="94">
        <f>'Input - Safety Data'!C28+'Input - Safety Data'!C65</f>
        <v>23406</v>
      </c>
    </row>
    <row r="17" spans="2:33" x14ac:dyDescent="0.25">
      <c r="C17" s="1">
        <v>43313</v>
      </c>
      <c r="D17" s="138">
        <v>324.5</v>
      </c>
      <c r="E17" s="138">
        <v>1433.5</v>
      </c>
      <c r="F17" s="138">
        <v>0</v>
      </c>
      <c r="G17" s="138">
        <v>255</v>
      </c>
      <c r="H17" s="54">
        <f t="shared" si="0"/>
        <v>8.3416210840377925E-2</v>
      </c>
      <c r="J17" s="79">
        <f t="shared" si="1"/>
        <v>2013</v>
      </c>
      <c r="K17" s="94">
        <f>'Input - Safety Data'!C29+'Input - Safety Data'!C66</f>
        <v>24132</v>
      </c>
    </row>
    <row r="18" spans="2:33" x14ac:dyDescent="0.25">
      <c r="C18" s="1">
        <v>43344</v>
      </c>
      <c r="D18" s="138">
        <v>502.5</v>
      </c>
      <c r="E18" s="138">
        <v>7871.5</v>
      </c>
      <c r="F18" s="138">
        <v>733.5</v>
      </c>
      <c r="G18" s="138">
        <v>2888</v>
      </c>
      <c r="H18" s="54">
        <f t="shared" si="0"/>
        <v>0.30936170212765957</v>
      </c>
      <c r="J18" s="79">
        <f t="shared" si="1"/>
        <v>11995.5</v>
      </c>
      <c r="K18" s="94">
        <f>'Input - Safety Data'!C30+'Input - Safety Data'!C67</f>
        <v>38775</v>
      </c>
    </row>
    <row r="19" spans="2:33" x14ac:dyDescent="0.25">
      <c r="C19" s="1">
        <v>43374</v>
      </c>
      <c r="D19" s="245"/>
      <c r="E19" s="245"/>
      <c r="F19" s="245"/>
      <c r="G19" s="245"/>
      <c r="H19" s="54" t="e">
        <f t="shared" ref="H19:H22" si="2">J19/K19</f>
        <v>#DIV/0!</v>
      </c>
      <c r="J19" s="79">
        <f t="shared" ref="J19:J22" si="3">SUM(D19:G19)</f>
        <v>0</v>
      </c>
      <c r="K19" s="94">
        <f>'Input - Safety Data'!C31+'Input - Safety Data'!C68</f>
        <v>0</v>
      </c>
    </row>
    <row r="20" spans="2:33" x14ac:dyDescent="0.25">
      <c r="C20" s="1">
        <v>43405</v>
      </c>
      <c r="D20" s="245"/>
      <c r="E20" s="245"/>
      <c r="F20" s="245"/>
      <c r="G20" s="245"/>
      <c r="H20" s="54" t="e">
        <f t="shared" si="2"/>
        <v>#DIV/0!</v>
      </c>
      <c r="J20" s="79">
        <f t="shared" si="3"/>
        <v>0</v>
      </c>
      <c r="K20" s="94">
        <f>'Input - Safety Data'!C32+'Input - Safety Data'!C69</f>
        <v>0</v>
      </c>
    </row>
    <row r="21" spans="2:33" x14ac:dyDescent="0.25">
      <c r="C21" s="1">
        <v>43435</v>
      </c>
      <c r="D21" s="245"/>
      <c r="E21" s="245"/>
      <c r="F21" s="245"/>
      <c r="G21" s="245"/>
      <c r="H21" s="54" t="e">
        <f t="shared" si="2"/>
        <v>#DIV/0!</v>
      </c>
      <c r="J21" s="79">
        <f t="shared" si="3"/>
        <v>0</v>
      </c>
      <c r="K21" s="94">
        <f>'Input - Safety Data'!C33+'Input - Safety Data'!C70</f>
        <v>0</v>
      </c>
    </row>
    <row r="22" spans="2:33" x14ac:dyDescent="0.25">
      <c r="C22" s="1">
        <v>43466</v>
      </c>
      <c r="D22" s="245"/>
      <c r="E22" s="245"/>
      <c r="F22" s="245"/>
      <c r="G22" s="245"/>
      <c r="H22" s="54">
        <f t="shared" si="2"/>
        <v>0</v>
      </c>
      <c r="J22" s="79">
        <f t="shared" si="3"/>
        <v>0</v>
      </c>
      <c r="K22" s="94">
        <f>'Input - Safety Data'!C34+'Input - Safety Data'!C71</f>
        <v>219671</v>
      </c>
    </row>
    <row r="23" spans="2:33" x14ac:dyDescent="0.25">
      <c r="C23" s="1"/>
      <c r="D23" s="138"/>
      <c r="E23" s="138"/>
      <c r="F23" s="138"/>
      <c r="G23" s="138"/>
      <c r="H23" s="54"/>
      <c r="J23" s="79"/>
      <c r="K23" s="94"/>
    </row>
    <row r="24" spans="2:33" x14ac:dyDescent="0.25">
      <c r="C24" s="1"/>
      <c r="D24" s="138"/>
      <c r="E24" s="138"/>
      <c r="F24" s="138"/>
      <c r="G24" s="138"/>
      <c r="H24" s="54"/>
      <c r="J24" s="79"/>
      <c r="K24" s="94"/>
    </row>
    <row r="25" spans="2:33" x14ac:dyDescent="0.25">
      <c r="C25" s="44"/>
    </row>
    <row r="26" spans="2:33" ht="5.25" customHeight="1" x14ac:dyDescent="0.25">
      <c r="B26" s="90"/>
      <c r="C26" s="92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</row>
    <row r="27" spans="2:33" x14ac:dyDescent="0.25">
      <c r="B27" s="44" t="s">
        <v>198</v>
      </c>
    </row>
    <row r="28" spans="2:33" x14ac:dyDescent="0.25">
      <c r="B28" s="134"/>
      <c r="C28" s="44"/>
    </row>
    <row r="29" spans="2:33" x14ac:dyDescent="0.25">
      <c r="C29" s="44"/>
    </row>
    <row r="30" spans="2:33" x14ac:dyDescent="0.25">
      <c r="C30" s="168"/>
      <c r="D30" s="2"/>
      <c r="E30" s="3">
        <v>2015</v>
      </c>
      <c r="F30" s="3">
        <v>2016</v>
      </c>
      <c r="G30" s="67">
        <v>42736</v>
      </c>
      <c r="H30" s="17">
        <v>42767</v>
      </c>
      <c r="I30" s="17">
        <v>42795</v>
      </c>
      <c r="J30" s="17">
        <v>42826</v>
      </c>
      <c r="K30" s="17">
        <v>42856</v>
      </c>
      <c r="L30" s="17">
        <v>42887</v>
      </c>
      <c r="M30" s="17">
        <v>42917</v>
      </c>
      <c r="N30" s="17">
        <v>42948</v>
      </c>
      <c r="O30" s="17">
        <v>42979</v>
      </c>
      <c r="P30" s="17">
        <v>43009</v>
      </c>
      <c r="Q30" s="17">
        <v>43040</v>
      </c>
      <c r="R30" s="17">
        <v>43070</v>
      </c>
      <c r="S30" s="163" t="s">
        <v>200</v>
      </c>
      <c r="T30" s="67">
        <v>43101</v>
      </c>
      <c r="U30" s="17">
        <v>43132</v>
      </c>
      <c r="V30" s="17">
        <v>43160</v>
      </c>
      <c r="W30" s="17">
        <v>43191</v>
      </c>
      <c r="X30" s="17">
        <v>43221</v>
      </c>
      <c r="Y30" s="17">
        <v>43252</v>
      </c>
      <c r="Z30" s="17">
        <v>43282</v>
      </c>
      <c r="AA30" s="17">
        <v>43313</v>
      </c>
      <c r="AB30" s="17">
        <v>43344</v>
      </c>
      <c r="AC30" s="17">
        <v>43374</v>
      </c>
      <c r="AD30" s="17">
        <v>43405</v>
      </c>
      <c r="AE30" s="17">
        <v>43435</v>
      </c>
      <c r="AF30" s="163" t="s">
        <v>302</v>
      </c>
      <c r="AG30" s="17">
        <v>43466</v>
      </c>
    </row>
    <row r="31" spans="2:33" x14ac:dyDescent="0.25">
      <c r="C31" s="134" t="s">
        <v>39</v>
      </c>
      <c r="D31" t="s">
        <v>40</v>
      </c>
      <c r="E31" s="146">
        <v>2714.72</v>
      </c>
      <c r="F31" s="146">
        <v>3125.68</v>
      </c>
      <c r="G31" s="155">
        <v>0</v>
      </c>
      <c r="H31" s="146">
        <v>0</v>
      </c>
      <c r="I31" s="146">
        <v>300</v>
      </c>
      <c r="J31" s="146">
        <v>0</v>
      </c>
      <c r="K31" s="146">
        <v>0</v>
      </c>
      <c r="L31" s="146">
        <v>1500</v>
      </c>
      <c r="M31" s="146">
        <v>0</v>
      </c>
      <c r="N31" s="146">
        <v>687.47</v>
      </c>
      <c r="O31" s="146">
        <v>0</v>
      </c>
      <c r="P31" s="146">
        <v>0</v>
      </c>
      <c r="Q31" s="146">
        <v>0</v>
      </c>
      <c r="R31" s="146">
        <v>0</v>
      </c>
      <c r="S31" s="159">
        <f>SUM(G31:R31)</f>
        <v>2487.4700000000003</v>
      </c>
      <c r="T31" s="155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6">
        <v>0</v>
      </c>
      <c r="AC31" s="248"/>
      <c r="AD31" s="248"/>
      <c r="AE31" s="248"/>
      <c r="AF31" s="159">
        <f>SUM(T31:AE31)</f>
        <v>0</v>
      </c>
      <c r="AG31" s="146">
        <v>4</v>
      </c>
    </row>
    <row r="32" spans="2:33" x14ac:dyDescent="0.25">
      <c r="C32" s="134" t="s">
        <v>41</v>
      </c>
      <c r="D32" t="s">
        <v>199</v>
      </c>
      <c r="E32" s="147">
        <v>7</v>
      </c>
      <c r="F32" s="147">
        <v>3</v>
      </c>
      <c r="G32" s="156">
        <v>0</v>
      </c>
      <c r="H32" s="147">
        <v>0</v>
      </c>
      <c r="I32" s="147">
        <v>1</v>
      </c>
      <c r="J32" s="147">
        <v>0</v>
      </c>
      <c r="K32" s="147">
        <v>2</v>
      </c>
      <c r="L32" s="147">
        <v>0</v>
      </c>
      <c r="M32" s="147">
        <v>1</v>
      </c>
      <c r="N32" s="147">
        <v>0</v>
      </c>
      <c r="O32" s="147">
        <v>0</v>
      </c>
      <c r="P32" s="147">
        <v>0</v>
      </c>
      <c r="Q32" s="147">
        <v>0</v>
      </c>
      <c r="R32" s="147">
        <v>1</v>
      </c>
      <c r="S32" s="160">
        <f>SUM(G32:R32)</f>
        <v>5</v>
      </c>
      <c r="T32" s="156">
        <v>0</v>
      </c>
      <c r="U32" s="147">
        <v>0</v>
      </c>
      <c r="V32" s="147">
        <v>0</v>
      </c>
      <c r="W32" s="147">
        <v>0</v>
      </c>
      <c r="X32" s="147">
        <v>1</v>
      </c>
      <c r="Y32" s="147">
        <v>1</v>
      </c>
      <c r="Z32" s="147">
        <v>0</v>
      </c>
      <c r="AA32" s="147">
        <v>0</v>
      </c>
      <c r="AB32" s="147">
        <v>0</v>
      </c>
      <c r="AC32" s="246"/>
      <c r="AD32" s="246"/>
      <c r="AE32" s="246"/>
      <c r="AF32" s="159">
        <f>SUM(T32:AE32)</f>
        <v>2</v>
      </c>
      <c r="AG32" s="147">
        <v>4</v>
      </c>
    </row>
    <row r="33" spans="2:33" x14ac:dyDescent="0.25">
      <c r="C33" s="134" t="s">
        <v>42</v>
      </c>
      <c r="D33" t="s">
        <v>43</v>
      </c>
      <c r="E33" s="154" t="s">
        <v>52</v>
      </c>
      <c r="F33" s="154" t="s">
        <v>52</v>
      </c>
      <c r="G33" s="157">
        <f>G35/G34</f>
        <v>7.3529411764705881E-3</v>
      </c>
      <c r="H33" s="98">
        <f t="shared" ref="H33:R33" si="4">H35/H34</f>
        <v>2.2099447513812154E-2</v>
      </c>
      <c r="I33" s="98">
        <f t="shared" si="4"/>
        <v>2.1052631578947368E-2</v>
      </c>
      <c r="J33" s="98">
        <f t="shared" si="4"/>
        <v>6.5789473684210523E-3</v>
      </c>
      <c r="K33" s="98">
        <f t="shared" si="4"/>
        <v>1.8518518518518517E-2</v>
      </c>
      <c r="L33" s="98">
        <f t="shared" si="4"/>
        <v>1.5384615384615385E-2</v>
      </c>
      <c r="M33" s="98">
        <f t="shared" si="4"/>
        <v>2.0618556701030927E-2</v>
      </c>
      <c r="N33" s="98">
        <f t="shared" si="4"/>
        <v>0</v>
      </c>
      <c r="O33" s="98">
        <f t="shared" si="4"/>
        <v>1.282051282051282E-2</v>
      </c>
      <c r="P33" s="98">
        <f t="shared" si="4"/>
        <v>0</v>
      </c>
      <c r="Q33" s="98">
        <f t="shared" si="4"/>
        <v>0</v>
      </c>
      <c r="R33" s="98">
        <f t="shared" si="4"/>
        <v>0</v>
      </c>
      <c r="S33" s="161">
        <f>S35/S34</f>
        <v>1.2842465753424657E-2</v>
      </c>
      <c r="T33" s="157">
        <f>T35/T34</f>
        <v>1.5151515151515152E-2</v>
      </c>
      <c r="U33" s="98">
        <f>U35/U34</f>
        <v>5.2631578947368418E-2</v>
      </c>
      <c r="V33" s="98">
        <f t="shared" ref="V33:AB33" si="5">V35/V34</f>
        <v>0</v>
      </c>
      <c r="W33" s="98">
        <f t="shared" si="5"/>
        <v>3.2679738562091505E-2</v>
      </c>
      <c r="X33" s="98">
        <f t="shared" si="5"/>
        <v>2.9411764705882353E-2</v>
      </c>
      <c r="Y33" s="98">
        <f t="shared" si="5"/>
        <v>0</v>
      </c>
      <c r="Z33" s="98">
        <f t="shared" si="5"/>
        <v>0</v>
      </c>
      <c r="AA33" s="98">
        <f t="shared" si="5"/>
        <v>9.0090090090090089E-3</v>
      </c>
      <c r="AB33" s="98">
        <f t="shared" si="5"/>
        <v>1.3245033112582781E-2</v>
      </c>
      <c r="AC33" s="98" t="e">
        <f t="shared" ref="AC33:AG33" si="6">AC35/AC34</f>
        <v>#DIV/0!</v>
      </c>
      <c r="AD33" s="98" t="e">
        <f t="shared" si="6"/>
        <v>#DIV/0!</v>
      </c>
      <c r="AE33" s="98" t="e">
        <f t="shared" si="6"/>
        <v>#DIV/0!</v>
      </c>
      <c r="AF33" s="161">
        <f>AF35/AF34</f>
        <v>1.8028846153846152E-2</v>
      </c>
      <c r="AG33" s="98">
        <f t="shared" si="6"/>
        <v>1.3245033112582781E-2</v>
      </c>
    </row>
    <row r="34" spans="2:33" x14ac:dyDescent="0.25">
      <c r="C34" s="134" t="s">
        <v>44</v>
      </c>
      <c r="D34" t="s">
        <v>46</v>
      </c>
      <c r="E34" s="147" t="s">
        <v>52</v>
      </c>
      <c r="F34" s="147" t="s">
        <v>52</v>
      </c>
      <c r="G34" s="156">
        <v>136</v>
      </c>
      <c r="H34" s="147">
        <v>181</v>
      </c>
      <c r="I34" s="147">
        <v>190</v>
      </c>
      <c r="J34" s="147">
        <v>152</v>
      </c>
      <c r="K34" s="147">
        <v>54</v>
      </c>
      <c r="L34" s="147">
        <v>65</v>
      </c>
      <c r="M34" s="147">
        <v>97</v>
      </c>
      <c r="N34" s="147">
        <v>100</v>
      </c>
      <c r="O34" s="147">
        <v>78</v>
      </c>
      <c r="P34" s="147">
        <v>38</v>
      </c>
      <c r="Q34" s="147">
        <v>35</v>
      </c>
      <c r="R34" s="147">
        <v>42</v>
      </c>
      <c r="S34" s="162">
        <f>SUM(G34:R34)</f>
        <v>1168</v>
      </c>
      <c r="T34" s="156">
        <v>66</v>
      </c>
      <c r="U34" s="147">
        <v>95</v>
      </c>
      <c r="V34" s="147">
        <v>111</v>
      </c>
      <c r="W34" s="147">
        <v>153</v>
      </c>
      <c r="X34" s="147">
        <v>34</v>
      </c>
      <c r="Y34" s="147">
        <v>50</v>
      </c>
      <c r="Z34" s="147">
        <v>61</v>
      </c>
      <c r="AA34" s="147">
        <v>111</v>
      </c>
      <c r="AB34" s="147">
        <v>151</v>
      </c>
      <c r="AC34" s="246"/>
      <c r="AD34" s="246"/>
      <c r="AE34" s="246"/>
      <c r="AF34" s="162">
        <f>SUM(T34:AE34)</f>
        <v>832</v>
      </c>
      <c r="AG34" s="147">
        <v>151</v>
      </c>
    </row>
    <row r="35" spans="2:33" x14ac:dyDescent="0.25">
      <c r="C35" s="164" t="s">
        <v>45</v>
      </c>
      <c r="D35" s="2" t="s">
        <v>47</v>
      </c>
      <c r="E35" s="165" t="s">
        <v>52</v>
      </c>
      <c r="F35" s="165" t="s">
        <v>52</v>
      </c>
      <c r="G35" s="166">
        <v>1</v>
      </c>
      <c r="H35" s="165">
        <v>4</v>
      </c>
      <c r="I35" s="165">
        <v>4</v>
      </c>
      <c r="J35" s="165">
        <v>1</v>
      </c>
      <c r="K35" s="165">
        <v>1</v>
      </c>
      <c r="L35" s="165">
        <v>1</v>
      </c>
      <c r="M35" s="165">
        <v>2</v>
      </c>
      <c r="N35" s="165">
        <v>0</v>
      </c>
      <c r="O35" s="165">
        <v>1</v>
      </c>
      <c r="P35" s="165">
        <v>0</v>
      </c>
      <c r="Q35" s="165">
        <v>0</v>
      </c>
      <c r="R35" s="165">
        <v>0</v>
      </c>
      <c r="S35" s="167">
        <f>SUM(G35:R35)</f>
        <v>15</v>
      </c>
      <c r="T35" s="166">
        <v>1</v>
      </c>
      <c r="U35" s="165">
        <v>5</v>
      </c>
      <c r="V35" s="165">
        <v>0</v>
      </c>
      <c r="W35" s="165">
        <v>5</v>
      </c>
      <c r="X35" s="165">
        <v>1</v>
      </c>
      <c r="Y35" s="165">
        <v>0</v>
      </c>
      <c r="Z35" s="165">
        <v>0</v>
      </c>
      <c r="AA35" s="165">
        <v>1</v>
      </c>
      <c r="AB35" s="165">
        <v>2</v>
      </c>
      <c r="AC35" s="247"/>
      <c r="AD35" s="247"/>
      <c r="AE35" s="247"/>
      <c r="AF35" s="167">
        <f>SUM(T35:AE35)</f>
        <v>15</v>
      </c>
      <c r="AG35" s="165">
        <v>2</v>
      </c>
    </row>
    <row r="36" spans="2:33" x14ac:dyDescent="0.25">
      <c r="C36" s="134" t="s">
        <v>49</v>
      </c>
      <c r="D36" s="241" t="s">
        <v>262</v>
      </c>
      <c r="E36" s="147">
        <v>313</v>
      </c>
      <c r="F36" s="147">
        <v>399</v>
      </c>
      <c r="G36" s="156">
        <v>4</v>
      </c>
      <c r="H36" s="147">
        <v>17</v>
      </c>
      <c r="I36" s="147">
        <v>32</v>
      </c>
      <c r="J36" s="147">
        <v>53</v>
      </c>
      <c r="K36" s="147">
        <v>65</v>
      </c>
      <c r="L36" s="147">
        <v>106</v>
      </c>
      <c r="M36" s="147">
        <v>144</v>
      </c>
      <c r="N36" s="147">
        <v>157</v>
      </c>
      <c r="O36" s="147">
        <v>241</v>
      </c>
      <c r="P36" s="147">
        <v>162</v>
      </c>
      <c r="Q36" s="147">
        <v>139</v>
      </c>
      <c r="R36" s="147">
        <v>155</v>
      </c>
      <c r="S36" s="162">
        <f>R36</f>
        <v>155</v>
      </c>
      <c r="T36" s="147">
        <v>4</v>
      </c>
      <c r="U36" s="147">
        <v>19</v>
      </c>
      <c r="V36" s="147">
        <v>27</v>
      </c>
      <c r="W36" s="147">
        <v>36</v>
      </c>
      <c r="X36" s="147">
        <v>53</v>
      </c>
      <c r="Y36" s="147">
        <v>50</v>
      </c>
      <c r="Z36" s="147">
        <v>84</v>
      </c>
      <c r="AA36" s="147">
        <v>93</v>
      </c>
      <c r="AB36" s="147">
        <v>133</v>
      </c>
      <c r="AC36" s="246"/>
      <c r="AD36" s="246"/>
      <c r="AE36" s="246"/>
      <c r="AF36" s="162">
        <f>AE36</f>
        <v>0</v>
      </c>
      <c r="AG36" s="147">
        <v>133</v>
      </c>
    </row>
    <row r="37" spans="2:33" x14ac:dyDescent="0.25">
      <c r="C37" s="134" t="s">
        <v>50</v>
      </c>
      <c r="D37" s="241"/>
      <c r="E37" s="147">
        <v>27</v>
      </c>
      <c r="F37" s="147">
        <v>16</v>
      </c>
      <c r="G37" s="156">
        <v>0</v>
      </c>
      <c r="H37" s="147">
        <v>0</v>
      </c>
      <c r="I37" s="147">
        <v>4</v>
      </c>
      <c r="J37" s="147">
        <v>3</v>
      </c>
      <c r="K37" s="147">
        <v>4</v>
      </c>
      <c r="L37" s="147">
        <v>6</v>
      </c>
      <c r="M37" s="147">
        <v>8</v>
      </c>
      <c r="N37" s="147">
        <v>22</v>
      </c>
      <c r="O37" s="147">
        <v>10</v>
      </c>
      <c r="P37" s="147">
        <v>12</v>
      </c>
      <c r="Q37" s="147">
        <v>12</v>
      </c>
      <c r="R37" s="147">
        <v>11</v>
      </c>
      <c r="S37" s="162">
        <f t="shared" ref="S37:S38" si="7">R37</f>
        <v>11</v>
      </c>
      <c r="T37" s="147">
        <v>0</v>
      </c>
      <c r="U37" s="147">
        <v>2</v>
      </c>
      <c r="V37" s="147">
        <v>4</v>
      </c>
      <c r="W37" s="147">
        <v>11</v>
      </c>
      <c r="X37" s="147">
        <v>16</v>
      </c>
      <c r="Y37" s="147">
        <v>38</v>
      </c>
      <c r="Z37" s="147">
        <v>38</v>
      </c>
      <c r="AA37" s="147">
        <v>42</v>
      </c>
      <c r="AB37" s="147">
        <v>53</v>
      </c>
      <c r="AC37" s="246"/>
      <c r="AD37" s="246"/>
      <c r="AE37" s="246"/>
      <c r="AF37" s="162">
        <f t="shared" ref="AF37:AF38" si="8">AE37</f>
        <v>0</v>
      </c>
      <c r="AG37" s="147">
        <v>53</v>
      </c>
    </row>
    <row r="38" spans="2:33" x14ac:dyDescent="0.25">
      <c r="C38" s="134" t="s">
        <v>51</v>
      </c>
      <c r="D38" s="241"/>
      <c r="E38" s="147">
        <v>225</v>
      </c>
      <c r="F38" s="147">
        <v>304</v>
      </c>
      <c r="G38" s="156">
        <v>0</v>
      </c>
      <c r="H38" s="147">
        <v>0</v>
      </c>
      <c r="I38" s="147">
        <v>0</v>
      </c>
      <c r="J38" s="147">
        <v>9</v>
      </c>
      <c r="K38" s="147">
        <v>18</v>
      </c>
      <c r="L38" s="147">
        <v>33</v>
      </c>
      <c r="M38" s="147">
        <v>38</v>
      </c>
      <c r="N38" s="147">
        <v>52</v>
      </c>
      <c r="O38" s="147">
        <v>84</v>
      </c>
      <c r="P38" s="147">
        <v>115</v>
      </c>
      <c r="Q38" s="147">
        <v>179</v>
      </c>
      <c r="R38" s="147">
        <v>186</v>
      </c>
      <c r="S38" s="162">
        <f t="shared" si="7"/>
        <v>186</v>
      </c>
      <c r="T38" s="147">
        <v>5</v>
      </c>
      <c r="U38" s="147">
        <v>19</v>
      </c>
      <c r="V38" s="147">
        <v>21</v>
      </c>
      <c r="W38" s="147">
        <v>27</v>
      </c>
      <c r="X38" s="147">
        <v>27</v>
      </c>
      <c r="Y38" s="147">
        <v>45</v>
      </c>
      <c r="Z38" s="147">
        <v>45</v>
      </c>
      <c r="AA38" s="147">
        <v>58</v>
      </c>
      <c r="AB38" s="147">
        <v>76</v>
      </c>
      <c r="AC38" s="246"/>
      <c r="AD38" s="246"/>
      <c r="AE38" s="246"/>
      <c r="AF38" s="162">
        <f t="shared" si="8"/>
        <v>0</v>
      </c>
      <c r="AG38" s="147">
        <v>76</v>
      </c>
    </row>
    <row r="39" spans="2:33" x14ac:dyDescent="0.25">
      <c r="C39" s="44"/>
    </row>
    <row r="40" spans="2:33" x14ac:dyDescent="0.25">
      <c r="C40" s="44"/>
    </row>
    <row r="41" spans="2:33" ht="4.5" customHeight="1" x14ac:dyDescent="0.25">
      <c r="B41" s="90"/>
      <c r="C41" s="92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</row>
  </sheetData>
  <mergeCells count="1">
    <mergeCell ref="D36:D38"/>
  </mergeCells>
  <pageMargins left="0.7" right="0.7" top="0.75" bottom="0.75" header="0.3" footer="0.3"/>
  <pageSetup orientation="portrait" r:id="rId1"/>
  <ignoredErrors>
    <ignoredError sqref="J7:J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showGridLines="0" topLeftCell="A94" zoomScaleNormal="100" workbookViewId="0">
      <selection activeCell="N20" sqref="N20"/>
    </sheetView>
  </sheetViews>
  <sheetFormatPr defaultRowHeight="15" x14ac:dyDescent="0.25"/>
  <cols>
    <col min="2" max="2" width="29.42578125" customWidth="1"/>
    <col min="3" max="3" width="13" customWidth="1"/>
    <col min="4" max="4" width="14.7109375" customWidth="1"/>
    <col min="5" max="5" width="11.5703125" customWidth="1"/>
    <col min="6" max="6" width="10.5703125" customWidth="1"/>
    <col min="7" max="7" width="10.140625" bestFit="1" customWidth="1"/>
    <col min="9" max="9" width="15.85546875" customWidth="1"/>
    <col min="12" max="12" width="15" bestFit="1" customWidth="1"/>
    <col min="13" max="13" width="5.28515625" customWidth="1"/>
    <col min="14" max="16" width="15" customWidth="1"/>
    <col min="17" max="17" width="11.85546875" customWidth="1"/>
    <col min="19" max="19" width="11.140625" customWidth="1"/>
  </cols>
  <sheetData>
    <row r="2" spans="2:15" ht="5.25" customHeight="1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2:15" x14ac:dyDescent="0.25">
      <c r="B3" s="91" t="s">
        <v>2</v>
      </c>
    </row>
    <row r="6" spans="2:15" x14ac:dyDescent="0.25">
      <c r="B6" s="2"/>
      <c r="C6" s="3" t="s">
        <v>21</v>
      </c>
      <c r="D6" s="3" t="s">
        <v>186</v>
      </c>
      <c r="E6" s="81"/>
    </row>
    <row r="7" spans="2:15" x14ac:dyDescent="0.25">
      <c r="B7">
        <v>2015</v>
      </c>
      <c r="C7" s="7">
        <f>'Input - Safety Data'!C7</f>
        <v>207536</v>
      </c>
      <c r="D7" s="7">
        <f>'Input - Safety Data'!C44</f>
        <v>23530</v>
      </c>
      <c r="E7" s="85"/>
    </row>
    <row r="8" spans="2:15" x14ac:dyDescent="0.25">
      <c r="B8">
        <v>2016</v>
      </c>
      <c r="C8" s="7">
        <f>'Input - Safety Data'!C8</f>
        <v>187194</v>
      </c>
      <c r="D8" s="7">
        <f>'Input - Safety Data'!C45</f>
        <v>23350</v>
      </c>
      <c r="E8" s="85"/>
    </row>
    <row r="9" spans="2:15" x14ac:dyDescent="0.25">
      <c r="B9">
        <v>2017</v>
      </c>
      <c r="C9" s="136">
        <f>'Input - Safety Data'!C21</f>
        <v>193983</v>
      </c>
      <c r="D9" s="136">
        <f>'Input - Safety Data'!C58</f>
        <v>20442</v>
      </c>
      <c r="E9" s="86"/>
      <c r="M9" s="50"/>
    </row>
    <row r="10" spans="2:15" x14ac:dyDescent="0.25">
      <c r="B10" s="8" t="s">
        <v>177</v>
      </c>
      <c r="C10" s="136">
        <f>SUM(C18:C20)</f>
        <v>53430</v>
      </c>
      <c r="D10" s="136">
        <f>SUM(D18:D20)</f>
        <v>5531</v>
      </c>
      <c r="E10" s="86"/>
      <c r="M10" s="50"/>
    </row>
    <row r="11" spans="2:15" x14ac:dyDescent="0.25">
      <c r="B11" s="8" t="s">
        <v>254</v>
      </c>
      <c r="C11" s="136">
        <f>SUM(C21:C23)</f>
        <v>68218</v>
      </c>
      <c r="D11" s="136">
        <f>SUM(D21:D23)</f>
        <v>6179</v>
      </c>
      <c r="E11" s="86"/>
      <c r="M11" s="50"/>
    </row>
    <row r="12" spans="2:15" x14ac:dyDescent="0.25">
      <c r="B12" s="8" t="s">
        <v>255</v>
      </c>
      <c r="C12" s="136">
        <f>SUM(C24:C26)</f>
        <v>77774</v>
      </c>
      <c r="D12" s="136">
        <f>SUM(D24:D26)</f>
        <v>8539</v>
      </c>
      <c r="E12" s="86"/>
      <c r="M12" s="50"/>
    </row>
    <row r="13" spans="2:15" x14ac:dyDescent="0.25">
      <c r="B13" s="8" t="s">
        <v>256</v>
      </c>
      <c r="C13" s="142">
        <f>AVERAGE(C10:C12)*0.6</f>
        <v>39884.400000000001</v>
      </c>
      <c r="D13" s="142">
        <f>AVERAGE(D10:D12)*0.6</f>
        <v>4049.8</v>
      </c>
      <c r="E13" s="86"/>
      <c r="M13" s="50"/>
    </row>
    <row r="14" spans="2:15" x14ac:dyDescent="0.25">
      <c r="B14" s="8" t="s">
        <v>257</v>
      </c>
      <c r="C14" s="136">
        <f>SUM(C10:C13)</f>
        <v>239306.4</v>
      </c>
      <c r="D14" s="136">
        <f>SUM(D10:D13)</f>
        <v>24298.799999999999</v>
      </c>
      <c r="E14" s="86"/>
      <c r="M14" s="50"/>
    </row>
    <row r="15" spans="2:15" x14ac:dyDescent="0.25">
      <c r="C15" s="136"/>
      <c r="D15" s="136"/>
      <c r="E15" s="86"/>
      <c r="M15" s="50"/>
    </row>
    <row r="16" spans="2:15" x14ac:dyDescent="0.25">
      <c r="B16" s="76">
        <v>42736</v>
      </c>
      <c r="C16" s="136">
        <f>'Input - Safety Data'!C9</f>
        <v>14632</v>
      </c>
      <c r="D16" s="136">
        <f>'Input - Safety Data'!C46</f>
        <v>1855</v>
      </c>
      <c r="E16" s="86"/>
      <c r="F16" s="13"/>
      <c r="G16" s="52"/>
      <c r="H16" s="83"/>
      <c r="M16" s="50"/>
    </row>
    <row r="17" spans="2:21" x14ac:dyDescent="0.25">
      <c r="B17" s="76">
        <v>42767</v>
      </c>
      <c r="C17" s="136">
        <f>'Input - Safety Data'!C10</f>
        <v>14473</v>
      </c>
      <c r="D17" s="136">
        <f>'Input - Safety Data'!C47</f>
        <v>1761</v>
      </c>
      <c r="E17" s="86"/>
      <c r="F17" s="13"/>
      <c r="G17" s="52"/>
      <c r="H17" s="83"/>
      <c r="M17" s="50"/>
    </row>
    <row r="18" spans="2:21" x14ac:dyDescent="0.25">
      <c r="B18" s="76">
        <v>43101</v>
      </c>
      <c r="C18" s="136">
        <f>'Input - Safety Data'!C22</f>
        <v>16810</v>
      </c>
      <c r="D18" s="136">
        <f>'Input - Safety Data'!C59</f>
        <v>1985</v>
      </c>
      <c r="E18" s="86"/>
      <c r="F18" s="13"/>
      <c r="G18" s="52"/>
      <c r="H18" s="83"/>
      <c r="M18" s="50"/>
    </row>
    <row r="19" spans="2:21" x14ac:dyDescent="0.25">
      <c r="B19" s="76">
        <v>43132</v>
      </c>
      <c r="C19" s="136">
        <f>'Input - Safety Data'!C23</f>
        <v>17110</v>
      </c>
      <c r="D19" s="136">
        <f>'Input - Safety Data'!C60</f>
        <v>1679</v>
      </c>
      <c r="E19" s="86"/>
      <c r="F19" s="13"/>
      <c r="G19" s="52"/>
      <c r="H19" s="83"/>
      <c r="M19" s="50"/>
    </row>
    <row r="20" spans="2:21" x14ac:dyDescent="0.25">
      <c r="B20" s="76">
        <v>43160</v>
      </c>
      <c r="C20" s="136">
        <f>'Input - Safety Data'!C24</f>
        <v>19510</v>
      </c>
      <c r="D20" s="136">
        <f>'Input - Safety Data'!C61</f>
        <v>1867</v>
      </c>
      <c r="E20" s="86"/>
      <c r="F20" s="13"/>
      <c r="G20" s="52"/>
      <c r="H20" s="83"/>
      <c r="M20" s="50"/>
    </row>
    <row r="21" spans="2:21" x14ac:dyDescent="0.25">
      <c r="B21" s="76">
        <v>43191</v>
      </c>
      <c r="C21" s="136">
        <f>'Input - Safety Data'!C25</f>
        <v>29107</v>
      </c>
      <c r="D21" s="136">
        <f>'Input - Safety Data'!C62</f>
        <v>2913</v>
      </c>
      <c r="E21" s="86"/>
      <c r="F21" s="13"/>
      <c r="G21" s="52"/>
      <c r="H21" s="83"/>
      <c r="M21" s="50"/>
    </row>
    <row r="22" spans="2:21" x14ac:dyDescent="0.25">
      <c r="B22" s="76">
        <v>43221</v>
      </c>
      <c r="C22" s="136">
        <f>'Input - Safety Data'!C26</f>
        <v>19571</v>
      </c>
      <c r="D22" s="136">
        <f>'Input - Safety Data'!C63</f>
        <v>1773</v>
      </c>
      <c r="E22" s="86"/>
      <c r="F22" s="13"/>
      <c r="G22" s="52"/>
      <c r="H22" s="83"/>
      <c r="M22" s="50"/>
    </row>
    <row r="23" spans="2:21" x14ac:dyDescent="0.25">
      <c r="B23" s="76">
        <v>43252</v>
      </c>
      <c r="C23" s="136">
        <f>'Input - Safety Data'!C27</f>
        <v>19540</v>
      </c>
      <c r="D23" s="136">
        <f>'Input - Safety Data'!C64</f>
        <v>1493</v>
      </c>
      <c r="E23" s="86"/>
      <c r="F23" s="13"/>
      <c r="G23" s="52"/>
      <c r="H23" s="83"/>
      <c r="M23" s="50"/>
    </row>
    <row r="24" spans="2:21" x14ac:dyDescent="0.25">
      <c r="B24" s="76">
        <v>43282</v>
      </c>
      <c r="C24" s="136">
        <f>'Input - Safety Data'!C28</f>
        <v>21724</v>
      </c>
      <c r="D24" s="136">
        <f>'Input - Safety Data'!C65</f>
        <v>1682</v>
      </c>
      <c r="E24" s="53"/>
      <c r="F24" s="53"/>
      <c r="G24" s="53"/>
    </row>
    <row r="25" spans="2:21" x14ac:dyDescent="0.25">
      <c r="B25" s="76">
        <v>43313</v>
      </c>
      <c r="C25" s="136">
        <f>'Input - Safety Data'!C29</f>
        <v>22107</v>
      </c>
      <c r="D25" s="136">
        <f>'Input - Safety Data'!C66</f>
        <v>2025</v>
      </c>
      <c r="E25" s="53"/>
      <c r="F25" s="53"/>
      <c r="G25" s="53"/>
    </row>
    <row r="26" spans="2:21" x14ac:dyDescent="0.25">
      <c r="B26" s="76">
        <v>43344</v>
      </c>
      <c r="C26" s="136">
        <f>'Input - Safety Data'!C30</f>
        <v>33943</v>
      </c>
      <c r="D26" s="136">
        <f>'Input - Safety Data'!C67</f>
        <v>4832</v>
      </c>
      <c r="E26" s="53"/>
      <c r="F26" s="53"/>
      <c r="G26" s="53"/>
    </row>
    <row r="27" spans="2:21" x14ac:dyDescent="0.25">
      <c r="E27" s="53"/>
      <c r="F27" s="53"/>
      <c r="G27" s="53"/>
    </row>
    <row r="29" spans="2:21" ht="5.25" customHeight="1" x14ac:dyDescent="0.2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Q29" s="84"/>
      <c r="R29" s="81"/>
      <c r="S29" s="81"/>
      <c r="T29" s="26"/>
      <c r="U29" s="26"/>
    </row>
    <row r="30" spans="2:21" ht="15" customHeight="1" x14ac:dyDescent="0.25">
      <c r="B30" s="91" t="s">
        <v>190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84"/>
      <c r="R30" s="81"/>
      <c r="S30" s="81"/>
      <c r="T30" s="26"/>
      <c r="U30" s="26"/>
    </row>
    <row r="31" spans="2:21" ht="15" customHeight="1" x14ac:dyDescent="0.25">
      <c r="B31" s="53"/>
      <c r="C31" s="145" t="s">
        <v>260</v>
      </c>
      <c r="D31" s="145"/>
      <c r="E31" s="145"/>
      <c r="F31" s="14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84"/>
      <c r="R31" s="81"/>
      <c r="S31" s="81"/>
      <c r="T31" s="26"/>
      <c r="U31" s="26"/>
    </row>
    <row r="32" spans="2:21" ht="50.25" customHeight="1" x14ac:dyDescent="0.25">
      <c r="B32" s="2"/>
      <c r="C32" s="10" t="s">
        <v>193</v>
      </c>
      <c r="D32" s="10" t="s">
        <v>192</v>
      </c>
      <c r="E32" s="10" t="s">
        <v>194</v>
      </c>
      <c r="F32" s="10" t="s">
        <v>195</v>
      </c>
      <c r="G32" s="10" t="s">
        <v>196</v>
      </c>
      <c r="H32" s="53"/>
      <c r="I32" s="53"/>
      <c r="J32" s="53"/>
      <c r="K32" s="53"/>
      <c r="L32" s="53"/>
      <c r="M32" s="53"/>
      <c r="N32" s="53"/>
      <c r="O32" s="53"/>
      <c r="P32" s="53"/>
      <c r="Q32" s="84"/>
      <c r="R32" s="81"/>
      <c r="S32" s="81"/>
      <c r="T32" s="26"/>
      <c r="U32" s="26"/>
    </row>
    <row r="33" spans="2:21" ht="15" customHeight="1" x14ac:dyDescent="0.25">
      <c r="B33" s="149" t="s">
        <v>258</v>
      </c>
      <c r="C33" s="94">
        <f>SUM(C38:C40)</f>
        <v>733</v>
      </c>
      <c r="D33" s="94">
        <f t="shared" ref="D33:F33" si="0">SUM(D38:D40)</f>
        <v>2496</v>
      </c>
      <c r="E33" s="94">
        <f t="shared" si="0"/>
        <v>21</v>
      </c>
      <c r="F33" s="94">
        <f t="shared" si="0"/>
        <v>355.5</v>
      </c>
      <c r="G33" s="93">
        <f>SUM(C33:F33)/SUM('Input - Operational Raw Data'!K7:K9)</f>
        <v>7.5293405170613545E-2</v>
      </c>
      <c r="H33" s="53"/>
      <c r="I33" s="53"/>
      <c r="J33" s="53"/>
      <c r="K33" s="53"/>
      <c r="L33" s="53"/>
      <c r="M33" s="53"/>
      <c r="N33" s="53"/>
      <c r="O33" s="53"/>
      <c r="P33" s="53"/>
      <c r="Q33" s="84"/>
      <c r="R33" s="81"/>
      <c r="S33" s="81"/>
      <c r="T33" s="26"/>
      <c r="U33" s="26"/>
    </row>
    <row r="34" spans="2:21" ht="15" customHeight="1" x14ac:dyDescent="0.25">
      <c r="B34" s="149" t="s">
        <v>177</v>
      </c>
      <c r="C34" s="94">
        <f>SUM(C41:C43)</f>
        <v>860.5</v>
      </c>
      <c r="D34" s="94">
        <f t="shared" ref="D34:F34" si="1">SUM(D41:D43)</f>
        <v>4596.5</v>
      </c>
      <c r="E34" s="94">
        <f t="shared" si="1"/>
        <v>494.5</v>
      </c>
      <c r="F34" s="94">
        <f t="shared" si="1"/>
        <v>639.5</v>
      </c>
      <c r="G34" s="93">
        <f>SUM(C34:F34)/SUM('Input - Operational Raw Data'!K10:K12)</f>
        <v>0.11178575668662336</v>
      </c>
      <c r="H34" s="53"/>
      <c r="I34" s="53"/>
      <c r="J34" s="53"/>
      <c r="K34" s="53"/>
      <c r="L34" s="53"/>
      <c r="M34" s="53"/>
      <c r="N34" s="53"/>
      <c r="O34" s="53"/>
      <c r="P34" s="53"/>
      <c r="Q34" s="84"/>
      <c r="R34" s="81"/>
      <c r="S34" s="81"/>
      <c r="T34" s="26"/>
      <c r="U34" s="26"/>
    </row>
    <row r="35" spans="2:21" ht="15" customHeight="1" x14ac:dyDescent="0.25">
      <c r="B35" s="150" t="s">
        <v>254</v>
      </c>
      <c r="C35" s="94">
        <f>SUM(C44:C46)</f>
        <v>1140.5</v>
      </c>
      <c r="D35" s="94">
        <f t="shared" ref="D35:F35" si="2">SUM(D44:D46)</f>
        <v>8033</v>
      </c>
      <c r="E35" s="94">
        <f t="shared" si="2"/>
        <v>224</v>
      </c>
      <c r="F35" s="94">
        <f t="shared" si="2"/>
        <v>3525</v>
      </c>
      <c r="G35" s="93">
        <f>SUM(C35:F35)/SUM('Input - Operational Raw Data'!K13:K15)</f>
        <v>0.17369652002096858</v>
      </c>
      <c r="H35" s="53"/>
      <c r="I35" s="53"/>
      <c r="J35" s="53"/>
      <c r="K35" s="53"/>
      <c r="L35" s="53"/>
      <c r="M35" s="53"/>
      <c r="N35" s="53"/>
      <c r="O35" s="53"/>
      <c r="P35" s="53"/>
      <c r="Q35" s="84"/>
      <c r="R35" s="81"/>
      <c r="S35" s="81"/>
      <c r="T35" s="26"/>
      <c r="U35" s="26"/>
    </row>
    <row r="36" spans="2:21" ht="15" customHeight="1" x14ac:dyDescent="0.25">
      <c r="B36" s="150" t="s">
        <v>255</v>
      </c>
      <c r="C36" s="94">
        <f>SUM(C47:C49)</f>
        <v>1493.5</v>
      </c>
      <c r="D36" s="94">
        <f t="shared" ref="D36:F36" si="3">SUM(D47:D49)</f>
        <v>11147</v>
      </c>
      <c r="E36" s="94">
        <f t="shared" si="3"/>
        <v>750.5</v>
      </c>
      <c r="F36" s="94">
        <f t="shared" si="3"/>
        <v>4319.5</v>
      </c>
      <c r="G36" s="93">
        <f>SUM(C36:F36)/SUM('Input - Operational Raw Data'!K16:K18)</f>
        <v>0.20518925306732475</v>
      </c>
      <c r="H36" s="53"/>
      <c r="I36" s="53"/>
      <c r="J36" s="53"/>
      <c r="K36" s="53"/>
      <c r="L36" s="53"/>
      <c r="M36" s="53"/>
      <c r="N36" s="53"/>
      <c r="O36" s="53"/>
      <c r="P36" s="53"/>
      <c r="Q36" s="84"/>
      <c r="R36" s="81"/>
      <c r="S36" s="81"/>
      <c r="T36" s="26"/>
      <c r="U36" s="26"/>
    </row>
    <row r="37" spans="2:21" ht="15" customHeight="1" x14ac:dyDescent="0.25">
      <c r="B37" s="26"/>
      <c r="C37" s="148"/>
      <c r="D37" s="148"/>
      <c r="E37" s="148"/>
      <c r="F37" s="148"/>
      <c r="G37" s="148"/>
      <c r="H37" s="53"/>
      <c r="I37" s="53"/>
      <c r="J37" s="53"/>
      <c r="K37" s="53"/>
      <c r="L37" s="53"/>
      <c r="M37" s="53"/>
      <c r="N37" s="53"/>
      <c r="O37" s="53"/>
      <c r="P37" s="53"/>
      <c r="Q37" s="84"/>
      <c r="R37" s="81"/>
      <c r="S37" s="81"/>
      <c r="T37" s="26"/>
      <c r="U37" s="26"/>
    </row>
    <row r="38" spans="2:21" ht="15" customHeight="1" x14ac:dyDescent="0.25">
      <c r="B38" s="1">
        <v>43009</v>
      </c>
      <c r="C38" s="94">
        <f>'Input - Operational Raw Data'!D7</f>
        <v>317.5</v>
      </c>
      <c r="D38" s="94">
        <f>'Input - Operational Raw Data'!E7</f>
        <v>1190.5</v>
      </c>
      <c r="E38" s="94">
        <f>'Input - Operational Raw Data'!F7</f>
        <v>0</v>
      </c>
      <c r="F38" s="94">
        <f>'Input - Operational Raw Data'!G7</f>
        <v>234</v>
      </c>
      <c r="G38" s="93">
        <f>'Input - Operational Raw Data'!H7</f>
        <v>9.7079803834150685E-2</v>
      </c>
      <c r="H38" s="53"/>
      <c r="I38" s="53"/>
      <c r="J38" s="53"/>
      <c r="K38" s="53"/>
      <c r="L38" s="53"/>
      <c r="M38" s="53"/>
      <c r="N38" s="53"/>
      <c r="O38" s="53"/>
      <c r="P38" s="53"/>
      <c r="Q38" s="84"/>
      <c r="R38" s="81"/>
      <c r="S38" s="81"/>
      <c r="T38" s="26"/>
      <c r="U38" s="26"/>
    </row>
    <row r="39" spans="2:21" ht="15" customHeight="1" x14ac:dyDescent="0.25">
      <c r="B39" s="1">
        <v>43040</v>
      </c>
      <c r="C39" s="94">
        <f>'Input - Operational Raw Data'!D8</f>
        <v>260.5</v>
      </c>
      <c r="D39" s="94">
        <f>'Input - Operational Raw Data'!E8</f>
        <v>305</v>
      </c>
      <c r="E39" s="94">
        <f>'Input - Operational Raw Data'!F8</f>
        <v>21</v>
      </c>
      <c r="F39" s="94">
        <f>'Input - Operational Raw Data'!G8</f>
        <v>28</v>
      </c>
      <c r="G39" s="93">
        <f>'Input - Operational Raw Data'!H8</f>
        <v>3.8789294281025122E-2</v>
      </c>
      <c r="H39" s="53"/>
      <c r="I39" s="53"/>
      <c r="J39" s="53"/>
      <c r="K39" s="53"/>
      <c r="L39" s="53"/>
      <c r="M39" s="53"/>
      <c r="N39" s="53"/>
      <c r="O39" s="53"/>
      <c r="P39" s="53"/>
      <c r="Q39" s="84"/>
      <c r="R39" s="81"/>
      <c r="S39" s="81"/>
      <c r="T39" s="26"/>
      <c r="U39" s="26"/>
    </row>
    <row r="40" spans="2:21" ht="15" customHeight="1" x14ac:dyDescent="0.25">
      <c r="B40" s="1">
        <v>43070</v>
      </c>
      <c r="C40" s="94">
        <f>'Input - Operational Raw Data'!D9</f>
        <v>155</v>
      </c>
      <c r="D40" s="94">
        <f>'Input - Operational Raw Data'!E9</f>
        <v>1000.5</v>
      </c>
      <c r="E40" s="94">
        <f>'Input - Operational Raw Data'!F9</f>
        <v>0</v>
      </c>
      <c r="F40" s="94">
        <f>'Input - Operational Raw Data'!G9</f>
        <v>93.5</v>
      </c>
      <c r="G40" s="93">
        <f>'Input - Operational Raw Data'!H9</f>
        <v>8.8581560283687938E-2</v>
      </c>
      <c r="H40" s="53"/>
      <c r="I40" s="53"/>
      <c r="J40" s="53"/>
      <c r="K40" s="53"/>
      <c r="L40" s="53"/>
      <c r="M40" s="53"/>
      <c r="N40" s="53"/>
      <c r="O40" s="53"/>
      <c r="P40" s="53"/>
      <c r="Q40" s="84"/>
      <c r="R40" s="81"/>
      <c r="S40" s="81"/>
      <c r="T40" s="26"/>
      <c r="U40" s="26"/>
    </row>
    <row r="41" spans="2:21" ht="15" customHeight="1" x14ac:dyDescent="0.25">
      <c r="B41" s="1">
        <v>43101</v>
      </c>
      <c r="C41" s="94">
        <f>'Input - Operational Raw Data'!D10</f>
        <v>263.5</v>
      </c>
      <c r="D41" s="94">
        <f>'Input - Operational Raw Data'!E10</f>
        <v>1280</v>
      </c>
      <c r="E41" s="94">
        <f>'Input - Operational Raw Data'!F10</f>
        <v>417</v>
      </c>
      <c r="F41" s="94">
        <f>'Input - Operational Raw Data'!G10</f>
        <v>292.5</v>
      </c>
      <c r="G41" s="93">
        <f>'Input - Operational Raw Data'!H10</f>
        <v>0.11987230646448524</v>
      </c>
      <c r="H41" s="53"/>
      <c r="I41" s="53"/>
      <c r="J41" s="53"/>
      <c r="K41" s="53"/>
      <c r="L41" s="53"/>
      <c r="M41" s="53"/>
      <c r="N41" s="53"/>
      <c r="O41" s="53"/>
      <c r="P41" s="53"/>
      <c r="Q41" s="84"/>
      <c r="R41" s="81"/>
      <c r="S41" s="81"/>
      <c r="T41" s="26"/>
      <c r="U41" s="26"/>
    </row>
    <row r="42" spans="2:21" ht="15" customHeight="1" x14ac:dyDescent="0.25">
      <c r="B42" s="1">
        <v>43132</v>
      </c>
      <c r="C42" s="139">
        <f>'Input - Operational Raw Data'!D11</f>
        <v>190.5</v>
      </c>
      <c r="D42" s="139">
        <f>'Input - Operational Raw Data'!E11</f>
        <v>1954.5</v>
      </c>
      <c r="E42" s="139">
        <f>'Input - Operational Raw Data'!F11</f>
        <v>77.5</v>
      </c>
      <c r="F42" s="139">
        <f>'Input - Operational Raw Data'!G11</f>
        <v>216.5</v>
      </c>
      <c r="G42" s="93">
        <f>'Input - Operational Raw Data'!H11</f>
        <v>0.12980999520996328</v>
      </c>
      <c r="H42" s="53"/>
      <c r="I42" s="53"/>
      <c r="J42" s="53"/>
      <c r="K42" s="53"/>
      <c r="L42" s="53"/>
      <c r="M42" s="53"/>
      <c r="N42" s="53"/>
      <c r="O42" s="53"/>
      <c r="P42" s="53"/>
      <c r="Q42" s="84"/>
      <c r="R42" s="81"/>
      <c r="S42" s="81"/>
      <c r="T42" s="26"/>
      <c r="U42" s="26"/>
    </row>
    <row r="43" spans="2:21" ht="15" customHeight="1" x14ac:dyDescent="0.25">
      <c r="B43" s="1">
        <v>43160</v>
      </c>
      <c r="C43" s="139">
        <f>'Input - Operational Raw Data'!D12</f>
        <v>406.5</v>
      </c>
      <c r="D43" s="139">
        <f>'Input - Operational Raw Data'!E12</f>
        <v>1362</v>
      </c>
      <c r="E43" s="139">
        <f>'Input - Operational Raw Data'!F12</f>
        <v>0</v>
      </c>
      <c r="F43" s="139">
        <f>'Input - Operational Raw Data'!G12</f>
        <v>130.5</v>
      </c>
      <c r="G43" s="93">
        <f>'Input - Operational Raw Data'!H12</f>
        <v>8.8833793329279126E-2</v>
      </c>
      <c r="H43" s="53"/>
      <c r="I43" s="53"/>
      <c r="J43" s="53"/>
      <c r="K43" s="53"/>
      <c r="L43" s="53"/>
      <c r="M43" s="53"/>
      <c r="N43" s="53"/>
      <c r="O43" s="53"/>
      <c r="P43" s="53"/>
      <c r="Q43" s="84"/>
      <c r="R43" s="81"/>
      <c r="S43" s="81"/>
      <c r="T43" s="26"/>
      <c r="U43" s="26"/>
    </row>
    <row r="44" spans="2:21" ht="15" customHeight="1" x14ac:dyDescent="0.25">
      <c r="B44" s="1">
        <v>43191</v>
      </c>
      <c r="C44" s="139">
        <f>'Input - Operational Raw Data'!D13</f>
        <v>439.5</v>
      </c>
      <c r="D44" s="139">
        <f>'Input - Operational Raw Data'!E13</f>
        <v>5081.5</v>
      </c>
      <c r="E44" s="139">
        <f>'Input - Operational Raw Data'!F13</f>
        <v>165</v>
      </c>
      <c r="F44" s="139">
        <f>'Input - Operational Raw Data'!G13</f>
        <v>1753.5</v>
      </c>
      <c r="G44" s="93">
        <f>'Input - Operational Raw Data'!H13</f>
        <v>0.23233916302311056</v>
      </c>
      <c r="H44" s="53"/>
      <c r="I44" s="53"/>
      <c r="J44" s="53"/>
      <c r="K44" s="53"/>
      <c r="L44" s="53"/>
      <c r="M44" s="53"/>
      <c r="N44" s="53"/>
      <c r="O44" s="53"/>
      <c r="P44" s="53"/>
      <c r="Q44" s="84"/>
      <c r="R44" s="81"/>
      <c r="S44" s="81"/>
      <c r="T44" s="26"/>
      <c r="U44" s="26"/>
    </row>
    <row r="45" spans="2:21" ht="15" customHeight="1" x14ac:dyDescent="0.25">
      <c r="B45" s="1">
        <v>43221</v>
      </c>
      <c r="C45" s="139">
        <f>'Input - Operational Raw Data'!D14</f>
        <v>440.5</v>
      </c>
      <c r="D45" s="139">
        <f>'Input - Operational Raw Data'!E14</f>
        <v>1086.5</v>
      </c>
      <c r="E45" s="139">
        <f>'Input - Operational Raw Data'!F14</f>
        <v>0</v>
      </c>
      <c r="F45" s="139">
        <f>'Input - Operational Raw Data'!G14</f>
        <v>938</v>
      </c>
      <c r="G45" s="93">
        <f>'Input - Operational Raw Data'!H14</f>
        <v>0.11548913043478261</v>
      </c>
      <c r="H45" s="53"/>
      <c r="I45" s="53"/>
      <c r="J45" s="53"/>
      <c r="K45" s="53"/>
      <c r="L45" s="53"/>
      <c r="M45" s="53"/>
      <c r="N45" s="53"/>
      <c r="O45" s="53"/>
      <c r="P45" s="53"/>
      <c r="Q45" s="84"/>
      <c r="R45" s="81"/>
      <c r="S45" s="81"/>
      <c r="T45" s="26"/>
      <c r="U45" s="26"/>
    </row>
    <row r="46" spans="2:21" ht="15" customHeight="1" x14ac:dyDescent="0.25">
      <c r="B46" s="1">
        <v>43252</v>
      </c>
      <c r="C46" s="139">
        <f>'Input - Operational Raw Data'!D15</f>
        <v>260.5</v>
      </c>
      <c r="D46" s="139">
        <f>'Input - Operational Raw Data'!E15</f>
        <v>1865</v>
      </c>
      <c r="E46" s="139">
        <f>'Input - Operational Raw Data'!F15</f>
        <v>59</v>
      </c>
      <c r="F46" s="139">
        <f>'Input - Operational Raw Data'!G15</f>
        <v>833.5</v>
      </c>
      <c r="G46" s="93">
        <f>'Input - Operational Raw Data'!H15</f>
        <v>0.14348880330908573</v>
      </c>
      <c r="H46" s="53"/>
      <c r="I46" s="53"/>
      <c r="J46" s="53"/>
      <c r="K46" s="53"/>
      <c r="L46" s="53"/>
      <c r="M46" s="53"/>
      <c r="N46" s="53"/>
      <c r="O46" s="53"/>
      <c r="P46" s="53"/>
      <c r="Q46" s="84"/>
      <c r="R46" s="81"/>
      <c r="S46" s="81"/>
      <c r="T46" s="26"/>
      <c r="U46" s="26"/>
    </row>
    <row r="47" spans="2:21" ht="15" customHeight="1" x14ac:dyDescent="0.25">
      <c r="B47" s="1">
        <v>43282</v>
      </c>
      <c r="C47" s="139">
        <f>'Input - Operational Raw Data'!D16</f>
        <v>666.5</v>
      </c>
      <c r="D47" s="139">
        <f>'Input - Operational Raw Data'!E16</f>
        <v>1842</v>
      </c>
      <c r="E47" s="139">
        <f>'Input - Operational Raw Data'!F16</f>
        <v>17</v>
      </c>
      <c r="F47" s="139">
        <f>'Input - Operational Raw Data'!G16</f>
        <v>1176.5</v>
      </c>
      <c r="G47" s="93">
        <f>'Input - Operational Raw Data'!H16</f>
        <v>0.15816457318636248</v>
      </c>
      <c r="H47" s="53"/>
      <c r="I47" s="53"/>
      <c r="J47" s="53"/>
      <c r="K47" s="53"/>
      <c r="L47" s="53"/>
      <c r="M47" s="53"/>
      <c r="N47" s="53"/>
      <c r="O47" s="53"/>
      <c r="P47" s="53"/>
      <c r="Q47" s="84"/>
      <c r="R47" s="81"/>
      <c r="S47" s="81"/>
      <c r="T47" s="26"/>
      <c r="U47" s="26"/>
    </row>
    <row r="48" spans="2:21" ht="15" customHeight="1" x14ac:dyDescent="0.25">
      <c r="B48" s="1">
        <v>43313</v>
      </c>
      <c r="C48" s="139">
        <f>'Input - Operational Raw Data'!D17</f>
        <v>324.5</v>
      </c>
      <c r="D48" s="139">
        <f>'Input - Operational Raw Data'!E17</f>
        <v>1433.5</v>
      </c>
      <c r="E48" s="139">
        <f>'Input - Operational Raw Data'!F17</f>
        <v>0</v>
      </c>
      <c r="F48" s="139">
        <f>'Input - Operational Raw Data'!G17</f>
        <v>255</v>
      </c>
      <c r="G48" s="93">
        <f>'Input - Operational Raw Data'!H17</f>
        <v>8.3416210840377925E-2</v>
      </c>
      <c r="H48" s="53"/>
      <c r="I48" s="53"/>
      <c r="J48" s="53"/>
      <c r="K48" s="53"/>
      <c r="L48" s="53"/>
      <c r="M48" s="53"/>
      <c r="N48" s="53"/>
      <c r="O48" s="53"/>
      <c r="P48" s="53"/>
      <c r="Q48" s="84"/>
      <c r="R48" s="81"/>
      <c r="S48" s="81"/>
      <c r="T48" s="26"/>
      <c r="U48" s="26"/>
    </row>
    <row r="49" spans="2:21" ht="15" customHeight="1" x14ac:dyDescent="0.25">
      <c r="B49" s="1">
        <v>43344</v>
      </c>
      <c r="C49" s="139">
        <f>'Input - Operational Raw Data'!D18</f>
        <v>502.5</v>
      </c>
      <c r="D49" s="139">
        <f>'Input - Operational Raw Data'!E18</f>
        <v>7871.5</v>
      </c>
      <c r="E49" s="139">
        <f>'Input - Operational Raw Data'!F18</f>
        <v>733.5</v>
      </c>
      <c r="F49" s="139">
        <f>'Input - Operational Raw Data'!G18</f>
        <v>2888</v>
      </c>
      <c r="G49" s="93">
        <f>'Input - Operational Raw Data'!H18</f>
        <v>0.30936170212765957</v>
      </c>
      <c r="H49" s="53"/>
      <c r="I49" s="53"/>
      <c r="J49" s="53"/>
      <c r="K49" s="53"/>
      <c r="L49" s="53"/>
      <c r="M49" s="53"/>
      <c r="N49" s="53"/>
      <c r="O49" s="53"/>
      <c r="P49" s="53"/>
      <c r="Q49" s="84"/>
      <c r="R49" s="81"/>
      <c r="S49" s="81"/>
      <c r="T49" s="26"/>
      <c r="U49" s="26"/>
    </row>
    <row r="50" spans="2:21" ht="15" customHeight="1" x14ac:dyDescent="0.2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84"/>
      <c r="R50" s="81"/>
      <c r="S50" s="81"/>
      <c r="T50" s="26"/>
      <c r="U50" s="26"/>
    </row>
    <row r="51" spans="2:21" ht="15" customHeight="1" x14ac:dyDescent="0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84"/>
      <c r="R51" s="81"/>
      <c r="S51" s="81"/>
      <c r="T51" s="26"/>
      <c r="U51" s="26"/>
    </row>
    <row r="52" spans="2:21" ht="15" customHeight="1" x14ac:dyDescent="0.2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84"/>
      <c r="R52" s="81"/>
      <c r="S52" s="81"/>
      <c r="T52" s="26"/>
      <c r="U52" s="26"/>
    </row>
    <row r="53" spans="2:21" ht="15" customHeight="1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84"/>
      <c r="R53" s="81"/>
      <c r="S53" s="81"/>
      <c r="T53" s="26"/>
      <c r="U53" s="26"/>
    </row>
    <row r="54" spans="2:21" ht="15" customHeight="1" x14ac:dyDescent="0.2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84"/>
      <c r="R54" s="81"/>
      <c r="S54" s="81"/>
      <c r="T54" s="26"/>
      <c r="U54" s="26"/>
    </row>
    <row r="55" spans="2:21" ht="15" customHeight="1" x14ac:dyDescent="0.2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84"/>
      <c r="R55" s="81"/>
      <c r="S55" s="81"/>
      <c r="T55" s="26"/>
      <c r="U55" s="26"/>
    </row>
    <row r="56" spans="2:21" ht="4.5" customHeight="1" x14ac:dyDescent="0.25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53"/>
      <c r="Q56" s="84"/>
      <c r="R56" s="81"/>
      <c r="S56" s="81"/>
      <c r="T56" s="26"/>
      <c r="U56" s="26"/>
    </row>
    <row r="57" spans="2:21" x14ac:dyDescent="0.25">
      <c r="B57" s="91" t="s">
        <v>189</v>
      </c>
      <c r="Q57" s="84"/>
      <c r="R57" s="81"/>
      <c r="S57" s="81"/>
      <c r="T57" s="26"/>
      <c r="U57" s="26"/>
    </row>
    <row r="58" spans="2:21" x14ac:dyDescent="0.25">
      <c r="Q58" s="11"/>
      <c r="R58" s="6"/>
      <c r="S58" s="6"/>
    </row>
    <row r="59" spans="2:21" x14ac:dyDescent="0.25">
      <c r="Q59" s="11"/>
      <c r="R59" s="6"/>
      <c r="S59" s="6"/>
    </row>
    <row r="60" spans="2:21" x14ac:dyDescent="0.25">
      <c r="Q60" s="11"/>
      <c r="R60" s="6"/>
      <c r="S60" s="6"/>
    </row>
    <row r="61" spans="2:21" x14ac:dyDescent="0.25">
      <c r="C61" s="145" t="s">
        <v>260</v>
      </c>
      <c r="D61" s="145"/>
      <c r="E61" s="145"/>
      <c r="F61" s="145"/>
      <c r="Q61" s="11"/>
      <c r="R61" s="6"/>
      <c r="S61" s="6"/>
    </row>
    <row r="62" spans="2:21" ht="51.75" customHeight="1" x14ac:dyDescent="0.25">
      <c r="C62" s="3"/>
      <c r="D62" s="88" t="s">
        <v>187</v>
      </c>
      <c r="E62" s="89" t="s">
        <v>188</v>
      </c>
      <c r="Q62" s="8"/>
    </row>
    <row r="63" spans="2:21" x14ac:dyDescent="0.25">
      <c r="C63" s="6">
        <v>2015</v>
      </c>
      <c r="D63" s="87">
        <f>'Input - Safety Data'!C7+'Input - Safety Data'!C44</f>
        <v>231066</v>
      </c>
      <c r="E63" s="83">
        <v>18760</v>
      </c>
    </row>
    <row r="64" spans="2:21" x14ac:dyDescent="0.25">
      <c r="C64" s="6">
        <v>2016</v>
      </c>
      <c r="D64" s="87">
        <f>'Input - Safety Data'!C8+'Input - Safety Data'!C45</f>
        <v>210544</v>
      </c>
      <c r="E64" s="83">
        <v>29652</v>
      </c>
    </row>
    <row r="65" spans="1:15" x14ac:dyDescent="0.25">
      <c r="C65" s="6">
        <v>2017</v>
      </c>
      <c r="D65" s="137">
        <f>'Input - Safety Data'!C21+'Input - Safety Data'!C58</f>
        <v>214425</v>
      </c>
      <c r="E65" s="83">
        <v>28993</v>
      </c>
    </row>
    <row r="66" spans="1:15" x14ac:dyDescent="0.25">
      <c r="C66" s="6" t="s">
        <v>177</v>
      </c>
      <c r="D66" s="82">
        <f>SUM('Input - Safety Data'!C22:C24)+SUM('Input - Safety Data'!C59:C61)</f>
        <v>58961</v>
      </c>
      <c r="E66" s="79">
        <f>SUM(C34:F34)</f>
        <v>6591</v>
      </c>
    </row>
    <row r="67" spans="1:15" x14ac:dyDescent="0.25">
      <c r="C67" s="6" t="s">
        <v>254</v>
      </c>
      <c r="D67" s="82">
        <f>SUM('Input - Safety Data'!C25:C27)+SUM('Input - Safety Data'!C62:C64)</f>
        <v>74397</v>
      </c>
      <c r="E67" s="79">
        <f>SUM(C35:F35)</f>
        <v>12922.5</v>
      </c>
    </row>
    <row r="68" spans="1:15" x14ac:dyDescent="0.25">
      <c r="C68" s="6" t="s">
        <v>255</v>
      </c>
      <c r="D68" s="82">
        <f>SUM('Input - Safety Data'!C28:C30)+SUM('Input - Safety Data'!C65:C67)</f>
        <v>86313</v>
      </c>
      <c r="E68" s="79">
        <f>SUM(C36:F36)</f>
        <v>17710.5</v>
      </c>
    </row>
    <row r="69" spans="1:15" x14ac:dyDescent="0.25">
      <c r="C69" s="6" t="s">
        <v>256</v>
      </c>
      <c r="D69" s="192">
        <f>AVERAGE(D66:D68)*0.6</f>
        <v>43934.200000000004</v>
      </c>
      <c r="E69" s="192">
        <f>AVERAGE(E66:E68)*0.6</f>
        <v>7444.7999999999993</v>
      </c>
    </row>
    <row r="70" spans="1:15" x14ac:dyDescent="0.25">
      <c r="C70" s="6" t="s">
        <v>257</v>
      </c>
      <c r="D70" s="15">
        <f>SUM(D66:D69)</f>
        <v>263605.2</v>
      </c>
      <c r="E70" s="15">
        <f>SUM(E66:E69)</f>
        <v>44668.800000000003</v>
      </c>
    </row>
    <row r="72" spans="1:15" ht="5.25" customHeight="1" x14ac:dyDescent="0.2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1:15" x14ac:dyDescent="0.25">
      <c r="B73" s="91" t="s">
        <v>197</v>
      </c>
      <c r="E73" s="53"/>
      <c r="F73" s="53"/>
      <c r="G73" s="53"/>
    </row>
    <row r="75" spans="1:15" ht="25.5" customHeight="1" x14ac:dyDescent="0.25">
      <c r="B75" s="18" t="s">
        <v>25</v>
      </c>
      <c r="C75" s="19">
        <v>2015</v>
      </c>
      <c r="D75" s="19">
        <v>2016</v>
      </c>
      <c r="E75" s="19">
        <v>2017</v>
      </c>
      <c r="F75" s="20" t="s">
        <v>177</v>
      </c>
      <c r="G75" s="20" t="s">
        <v>254</v>
      </c>
      <c r="H75" s="20" t="s">
        <v>255</v>
      </c>
      <c r="J75" s="95"/>
      <c r="K75" s="95"/>
      <c r="L75" s="95"/>
      <c r="M75" s="95"/>
      <c r="N75" s="56"/>
    </row>
    <row r="76" spans="1:15" ht="12.75" customHeight="1" x14ac:dyDescent="0.25">
      <c r="B76" s="16" t="s">
        <v>5</v>
      </c>
      <c r="C76" s="21">
        <f>'Input - Safety Data'!C83</f>
        <v>231066</v>
      </c>
      <c r="D76" s="21">
        <f>'Input - Safety Data'!D83</f>
        <v>210544</v>
      </c>
      <c r="E76" s="135">
        <f>'Input - Safety Data'!Q83</f>
        <v>214425</v>
      </c>
      <c r="F76" s="82">
        <f>SUM('Input - Safety Data'!R83:T83)</f>
        <v>58961</v>
      </c>
      <c r="G76" s="87">
        <f>SUM('Input - Safety Data'!U83:W83)</f>
        <v>74397</v>
      </c>
      <c r="H76" s="87">
        <f>SUM('Input - Safety Data'!X83:Z83)</f>
        <v>86313</v>
      </c>
      <c r="I76" s="7"/>
      <c r="J76" s="57"/>
      <c r="K76" s="57"/>
      <c r="L76" s="57"/>
      <c r="M76" s="96"/>
      <c r="N76" s="96"/>
    </row>
    <row r="77" spans="1:15" ht="12.75" customHeight="1" x14ac:dyDescent="0.25">
      <c r="B77" s="16" t="s">
        <v>24</v>
      </c>
      <c r="C77" s="21">
        <f>'Input - Safety Data'!C84</f>
        <v>843</v>
      </c>
      <c r="D77" s="21">
        <f>'Input - Safety Data'!D84</f>
        <v>935</v>
      </c>
      <c r="E77" s="135">
        <f>'Input - Safety Data'!Q84</f>
        <v>1267</v>
      </c>
      <c r="F77" s="82">
        <f>SUM('Input - Safety Data'!R84:T84)</f>
        <v>358</v>
      </c>
      <c r="G77" s="87">
        <f>SUM('Input - Safety Data'!U84:W84)</f>
        <v>351</v>
      </c>
      <c r="H77" s="87">
        <f>SUM('Input - Safety Data'!X84:Z84)</f>
        <v>382</v>
      </c>
      <c r="I77" s="7"/>
      <c r="J77" s="57"/>
      <c r="K77" s="57"/>
      <c r="L77" s="57"/>
      <c r="M77" s="96"/>
      <c r="N77" s="96"/>
    </row>
    <row r="78" spans="1:15" ht="12.75" customHeight="1" x14ac:dyDescent="0.25">
      <c r="B78" s="16" t="s">
        <v>13</v>
      </c>
      <c r="C78" s="21">
        <f>'Input - Safety Data'!C85</f>
        <v>15</v>
      </c>
      <c r="D78" s="21">
        <f>'Input - Safety Data'!D85</f>
        <v>15</v>
      </c>
      <c r="E78" s="135">
        <f>'Input - Safety Data'!Q85</f>
        <v>18</v>
      </c>
      <c r="F78" s="82">
        <f>SUM('Input - Safety Data'!R85:T85)</f>
        <v>3</v>
      </c>
      <c r="G78" s="87">
        <f>SUM('Input - Safety Data'!U85:W85)</f>
        <v>4</v>
      </c>
      <c r="H78" s="87">
        <f>SUM('Input - Safety Data'!X85:Z85)</f>
        <v>4</v>
      </c>
      <c r="I78" s="7"/>
      <c r="J78" s="57"/>
      <c r="K78" s="57"/>
      <c r="L78" s="57"/>
      <c r="M78" s="96"/>
      <c r="N78" s="96"/>
    </row>
    <row r="79" spans="1:15" ht="12.75" customHeight="1" x14ac:dyDescent="0.25">
      <c r="B79" s="16" t="s">
        <v>14</v>
      </c>
      <c r="C79" s="21">
        <f>'Input - Safety Data'!C86</f>
        <v>289</v>
      </c>
      <c r="D79" s="21">
        <f>'Input - Safety Data'!D86</f>
        <v>265</v>
      </c>
      <c r="E79" s="135">
        <f>'Input - Safety Data'!Q86</f>
        <v>336</v>
      </c>
      <c r="F79" s="82">
        <f>SUM('Input - Safety Data'!R86:T86)</f>
        <v>126</v>
      </c>
      <c r="G79" s="87">
        <f>SUM('Input - Safety Data'!U86:W86)</f>
        <v>155</v>
      </c>
      <c r="H79" s="87">
        <f>SUM('Input - Safety Data'!X86:Z86)</f>
        <v>198</v>
      </c>
      <c r="I79" s="7"/>
      <c r="J79" s="57"/>
      <c r="K79" s="57"/>
      <c r="L79" s="57"/>
      <c r="M79" s="96"/>
      <c r="N79" s="96"/>
    </row>
    <row r="80" spans="1:15" ht="12.75" customHeight="1" x14ac:dyDescent="0.25">
      <c r="A80" s="12"/>
      <c r="B80" s="16" t="s">
        <v>15</v>
      </c>
      <c r="C80" s="21">
        <f>'Input - Safety Data'!C87</f>
        <v>7770</v>
      </c>
      <c r="D80" s="21">
        <f>'Input - Safety Data'!D87</f>
        <v>6373</v>
      </c>
      <c r="E80" s="135">
        <f>'Input - Safety Data'!Q87</f>
        <v>5982</v>
      </c>
      <c r="F80" s="82">
        <f>SUM('Input - Safety Data'!R87:T87)</f>
        <v>1544</v>
      </c>
      <c r="G80" s="87">
        <f>SUM('Input - Safety Data'!U87:W87)</f>
        <v>2018</v>
      </c>
      <c r="H80" s="87">
        <f>SUM('Input - Safety Data'!X87:Z87)</f>
        <v>1926</v>
      </c>
      <c r="I80" s="7"/>
      <c r="J80" s="57"/>
      <c r="K80" s="57"/>
      <c r="L80" s="57"/>
      <c r="M80" s="96"/>
      <c r="N80" s="96"/>
    </row>
    <row r="81" spans="1:14" ht="12.75" customHeight="1" x14ac:dyDescent="0.25">
      <c r="A81" s="13"/>
      <c r="B81" s="16" t="s">
        <v>16</v>
      </c>
      <c r="C81" s="21">
        <f>'Input - Safety Data'!C88</f>
        <v>1828</v>
      </c>
      <c r="D81" s="21">
        <f>'Input - Safety Data'!D88</f>
        <v>1606</v>
      </c>
      <c r="E81" s="135">
        <f>'Input - Safety Data'!Q88</f>
        <v>1829</v>
      </c>
      <c r="F81" s="82">
        <f>SUM('Input - Safety Data'!R88:T88)</f>
        <v>458</v>
      </c>
      <c r="G81" s="87">
        <f>SUM('Input - Safety Data'!U88:W88)</f>
        <v>541</v>
      </c>
      <c r="H81" s="87">
        <f>SUM('Input - Safety Data'!X88:Z88)</f>
        <v>524</v>
      </c>
      <c r="I81" s="7"/>
      <c r="J81" s="57"/>
      <c r="K81" s="57"/>
      <c r="L81" s="57"/>
      <c r="M81" s="96"/>
      <c r="N81" s="96"/>
    </row>
    <row r="82" spans="1:14" ht="12.75" customHeight="1" x14ac:dyDescent="0.25">
      <c r="A82" s="13"/>
      <c r="B82" s="16" t="s">
        <v>26</v>
      </c>
      <c r="C82" s="21">
        <f>'Input - Safety Data'!C89</f>
        <v>2243</v>
      </c>
      <c r="D82" s="21">
        <f>'Input - Safety Data'!D89</f>
        <v>1946</v>
      </c>
      <c r="E82" s="135">
        <f>'Input - Safety Data'!Q89</f>
        <v>2033</v>
      </c>
      <c r="F82" s="82">
        <f>SUM('Input - Safety Data'!R89:T89)</f>
        <v>809</v>
      </c>
      <c r="G82" s="87">
        <f>SUM('Input - Safety Data'!U89:W89)</f>
        <v>664</v>
      </c>
      <c r="H82" s="87">
        <f>SUM('Input - Safety Data'!X89:Z89)</f>
        <v>682</v>
      </c>
      <c r="I82" s="7"/>
      <c r="J82" s="57"/>
      <c r="K82" s="57"/>
      <c r="L82" s="57"/>
      <c r="M82" s="96"/>
      <c r="N82" s="96"/>
    </row>
    <row r="83" spans="1:14" x14ac:dyDescent="0.25">
      <c r="A83" s="13"/>
      <c r="B83" s="16" t="s">
        <v>9</v>
      </c>
      <c r="C83" s="21">
        <f>'Input - Safety Data'!C90</f>
        <v>2</v>
      </c>
      <c r="D83" s="21">
        <f>'Input - Safety Data'!D90</f>
        <v>16</v>
      </c>
      <c r="E83" s="135">
        <f>'Input - Safety Data'!Q90</f>
        <v>6</v>
      </c>
      <c r="F83" s="82">
        <f>SUM('Input - Safety Data'!R90:T90)</f>
        <v>2</v>
      </c>
      <c r="G83" s="87">
        <f>SUM('Input - Safety Data'!U90:W90)</f>
        <v>4</v>
      </c>
      <c r="H83" s="87">
        <f>SUM('Input - Safety Data'!X90:Z90)</f>
        <v>0</v>
      </c>
      <c r="I83" s="7"/>
      <c r="J83" s="57"/>
      <c r="K83" s="57"/>
      <c r="L83" s="57"/>
      <c r="M83" s="96"/>
      <c r="N83" s="96"/>
    </row>
    <row r="84" spans="1:14" x14ac:dyDescent="0.25">
      <c r="A84" s="13"/>
      <c r="B84" s="13"/>
      <c r="C84" s="13"/>
      <c r="D84" s="13"/>
      <c r="E84" s="13"/>
      <c r="H84" s="86"/>
      <c r="J84" s="86"/>
      <c r="K84" s="86"/>
      <c r="L84" s="86"/>
      <c r="M84" s="86"/>
      <c r="N84" s="86"/>
    </row>
    <row r="85" spans="1:14" x14ac:dyDescent="0.25">
      <c r="A85" s="13"/>
      <c r="B85" s="18" t="s">
        <v>27</v>
      </c>
      <c r="C85" s="19">
        <v>2015</v>
      </c>
      <c r="D85" s="19">
        <v>2016</v>
      </c>
      <c r="E85" s="19">
        <v>2017</v>
      </c>
      <c r="F85" s="20" t="s">
        <v>177</v>
      </c>
      <c r="G85" s="20" t="s">
        <v>254</v>
      </c>
      <c r="H85" s="20" t="s">
        <v>255</v>
      </c>
      <c r="J85" s="95"/>
      <c r="K85" s="95"/>
      <c r="L85" s="95"/>
      <c r="M85" s="95"/>
      <c r="N85" s="56"/>
    </row>
    <row r="86" spans="1:14" x14ac:dyDescent="0.25">
      <c r="A86" s="13"/>
      <c r="B86" s="16" t="s">
        <v>28</v>
      </c>
      <c r="C86" s="57">
        <f>'Input - Safety Data'!C93</f>
        <v>0</v>
      </c>
      <c r="D86" s="21">
        <f>'Input - Safety Data'!D93</f>
        <v>0</v>
      </c>
      <c r="E86" s="135">
        <f>'Input - Safety Data'!Q93</f>
        <v>0</v>
      </c>
      <c r="F86" s="82">
        <f>'Input - Safety Data'!T93</f>
        <v>0</v>
      </c>
      <c r="G86" s="87">
        <f>'Input - Safety Data'!W93</f>
        <v>0</v>
      </c>
      <c r="H86" s="87">
        <f>'Input - Safety Data'!Z93</f>
        <v>0</v>
      </c>
      <c r="I86" s="7"/>
      <c r="J86" s="57"/>
      <c r="K86" s="57"/>
      <c r="L86" s="57"/>
      <c r="M86" s="96"/>
      <c r="N86" s="96"/>
    </row>
    <row r="87" spans="1:14" x14ac:dyDescent="0.25">
      <c r="A87" s="13"/>
      <c r="B87" s="16" t="s">
        <v>29</v>
      </c>
      <c r="C87" s="57">
        <f>'Input - Safety Data'!C94</f>
        <v>0</v>
      </c>
      <c r="D87" s="21">
        <f>'Input - Safety Data'!D94</f>
        <v>0</v>
      </c>
      <c r="E87" s="135">
        <f>'Input - Safety Data'!Q94</f>
        <v>0</v>
      </c>
      <c r="F87" s="82">
        <f>'Input - Safety Data'!T94</f>
        <v>0</v>
      </c>
      <c r="G87" s="87">
        <f>'Input - Safety Data'!W94</f>
        <v>0</v>
      </c>
      <c r="H87" s="87">
        <f>'Input - Safety Data'!Z94</f>
        <v>0</v>
      </c>
      <c r="I87" s="7"/>
      <c r="J87" s="57"/>
      <c r="K87" s="57"/>
      <c r="L87" s="57"/>
      <c r="M87" s="96"/>
      <c r="N87" s="96"/>
    </row>
    <row r="88" spans="1:14" x14ac:dyDescent="0.25">
      <c r="A88" s="13"/>
      <c r="B88" s="16" t="s">
        <v>6</v>
      </c>
      <c r="C88" s="21">
        <f>'Input - Safety Data'!C95</f>
        <v>0</v>
      </c>
      <c r="D88" s="21">
        <f>'Input - Safety Data'!D95</f>
        <v>0</v>
      </c>
      <c r="E88" s="135">
        <f>'Input - Safety Data'!Q95</f>
        <v>0</v>
      </c>
      <c r="F88" s="82">
        <f>SUM('Input - Safety Data'!R95:T95)</f>
        <v>0</v>
      </c>
      <c r="G88" s="87">
        <f>SUM('Input - Safety Data'!U95:W95)</f>
        <v>0</v>
      </c>
      <c r="H88" s="87">
        <f>SUM('Input - Safety Data'!X95:Z95)</f>
        <v>0</v>
      </c>
      <c r="I88" s="7"/>
      <c r="J88" s="57"/>
      <c r="K88" s="57"/>
      <c r="L88" s="57"/>
      <c r="M88" s="96"/>
      <c r="N88" s="96"/>
    </row>
    <row r="89" spans="1:14" x14ac:dyDescent="0.25">
      <c r="A89" s="13"/>
      <c r="B89" s="16" t="s">
        <v>7</v>
      </c>
      <c r="C89" s="21">
        <f>'Input - Safety Data'!C96</f>
        <v>0</v>
      </c>
      <c r="D89" s="21">
        <f>'Input - Safety Data'!D96</f>
        <v>0</v>
      </c>
      <c r="E89" s="135">
        <f>'Input - Safety Data'!Q96</f>
        <v>0</v>
      </c>
      <c r="F89" s="82">
        <f>SUM('Input - Safety Data'!R96:T96)</f>
        <v>0</v>
      </c>
      <c r="G89" s="87">
        <f>SUM('Input - Safety Data'!U96:W96)</f>
        <v>0</v>
      </c>
      <c r="H89" s="87">
        <f>SUM('Input - Safety Data'!X96:Z96)</f>
        <v>1</v>
      </c>
      <c r="I89" s="7"/>
      <c r="J89" s="57"/>
      <c r="K89" s="57"/>
      <c r="L89" s="57"/>
      <c r="M89" s="96"/>
      <c r="N89" s="96"/>
    </row>
    <row r="90" spans="1:14" x14ac:dyDescent="0.25">
      <c r="A90" s="13"/>
      <c r="B90" s="16" t="s">
        <v>8</v>
      </c>
      <c r="C90" s="21">
        <f>'Input - Safety Data'!C97</f>
        <v>3</v>
      </c>
      <c r="D90" s="21">
        <f>'Input - Safety Data'!D97</f>
        <v>2</v>
      </c>
      <c r="E90" s="135">
        <f>'Input - Safety Data'!Q97</f>
        <v>7</v>
      </c>
      <c r="F90" s="82">
        <f>SUM('Input - Safety Data'!R97:T97)</f>
        <v>2</v>
      </c>
      <c r="G90" s="87">
        <f>SUM('Input - Safety Data'!U97:W97)</f>
        <v>1</v>
      </c>
      <c r="H90" s="87">
        <f>SUM('Input - Safety Data'!X97:Z97)</f>
        <v>1</v>
      </c>
      <c r="I90" s="7"/>
      <c r="J90" s="57"/>
      <c r="K90" s="57"/>
      <c r="L90" s="57"/>
      <c r="M90" s="96"/>
      <c r="N90" s="96"/>
    </row>
    <row r="91" spans="1:14" x14ac:dyDescent="0.25">
      <c r="A91" s="13"/>
      <c r="B91" s="16" t="s">
        <v>18</v>
      </c>
      <c r="C91" s="21">
        <f>'Input - Safety Data'!C98</f>
        <v>1</v>
      </c>
      <c r="D91" s="21">
        <f>'Input - Safety Data'!D98</f>
        <v>2</v>
      </c>
      <c r="E91" s="135">
        <f>'Input - Safety Data'!Q98</f>
        <v>6</v>
      </c>
      <c r="F91" s="82">
        <f>SUM('Input - Safety Data'!R98:T98)</f>
        <v>1</v>
      </c>
      <c r="G91" s="87">
        <f>SUM('Input - Safety Data'!U98:W98)</f>
        <v>0</v>
      </c>
      <c r="H91" s="87">
        <f>SUM('Input - Safety Data'!X98:Z98)</f>
        <v>1</v>
      </c>
      <c r="I91" s="7"/>
      <c r="J91" s="57"/>
      <c r="K91" s="57"/>
      <c r="L91" s="57"/>
      <c r="M91" s="96"/>
      <c r="N91" s="96"/>
    </row>
    <row r="92" spans="1:14" x14ac:dyDescent="0.25">
      <c r="B92" s="16" t="s">
        <v>10</v>
      </c>
      <c r="C92" s="21">
        <f>'Input - Safety Data'!C99</f>
        <v>0</v>
      </c>
      <c r="D92" s="21">
        <f>'Input - Safety Data'!D99</f>
        <v>0</v>
      </c>
      <c r="E92" s="135">
        <f>'Input - Safety Data'!Q99</f>
        <v>0</v>
      </c>
      <c r="F92" s="82">
        <f>SUM('Input - Safety Data'!R99:T99)</f>
        <v>0</v>
      </c>
      <c r="G92" s="87">
        <f>SUM('Input - Safety Data'!U99:W99)</f>
        <v>0</v>
      </c>
      <c r="H92" s="87">
        <f>SUM('Input - Safety Data'!X99:Z99)</f>
        <v>0</v>
      </c>
      <c r="I92" s="7"/>
      <c r="J92" s="57"/>
      <c r="K92" s="57"/>
      <c r="L92" s="57"/>
      <c r="M92" s="96"/>
      <c r="N92" s="96"/>
    </row>
    <row r="93" spans="1:14" x14ac:dyDescent="0.25">
      <c r="B93" s="16" t="s">
        <v>11</v>
      </c>
      <c r="C93" s="21">
        <f>'Input - Safety Data'!C100</f>
        <v>2</v>
      </c>
      <c r="D93" s="21">
        <f>'Input - Safety Data'!D100</f>
        <v>1</v>
      </c>
      <c r="E93" s="135">
        <f>'Input - Safety Data'!Q100</f>
        <v>1</v>
      </c>
      <c r="F93" s="82">
        <f>SUM('Input - Safety Data'!R100:T100)</f>
        <v>0</v>
      </c>
      <c r="G93" s="87">
        <f>SUM('Input - Safety Data'!U100:W100)</f>
        <v>1</v>
      </c>
      <c r="H93" s="87">
        <f>SUM('Input - Safety Data'!X100:Z100)</f>
        <v>1</v>
      </c>
      <c r="I93" s="7"/>
      <c r="J93" s="57"/>
      <c r="K93" s="57"/>
      <c r="L93" s="57"/>
      <c r="M93" s="96"/>
      <c r="N93" s="96"/>
    </row>
    <row r="94" spans="1:14" x14ac:dyDescent="0.25">
      <c r="H94" s="26"/>
    </row>
    <row r="95" spans="1:14" x14ac:dyDescent="0.25">
      <c r="H95" s="26"/>
    </row>
    <row r="96" spans="1:14" x14ac:dyDescent="0.25">
      <c r="B96" s="27" t="s">
        <v>30</v>
      </c>
      <c r="C96" s="28" t="s">
        <v>31</v>
      </c>
      <c r="H96" s="26"/>
    </row>
    <row r="99" spans="2:17" ht="6" customHeight="1" x14ac:dyDescent="0.2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2:17" ht="15" customHeight="1" x14ac:dyDescent="0.25">
      <c r="B100" s="91" t="s">
        <v>180</v>
      </c>
    </row>
    <row r="101" spans="2:17" ht="15" customHeight="1" x14ac:dyDescent="0.25"/>
    <row r="102" spans="2:17" ht="33.75" customHeight="1" x14ac:dyDescent="0.25">
      <c r="B102" s="3" t="s">
        <v>33</v>
      </c>
      <c r="C102" s="3" t="s">
        <v>38</v>
      </c>
      <c r="D102" s="3">
        <v>2015</v>
      </c>
      <c r="E102" s="3">
        <v>2016</v>
      </c>
      <c r="F102" s="3">
        <v>2017</v>
      </c>
      <c r="G102" s="17" t="s">
        <v>177</v>
      </c>
      <c r="H102" s="17" t="s">
        <v>254</v>
      </c>
      <c r="I102" s="17" t="s">
        <v>255</v>
      </c>
      <c r="J102" s="20" t="s">
        <v>263</v>
      </c>
      <c r="K102" s="81"/>
      <c r="L102" s="81"/>
      <c r="M102" s="80"/>
      <c r="N102" s="50"/>
      <c r="O102" s="6"/>
      <c r="P102" s="6"/>
      <c r="Q102" s="6"/>
    </row>
    <row r="103" spans="2:17" ht="24" x14ac:dyDescent="0.25">
      <c r="B103" s="41" t="s">
        <v>39</v>
      </c>
      <c r="C103" s="40" t="s">
        <v>40</v>
      </c>
      <c r="D103" s="169">
        <f>'Input - Operational Raw Data'!E31</f>
        <v>2714.72</v>
      </c>
      <c r="E103" s="169">
        <f>'Input - Operational Raw Data'!F31</f>
        <v>3125.68</v>
      </c>
      <c r="F103" s="169">
        <f>'Input - Operational Raw Data'!S31</f>
        <v>2487.4700000000003</v>
      </c>
      <c r="G103" s="169">
        <f>SUM('Input - Operational Raw Data'!T31:V31)</f>
        <v>0</v>
      </c>
      <c r="H103" s="169">
        <f>SUM('Input - Operational Raw Data'!W31:Y31)</f>
        <v>0</v>
      </c>
      <c r="I103" s="169">
        <f>SUM('Input - Operational Raw Data'!Z31:AB31)</f>
        <v>0</v>
      </c>
      <c r="J103" s="173">
        <f>AVERAGE(G103:I103)</f>
        <v>0</v>
      </c>
      <c r="K103" s="97"/>
      <c r="L103" s="97"/>
      <c r="M103" s="97"/>
      <c r="N103" s="50"/>
      <c r="Q103" s="45"/>
    </row>
    <row r="104" spans="2:17" ht="24" x14ac:dyDescent="0.25">
      <c r="B104" s="41" t="s">
        <v>41</v>
      </c>
      <c r="C104" s="40" t="s">
        <v>48</v>
      </c>
      <c r="D104" s="102">
        <f>'Input - Operational Raw Data'!E32</f>
        <v>7</v>
      </c>
      <c r="E104" s="102">
        <f>'Input - Operational Raw Data'!F32</f>
        <v>3</v>
      </c>
      <c r="F104" s="102">
        <f>'Input - Operational Raw Data'!S32</f>
        <v>5</v>
      </c>
      <c r="G104" s="102">
        <f>SUM('Input - Operational Raw Data'!T32:V32)</f>
        <v>0</v>
      </c>
      <c r="H104" s="102">
        <f>SUM('Input - Operational Raw Data'!W32:Y32)</f>
        <v>2</v>
      </c>
      <c r="I104" s="102">
        <f>SUM('Input - Operational Raw Data'!Z32:AB32)</f>
        <v>0</v>
      </c>
      <c r="J104" s="174">
        <f>AVERAGE(G104:I104)</f>
        <v>0.66666666666666663</v>
      </c>
      <c r="K104" s="77"/>
      <c r="L104" s="77"/>
      <c r="M104" s="77"/>
      <c r="N104" s="50"/>
      <c r="Q104" s="45"/>
    </row>
    <row r="105" spans="2:17" ht="24" x14ac:dyDescent="0.25">
      <c r="B105" s="41" t="s">
        <v>42</v>
      </c>
      <c r="C105" s="40" t="s">
        <v>43</v>
      </c>
      <c r="D105" s="98" t="str">
        <f>'Input - Operational Raw Data'!E33</f>
        <v>No Data</v>
      </c>
      <c r="E105" s="98" t="str">
        <f>'Input - Operational Raw Data'!F33</f>
        <v>No Data</v>
      </c>
      <c r="F105" s="98">
        <f>F107/F106</f>
        <v>1.2842465753424657E-2</v>
      </c>
      <c r="G105" s="98">
        <f>G107/G106</f>
        <v>2.2058823529411766E-2</v>
      </c>
      <c r="H105" s="98">
        <f t="shared" ref="H105:I105" si="4">H107/H106</f>
        <v>2.5316455696202531E-2</v>
      </c>
      <c r="I105" s="98">
        <f t="shared" si="4"/>
        <v>9.2879256965944269E-3</v>
      </c>
      <c r="J105" s="154">
        <f>J107/J106</f>
        <v>1.8028846153846156E-2</v>
      </c>
      <c r="K105" s="98"/>
      <c r="L105" s="98"/>
      <c r="M105" s="98"/>
      <c r="N105" s="50"/>
      <c r="Q105" s="45"/>
    </row>
    <row r="106" spans="2:17" ht="24" x14ac:dyDescent="0.25">
      <c r="B106" s="41" t="s">
        <v>44</v>
      </c>
      <c r="C106" s="40" t="s">
        <v>46</v>
      </c>
      <c r="D106" s="102" t="str">
        <f>'Input - Operational Raw Data'!E34</f>
        <v>No Data</v>
      </c>
      <c r="E106" s="102" t="str">
        <f>'Input - Operational Raw Data'!F34</f>
        <v>No Data</v>
      </c>
      <c r="F106" s="102">
        <f>'Input - Operational Raw Data'!S34</f>
        <v>1168</v>
      </c>
      <c r="G106" s="102">
        <f>SUM('Input - Operational Raw Data'!T34:V34)</f>
        <v>272</v>
      </c>
      <c r="H106" s="102">
        <f>SUM('Input - Operational Raw Data'!W34:Y34)</f>
        <v>237</v>
      </c>
      <c r="I106" s="102">
        <f>SUM('Input - Operational Raw Data'!Z34:AB34)</f>
        <v>323</v>
      </c>
      <c r="J106" s="174">
        <f>AVERAGE(G106:I106)</f>
        <v>277.33333333333331</v>
      </c>
      <c r="K106" s="77"/>
      <c r="L106" s="77"/>
      <c r="M106" s="77"/>
      <c r="N106" s="50"/>
      <c r="Q106" s="45"/>
    </row>
    <row r="107" spans="2:17" ht="24" x14ac:dyDescent="0.25">
      <c r="B107" s="171" t="s">
        <v>45</v>
      </c>
      <c r="C107" s="172" t="s">
        <v>47</v>
      </c>
      <c r="D107" s="170" t="str">
        <f>'Input - Operational Raw Data'!E35</f>
        <v>No Data</v>
      </c>
      <c r="E107" s="170" t="str">
        <f>'Input - Operational Raw Data'!F35</f>
        <v>No Data</v>
      </c>
      <c r="F107" s="170">
        <f>'Input - Operational Raw Data'!S35</f>
        <v>15</v>
      </c>
      <c r="G107" s="170">
        <f>SUM('Input - Operational Raw Data'!T35:V35)</f>
        <v>6</v>
      </c>
      <c r="H107" s="170">
        <f>SUM('Input - Operational Raw Data'!W35:Y35)</f>
        <v>6</v>
      </c>
      <c r="I107" s="170">
        <f>SUM('Input - Operational Raw Data'!Z35:AB35)</f>
        <v>3</v>
      </c>
      <c r="J107" s="175">
        <f>AVERAGE(G107:I107)</f>
        <v>5</v>
      </c>
      <c r="K107" s="77"/>
      <c r="L107" s="77"/>
      <c r="M107" s="77"/>
      <c r="N107" s="50"/>
      <c r="Q107" s="45"/>
    </row>
    <row r="108" spans="2:17" x14ac:dyDescent="0.25">
      <c r="B108" s="42" t="s">
        <v>49</v>
      </c>
      <c r="C108" s="40" t="s">
        <v>53</v>
      </c>
      <c r="D108" s="102">
        <f>'Input - Operational Raw Data'!E36</f>
        <v>313</v>
      </c>
      <c r="E108" s="102">
        <f>'Input - Operational Raw Data'!F36</f>
        <v>399</v>
      </c>
      <c r="F108" s="102">
        <f>'Input - Operational Raw Data'!S36</f>
        <v>155</v>
      </c>
      <c r="G108" s="102">
        <f>'Input - Operational Raw Data'!V36</f>
        <v>27</v>
      </c>
      <c r="H108" s="102">
        <f>'Input - Operational Raw Data'!Y36</f>
        <v>50</v>
      </c>
      <c r="I108" s="102">
        <f>'Input - Operational Raw Data'!AB36</f>
        <v>133</v>
      </c>
      <c r="J108" s="189"/>
      <c r="K108" s="77"/>
      <c r="L108" s="77"/>
      <c r="M108" s="77"/>
      <c r="N108" s="50"/>
      <c r="Q108" s="7"/>
    </row>
    <row r="109" spans="2:17" x14ac:dyDescent="0.25">
      <c r="B109" s="43" t="s">
        <v>50</v>
      </c>
      <c r="C109" s="40" t="s">
        <v>53</v>
      </c>
      <c r="D109" s="102">
        <f>'Input - Operational Raw Data'!E37</f>
        <v>27</v>
      </c>
      <c r="E109" s="102">
        <f>'Input - Operational Raw Data'!F37</f>
        <v>16</v>
      </c>
      <c r="F109" s="102">
        <f>'Input - Operational Raw Data'!S37</f>
        <v>11</v>
      </c>
      <c r="G109" s="102">
        <f>'Input - Operational Raw Data'!V37</f>
        <v>4</v>
      </c>
      <c r="H109" s="102">
        <f>'Input - Operational Raw Data'!Y37</f>
        <v>38</v>
      </c>
      <c r="I109" s="102">
        <f>'Input - Operational Raw Data'!AB37</f>
        <v>53</v>
      </c>
      <c r="J109" s="189"/>
      <c r="K109" s="77"/>
      <c r="L109" s="77"/>
      <c r="M109" s="77"/>
      <c r="N109" s="50"/>
      <c r="Q109" s="7"/>
    </row>
    <row r="110" spans="2:17" ht="30" x14ac:dyDescent="0.25">
      <c r="B110" s="43" t="s">
        <v>51</v>
      </c>
      <c r="C110" s="40" t="s">
        <v>53</v>
      </c>
      <c r="D110" s="102">
        <f>'Input - Operational Raw Data'!E38</f>
        <v>225</v>
      </c>
      <c r="E110" s="102">
        <f>'Input - Operational Raw Data'!F38</f>
        <v>304</v>
      </c>
      <c r="F110" s="102">
        <f>'Input - Operational Raw Data'!S38</f>
        <v>186</v>
      </c>
      <c r="G110" s="102">
        <f>'Input - Operational Raw Data'!V38</f>
        <v>21</v>
      </c>
      <c r="H110" s="102">
        <f>'Input - Operational Raw Data'!Y38</f>
        <v>45</v>
      </c>
      <c r="I110" s="102">
        <f>'Input - Operational Raw Data'!AB38</f>
        <v>76</v>
      </c>
      <c r="J110" s="189"/>
      <c r="K110" s="77"/>
      <c r="L110" s="77"/>
      <c r="M110" s="77"/>
      <c r="N110" s="50"/>
      <c r="Q110" s="7"/>
    </row>
    <row r="111" spans="2:17" x14ac:dyDescent="0.25">
      <c r="J111" s="26"/>
      <c r="K111" s="50"/>
      <c r="L111" s="50"/>
      <c r="M111" s="50"/>
      <c r="N111" s="50"/>
    </row>
    <row r="112" spans="2:17" x14ac:dyDescent="0.25">
      <c r="J112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2"/>
  <sheetViews>
    <sheetView showGridLines="0" workbookViewId="0">
      <selection activeCell="Q39" sqref="Q39"/>
    </sheetView>
  </sheetViews>
  <sheetFormatPr defaultRowHeight="15" x14ac:dyDescent="0.25"/>
  <cols>
    <col min="4" max="4" width="14.7109375" bestFit="1" customWidth="1"/>
    <col min="5" max="5" width="11.85546875" bestFit="1" customWidth="1"/>
    <col min="6" max="6" width="11.85546875" customWidth="1"/>
  </cols>
  <sheetData>
    <row r="2" spans="3:7" x14ac:dyDescent="0.25">
      <c r="C2" s="4" t="s">
        <v>179</v>
      </c>
    </row>
    <row r="4" spans="3:7" x14ac:dyDescent="0.25">
      <c r="C4" s="2"/>
      <c r="D4" s="3" t="s">
        <v>36</v>
      </c>
      <c r="E4" s="3" t="s">
        <v>37</v>
      </c>
      <c r="F4" s="3" t="s">
        <v>176</v>
      </c>
      <c r="G4" s="2" t="s">
        <v>201</v>
      </c>
    </row>
    <row r="5" spans="3:7" x14ac:dyDescent="0.25">
      <c r="C5" s="1">
        <v>42979</v>
      </c>
      <c r="D5" s="103">
        <v>24000</v>
      </c>
      <c r="E5" s="103">
        <v>0</v>
      </c>
      <c r="F5" s="106">
        <f>SUM(D5:E5)</f>
        <v>24000</v>
      </c>
      <c r="G5" t="s">
        <v>239</v>
      </c>
    </row>
    <row r="6" spans="3:7" x14ac:dyDescent="0.25">
      <c r="C6" s="1">
        <v>43009</v>
      </c>
      <c r="D6" s="103">
        <v>0</v>
      </c>
      <c r="E6" s="103">
        <v>0</v>
      </c>
      <c r="F6" s="106">
        <f t="shared" ref="F6:F20" si="0">SUM(D6:E6)</f>
        <v>0</v>
      </c>
    </row>
    <row r="7" spans="3:7" x14ac:dyDescent="0.25">
      <c r="C7" s="1">
        <v>43040</v>
      </c>
      <c r="D7" s="103">
        <v>0</v>
      </c>
      <c r="E7" s="103">
        <v>0</v>
      </c>
      <c r="F7" s="106">
        <f t="shared" si="0"/>
        <v>0</v>
      </c>
    </row>
    <row r="8" spans="3:7" ht="15.75" thickBot="1" x14ac:dyDescent="0.3">
      <c r="C8" s="99">
        <v>43070</v>
      </c>
      <c r="D8" s="104">
        <v>0</v>
      </c>
      <c r="E8" s="104">
        <v>0</v>
      </c>
      <c r="F8" s="106">
        <f t="shared" si="0"/>
        <v>0</v>
      </c>
    </row>
    <row r="9" spans="3:7" ht="15.75" thickBot="1" x14ac:dyDescent="0.3">
      <c r="C9" s="101" t="s">
        <v>200</v>
      </c>
      <c r="D9" s="105">
        <f>SUM(D5:D8)</f>
        <v>24000</v>
      </c>
      <c r="E9" s="105">
        <f>SUM(E5:E8)</f>
        <v>0</v>
      </c>
      <c r="F9" s="107">
        <f t="shared" si="0"/>
        <v>24000</v>
      </c>
    </row>
    <row r="10" spans="3:7" x14ac:dyDescent="0.25">
      <c r="C10" s="1">
        <v>43101</v>
      </c>
      <c r="D10" s="103">
        <v>0</v>
      </c>
      <c r="E10" s="103">
        <v>0</v>
      </c>
      <c r="F10" s="106">
        <f t="shared" si="0"/>
        <v>0</v>
      </c>
    </row>
    <row r="11" spans="3:7" x14ac:dyDescent="0.25">
      <c r="C11" s="1">
        <v>43132</v>
      </c>
      <c r="D11" s="103">
        <v>0</v>
      </c>
      <c r="E11" s="103">
        <v>0</v>
      </c>
      <c r="F11" s="106">
        <f t="shared" si="0"/>
        <v>0</v>
      </c>
    </row>
    <row r="12" spans="3:7" x14ac:dyDescent="0.25">
      <c r="C12" s="1">
        <v>43160</v>
      </c>
      <c r="D12" s="103">
        <v>0</v>
      </c>
      <c r="E12" s="103">
        <v>0</v>
      </c>
      <c r="F12" s="106">
        <f t="shared" si="0"/>
        <v>0</v>
      </c>
    </row>
    <row r="13" spans="3:7" x14ac:dyDescent="0.25">
      <c r="C13" s="1">
        <v>43191</v>
      </c>
      <c r="D13" s="103">
        <v>0</v>
      </c>
      <c r="E13" s="103">
        <v>0</v>
      </c>
      <c r="F13" s="106">
        <f t="shared" si="0"/>
        <v>0</v>
      </c>
    </row>
    <row r="14" spans="3:7" x14ac:dyDescent="0.25">
      <c r="C14" s="1">
        <v>43221</v>
      </c>
      <c r="D14" s="103">
        <v>0</v>
      </c>
      <c r="E14" s="103">
        <v>0</v>
      </c>
      <c r="F14" s="106">
        <f t="shared" si="0"/>
        <v>0</v>
      </c>
    </row>
    <row r="15" spans="3:7" x14ac:dyDescent="0.25">
      <c r="C15" s="1">
        <v>43252</v>
      </c>
      <c r="D15" s="103">
        <v>0</v>
      </c>
      <c r="E15" s="103">
        <v>0</v>
      </c>
      <c r="F15" s="106">
        <f t="shared" si="0"/>
        <v>0</v>
      </c>
    </row>
    <row r="16" spans="3:7" x14ac:dyDescent="0.25">
      <c r="C16" s="1">
        <v>43282</v>
      </c>
      <c r="D16" s="103">
        <v>0</v>
      </c>
      <c r="E16" s="103">
        <v>0</v>
      </c>
      <c r="F16" s="106">
        <f t="shared" si="0"/>
        <v>0</v>
      </c>
    </row>
    <row r="17" spans="2:15" x14ac:dyDescent="0.25">
      <c r="C17" s="1">
        <v>43313</v>
      </c>
      <c r="D17" s="103">
        <v>0</v>
      </c>
      <c r="E17" s="103">
        <v>0</v>
      </c>
      <c r="F17" s="106">
        <f t="shared" si="0"/>
        <v>0</v>
      </c>
    </row>
    <row r="18" spans="2:15" x14ac:dyDescent="0.25">
      <c r="C18" s="1">
        <v>43344</v>
      </c>
      <c r="D18" s="103">
        <v>10236.42</v>
      </c>
      <c r="E18" s="103">
        <v>0</v>
      </c>
      <c r="F18" s="106">
        <f t="shared" si="0"/>
        <v>10236.42</v>
      </c>
    </row>
    <row r="19" spans="2:15" x14ac:dyDescent="0.25">
      <c r="C19" s="1">
        <v>43374</v>
      </c>
      <c r="D19" s="103">
        <v>0</v>
      </c>
      <c r="E19" s="103">
        <v>0</v>
      </c>
      <c r="F19" s="106">
        <f t="shared" si="0"/>
        <v>0</v>
      </c>
    </row>
    <row r="20" spans="2:15" x14ac:dyDescent="0.25">
      <c r="C20" s="1">
        <v>43405</v>
      </c>
      <c r="D20" s="193">
        <v>0</v>
      </c>
      <c r="E20" s="193">
        <v>128676</v>
      </c>
      <c r="F20" s="106">
        <f t="shared" si="0"/>
        <v>128676</v>
      </c>
    </row>
    <row r="21" spans="2:15" x14ac:dyDescent="0.25">
      <c r="C21" s="1"/>
      <c r="D21" s="39"/>
      <c r="E21" s="39"/>
      <c r="F21" s="39"/>
    </row>
    <row r="22" spans="2:15" x14ac:dyDescent="0.25">
      <c r="C22" s="1"/>
      <c r="E22" s="39"/>
      <c r="F22" s="39"/>
    </row>
    <row r="23" spans="2:15" ht="3" customHeight="1" x14ac:dyDescent="0.2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2:15" s="53" customFormat="1" ht="15" customHeight="1" x14ac:dyDescent="0.25">
      <c r="B24" s="108" t="s">
        <v>202</v>
      </c>
    </row>
    <row r="25" spans="2:15" s="53" customFormat="1" ht="15" customHeight="1" x14ac:dyDescent="0.25"/>
    <row r="26" spans="2:15" s="53" customFormat="1" ht="15" customHeight="1" x14ac:dyDescent="0.25"/>
    <row r="27" spans="2:15" x14ac:dyDescent="0.25">
      <c r="D27" t="s">
        <v>36</v>
      </c>
      <c r="E27" t="s">
        <v>37</v>
      </c>
    </row>
    <row r="28" spans="2:15" x14ac:dyDescent="0.25">
      <c r="C28">
        <v>2017</v>
      </c>
      <c r="D28" s="58">
        <f>D9</f>
        <v>24000</v>
      </c>
      <c r="E28" s="58">
        <f>E9</f>
        <v>0</v>
      </c>
    </row>
    <row r="29" spans="2:15" x14ac:dyDescent="0.25">
      <c r="C29" s="1">
        <v>43101</v>
      </c>
      <c r="D29" s="58">
        <f t="shared" ref="D29:E29" si="1">D10</f>
        <v>0</v>
      </c>
      <c r="E29" s="58">
        <f t="shared" si="1"/>
        <v>0</v>
      </c>
    </row>
    <row r="30" spans="2:15" x14ac:dyDescent="0.25">
      <c r="C30" s="1">
        <v>43132</v>
      </c>
      <c r="D30" s="58">
        <f t="shared" ref="D30:E30" si="2">D11</f>
        <v>0</v>
      </c>
      <c r="E30" s="58">
        <f t="shared" si="2"/>
        <v>0</v>
      </c>
    </row>
    <row r="31" spans="2:15" x14ac:dyDescent="0.25">
      <c r="C31" s="1">
        <v>43160</v>
      </c>
      <c r="D31" s="58">
        <f t="shared" ref="D31:E31" si="3">D12</f>
        <v>0</v>
      </c>
      <c r="E31" s="58">
        <f t="shared" si="3"/>
        <v>0</v>
      </c>
    </row>
    <row r="32" spans="2:15" x14ac:dyDescent="0.25">
      <c r="C32" s="1">
        <v>43191</v>
      </c>
      <c r="D32" s="58">
        <f t="shared" ref="D32:E32" si="4">D13</f>
        <v>0</v>
      </c>
      <c r="E32" s="58">
        <f t="shared" si="4"/>
        <v>0</v>
      </c>
    </row>
    <row r="33" spans="3:5" x14ac:dyDescent="0.25">
      <c r="C33" s="1">
        <v>43221</v>
      </c>
      <c r="D33" s="58">
        <f t="shared" ref="D33:E33" si="5">D14</f>
        <v>0</v>
      </c>
      <c r="E33" s="58">
        <f t="shared" si="5"/>
        <v>0</v>
      </c>
    </row>
    <row r="34" spans="3:5" x14ac:dyDescent="0.25">
      <c r="C34" s="1">
        <v>43252</v>
      </c>
      <c r="D34" s="58">
        <f t="shared" ref="D34:E34" si="6">D15</f>
        <v>0</v>
      </c>
      <c r="E34" s="58">
        <f t="shared" si="6"/>
        <v>0</v>
      </c>
    </row>
    <row r="35" spans="3:5" x14ac:dyDescent="0.25">
      <c r="C35" s="1">
        <v>43282</v>
      </c>
      <c r="D35" s="58">
        <f t="shared" ref="D35:E35" si="7">D16</f>
        <v>0</v>
      </c>
      <c r="E35" s="58">
        <f t="shared" si="7"/>
        <v>0</v>
      </c>
    </row>
    <row r="36" spans="3:5" x14ac:dyDescent="0.25">
      <c r="C36" s="1">
        <v>43313</v>
      </c>
      <c r="D36" s="58">
        <f t="shared" ref="D36:E36" si="8">D17</f>
        <v>0</v>
      </c>
      <c r="E36" s="58">
        <f t="shared" si="8"/>
        <v>0</v>
      </c>
    </row>
    <row r="37" spans="3:5" x14ac:dyDescent="0.25">
      <c r="C37" s="1">
        <v>43344</v>
      </c>
      <c r="D37" s="58">
        <f t="shared" ref="D37:E37" si="9">D18</f>
        <v>10236.42</v>
      </c>
      <c r="E37" s="58">
        <f t="shared" si="9"/>
        <v>0</v>
      </c>
    </row>
    <row r="38" spans="3:5" x14ac:dyDescent="0.25">
      <c r="C38" s="1">
        <v>43374</v>
      </c>
      <c r="D38" s="58">
        <f t="shared" ref="D38:E38" si="10">D19</f>
        <v>0</v>
      </c>
      <c r="E38" s="58">
        <f t="shared" si="10"/>
        <v>0</v>
      </c>
    </row>
    <row r="39" spans="3:5" x14ac:dyDescent="0.25">
      <c r="C39" s="1">
        <v>43405</v>
      </c>
      <c r="D39" s="58">
        <f t="shared" ref="D39:E39" si="11">D20</f>
        <v>0</v>
      </c>
      <c r="E39" s="58">
        <f t="shared" si="11"/>
        <v>128676</v>
      </c>
    </row>
    <row r="41" spans="3:5" x14ac:dyDescent="0.25">
      <c r="E41" s="109" t="s">
        <v>203</v>
      </c>
    </row>
    <row r="42" spans="3:5" x14ac:dyDescent="0.25">
      <c r="E42" t="s">
        <v>204</v>
      </c>
    </row>
  </sheetData>
  <pageMargins left="0.7" right="0.7" top="0.75" bottom="0.75" header="0.3" footer="0.3"/>
  <ignoredErrors>
    <ignoredError sqref="C9" numberStoredAsText="1"/>
    <ignoredError sqref="F5:F17" formulaRange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zoomScale="80" zoomScaleNormal="80" workbookViewId="0">
      <selection activeCell="R24" sqref="R24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7" width="14.140625" customWidth="1"/>
  </cols>
  <sheetData>
    <row r="1" spans="2:15" x14ac:dyDescent="0.25">
      <c r="K1" s="53"/>
      <c r="L1" s="53"/>
      <c r="M1" s="53"/>
      <c r="N1" s="53"/>
      <c r="O1" s="53"/>
    </row>
    <row r="2" spans="2:15" x14ac:dyDescent="0.25">
      <c r="K2" s="53"/>
      <c r="L2" s="53"/>
      <c r="M2" s="53"/>
      <c r="N2" s="53"/>
      <c r="O2" s="53"/>
    </row>
    <row r="6" spans="2:15" ht="30" customHeight="1" x14ac:dyDescent="0.25">
      <c r="C6" s="19">
        <v>2015</v>
      </c>
      <c r="D6" s="19">
        <v>2016</v>
      </c>
      <c r="E6" s="19">
        <v>2017</v>
      </c>
      <c r="F6" s="19" t="s">
        <v>277</v>
      </c>
      <c r="G6" s="19" t="s">
        <v>257</v>
      </c>
    </row>
    <row r="7" spans="2:15" x14ac:dyDescent="0.25">
      <c r="B7" s="8" t="s">
        <v>173</v>
      </c>
      <c r="C7" s="39">
        <v>11747566</v>
      </c>
      <c r="D7" s="39">
        <v>7578731</v>
      </c>
      <c r="E7" s="39">
        <v>10749239.810000002</v>
      </c>
      <c r="F7" s="103">
        <v>4857937.8400000008</v>
      </c>
      <c r="G7" s="158">
        <f>F7/9*12</f>
        <v>6477250.453333335</v>
      </c>
    </row>
    <row r="8" spans="2:15" x14ac:dyDescent="0.25">
      <c r="B8" s="8" t="s">
        <v>171</v>
      </c>
      <c r="C8" s="39">
        <v>2342418</v>
      </c>
      <c r="D8" s="39">
        <v>2780334</v>
      </c>
      <c r="E8" s="39">
        <v>1428636.48</v>
      </c>
      <c r="F8" s="103">
        <v>1629121.83</v>
      </c>
      <c r="G8" s="158">
        <f>F8/9*12</f>
        <v>2172162.4400000004</v>
      </c>
    </row>
    <row r="9" spans="2:15" x14ac:dyDescent="0.25">
      <c r="B9" s="8" t="s">
        <v>172</v>
      </c>
      <c r="C9" s="39">
        <v>2801087</v>
      </c>
      <c r="D9" s="39">
        <v>3586352</v>
      </c>
      <c r="E9" s="39">
        <v>3234566.46</v>
      </c>
      <c r="F9" s="103">
        <v>3492004.37</v>
      </c>
      <c r="G9" s="158">
        <f>F9/9*12</f>
        <v>4656005.8266666662</v>
      </c>
    </row>
    <row r="10" spans="2:15" ht="15.75" thickBot="1" x14ac:dyDescent="0.3">
      <c r="C10" s="59">
        <f>SUM(C7:C9)</f>
        <v>16891071</v>
      </c>
      <c r="D10" s="59">
        <f t="shared" ref="D10:G10" si="0">SUM(D7:D9)</f>
        <v>13945417</v>
      </c>
      <c r="E10" s="59">
        <f t="shared" si="0"/>
        <v>15412442.750000004</v>
      </c>
      <c r="F10" s="115">
        <f t="shared" si="0"/>
        <v>9979064.040000001</v>
      </c>
      <c r="G10" s="115">
        <f t="shared" si="0"/>
        <v>13305418.720000001</v>
      </c>
    </row>
    <row r="12" spans="2:15" x14ac:dyDescent="0.25">
      <c r="B12" s="53"/>
      <c r="C12" s="53"/>
      <c r="D12" s="53"/>
      <c r="E12" s="53"/>
      <c r="F12" s="53"/>
    </row>
    <row r="13" spans="2:15" ht="33" customHeight="1" x14ac:dyDescent="0.25">
      <c r="B13" s="53"/>
      <c r="C13" s="131">
        <f>C6</f>
        <v>2015</v>
      </c>
      <c r="D13" s="131">
        <f t="shared" ref="D13:F13" si="1">D6</f>
        <v>2016</v>
      </c>
      <c r="E13" s="131">
        <f t="shared" si="1"/>
        <v>2017</v>
      </c>
      <c r="F13" s="131" t="str">
        <f t="shared" si="1"/>
        <v>2018 YTD Jan-Sep</v>
      </c>
      <c r="G13" s="19" t="s">
        <v>257</v>
      </c>
    </row>
    <row r="14" spans="2:15" x14ac:dyDescent="0.25">
      <c r="B14" s="100" t="s">
        <v>176</v>
      </c>
      <c r="C14" s="130">
        <f>C10</f>
        <v>16891071</v>
      </c>
      <c r="D14" s="130">
        <f t="shared" ref="D14:F14" si="2">D10</f>
        <v>13945417</v>
      </c>
      <c r="E14" s="130">
        <f t="shared" si="2"/>
        <v>15412442.750000004</v>
      </c>
      <c r="F14" s="130">
        <f t="shared" si="2"/>
        <v>9979064.040000001</v>
      </c>
      <c r="G14" s="58">
        <f>G10</f>
        <v>13305418.720000001</v>
      </c>
    </row>
    <row r="24" spans="8:14" x14ac:dyDescent="0.25">
      <c r="H24" s="53"/>
      <c r="I24" s="53"/>
      <c r="J24" s="53"/>
      <c r="K24" s="53"/>
      <c r="L24" s="53"/>
      <c r="M24" s="53"/>
      <c r="N24" s="53"/>
    </row>
    <row r="25" spans="8:14" x14ac:dyDescent="0.25">
      <c r="H25" s="53"/>
      <c r="I25" s="53"/>
      <c r="J25" s="53"/>
      <c r="K25" s="53"/>
      <c r="L25" s="53"/>
      <c r="M25" s="53"/>
      <c r="N25" s="53"/>
    </row>
    <row r="26" spans="8:14" x14ac:dyDescent="0.25">
      <c r="H26" s="53"/>
      <c r="I26" s="53"/>
      <c r="J26" s="53"/>
      <c r="K26" s="53"/>
      <c r="L26" s="53"/>
      <c r="M26" s="53"/>
      <c r="N26" s="53"/>
    </row>
    <row r="27" spans="8:14" x14ac:dyDescent="0.25">
      <c r="H27" s="53"/>
      <c r="I27" s="53"/>
      <c r="J27" s="53"/>
      <c r="K27" s="53"/>
      <c r="L27" s="53"/>
      <c r="M27" s="53"/>
      <c r="N27" s="53"/>
    </row>
  </sheetData>
  <pageMargins left="0.7" right="0.7" top="0.75" bottom="0.75" header="0.3" footer="0.3"/>
  <ignoredErrors>
    <ignoredError sqref="C10:E1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topLeftCell="C27" workbookViewId="0">
      <selection activeCell="F52" sqref="F52"/>
    </sheetView>
  </sheetViews>
  <sheetFormatPr defaultRowHeight="15" x14ac:dyDescent="0.25"/>
  <cols>
    <col min="1" max="1" width="19.85546875" customWidth="1"/>
    <col min="2" max="2" width="15.42578125" bestFit="1" customWidth="1"/>
    <col min="3" max="3" width="21" bestFit="1" customWidth="1"/>
    <col min="4" max="4" width="32.140625" bestFit="1" customWidth="1"/>
    <col min="5" max="5" width="14.5703125" customWidth="1"/>
    <col min="6" max="6" width="30.42578125" customWidth="1"/>
    <col min="7" max="7" width="22.42578125" customWidth="1"/>
    <col min="8" max="8" width="13.5703125" bestFit="1" customWidth="1"/>
    <col min="9" max="9" width="22" customWidth="1"/>
    <col min="10" max="10" width="19.7109375" customWidth="1"/>
    <col min="11" max="11" width="18.5703125" customWidth="1"/>
    <col min="12" max="12" width="22" customWidth="1"/>
  </cols>
  <sheetData>
    <row r="3" spans="1:9" ht="21" x14ac:dyDescent="0.35">
      <c r="A3" s="110" t="s">
        <v>207</v>
      </c>
    </row>
    <row r="5" spans="1:9" x14ac:dyDescent="0.25">
      <c r="A5" s="4" t="s">
        <v>205</v>
      </c>
    </row>
    <row r="6" spans="1:9" x14ac:dyDescent="0.25">
      <c r="A6" s="4" t="s">
        <v>230</v>
      </c>
    </row>
    <row r="7" spans="1:9" x14ac:dyDescent="0.25">
      <c r="A7" s="113" t="s">
        <v>276</v>
      </c>
      <c r="B7" s="114"/>
      <c r="C7" s="114"/>
    </row>
    <row r="8" spans="1:9" x14ac:dyDescent="0.25">
      <c r="A8" s="4" t="s">
        <v>206</v>
      </c>
    </row>
    <row r="9" spans="1:9" x14ac:dyDescent="0.25">
      <c r="A9" s="4"/>
    </row>
    <row r="10" spans="1:9" x14ac:dyDescent="0.25">
      <c r="A10" s="4" t="s">
        <v>233</v>
      </c>
    </row>
    <row r="11" spans="1:9" x14ac:dyDescent="0.25">
      <c r="A11" s="4" t="s">
        <v>234</v>
      </c>
    </row>
    <row r="12" spans="1:9" x14ac:dyDescent="0.25">
      <c r="A12" s="4" t="s">
        <v>235</v>
      </c>
    </row>
    <row r="14" spans="1:9" x14ac:dyDescent="0.25">
      <c r="A14" s="141" t="s">
        <v>275</v>
      </c>
      <c r="B14" s="145"/>
      <c r="C14" s="145"/>
    </row>
    <row r="15" spans="1:9" x14ac:dyDescent="0.25">
      <c r="A15" s="6"/>
      <c r="B15" s="6"/>
      <c r="C15" s="6"/>
      <c r="D15" s="6"/>
      <c r="E15" s="6"/>
      <c r="H15" s="6"/>
      <c r="I15" s="6"/>
    </row>
    <row r="19" spans="1:12" x14ac:dyDescent="0.25">
      <c r="F19" s="6" t="s">
        <v>208</v>
      </c>
      <c r="G19" s="6">
        <v>2018</v>
      </c>
      <c r="H19" s="6">
        <v>2018</v>
      </c>
      <c r="I19" s="6">
        <v>2018</v>
      </c>
      <c r="J19" s="6">
        <v>2018</v>
      </c>
      <c r="K19" s="6">
        <v>2018</v>
      </c>
      <c r="L19" s="6">
        <v>2018</v>
      </c>
    </row>
    <row r="20" spans="1:12" x14ac:dyDescent="0.25">
      <c r="A20" t="s">
        <v>209</v>
      </c>
      <c r="B20" t="s">
        <v>60</v>
      </c>
      <c r="C20" t="s">
        <v>61</v>
      </c>
      <c r="D20" t="s">
        <v>210</v>
      </c>
      <c r="E20" t="s">
        <v>57</v>
      </c>
      <c r="F20" s="6" t="s">
        <v>176</v>
      </c>
      <c r="G20" s="6" t="s">
        <v>290</v>
      </c>
      <c r="H20" s="6" t="s">
        <v>289</v>
      </c>
      <c r="I20" s="6" t="s">
        <v>211</v>
      </c>
      <c r="J20" s="6" t="s">
        <v>288</v>
      </c>
      <c r="K20" s="6" t="s">
        <v>287</v>
      </c>
      <c r="L20" s="6" t="s">
        <v>286</v>
      </c>
    </row>
    <row r="21" spans="1:12" x14ac:dyDescent="0.25">
      <c r="A21" t="s">
        <v>285</v>
      </c>
      <c r="B21" t="s">
        <v>284</v>
      </c>
      <c r="C21" t="s">
        <v>283</v>
      </c>
      <c r="D21">
        <v>25272</v>
      </c>
      <c r="E21" t="s">
        <v>62</v>
      </c>
      <c r="F21" s="194">
        <v>1449.26</v>
      </c>
      <c r="G21" s="6"/>
      <c r="H21" s="6"/>
      <c r="I21" s="194">
        <v>1449.26</v>
      </c>
      <c r="J21" s="6"/>
      <c r="K21" s="6"/>
      <c r="L21" s="6"/>
    </row>
    <row r="22" spans="1:12" x14ac:dyDescent="0.25">
      <c r="A22" t="s">
        <v>215</v>
      </c>
      <c r="B22" t="s">
        <v>134</v>
      </c>
      <c r="C22" t="s">
        <v>135</v>
      </c>
      <c r="D22">
        <v>25272</v>
      </c>
      <c r="E22" t="s">
        <v>62</v>
      </c>
      <c r="F22" s="194">
        <v>20188.259999999998</v>
      </c>
      <c r="G22" s="6"/>
      <c r="H22" s="6"/>
      <c r="I22" s="194">
        <v>20188.259999999998</v>
      </c>
      <c r="J22" s="6"/>
      <c r="K22" s="6"/>
      <c r="L22" s="6"/>
    </row>
    <row r="23" spans="1:12" x14ac:dyDescent="0.25">
      <c r="A23" t="s">
        <v>215</v>
      </c>
      <c r="B23" t="s">
        <v>136</v>
      </c>
      <c r="C23" t="s">
        <v>137</v>
      </c>
      <c r="D23">
        <v>25272</v>
      </c>
      <c r="E23" t="s">
        <v>62</v>
      </c>
      <c r="F23" s="194">
        <v>12371.69</v>
      </c>
      <c r="G23" s="6"/>
      <c r="H23" s="6"/>
      <c r="I23" s="194">
        <v>12371.69</v>
      </c>
      <c r="J23" s="6"/>
      <c r="K23" s="6"/>
      <c r="L23" s="6"/>
    </row>
    <row r="24" spans="1:12" x14ac:dyDescent="0.25">
      <c r="A24" t="s">
        <v>215</v>
      </c>
      <c r="B24" t="s">
        <v>138</v>
      </c>
      <c r="C24" t="s">
        <v>139</v>
      </c>
      <c r="D24">
        <v>25272</v>
      </c>
      <c r="E24" t="s">
        <v>62</v>
      </c>
      <c r="F24" s="194">
        <v>3040.78</v>
      </c>
      <c r="G24" s="6"/>
      <c r="H24" s="6"/>
      <c r="I24" s="194">
        <v>3040.78</v>
      </c>
      <c r="J24" s="6"/>
      <c r="K24" s="6"/>
      <c r="L24" s="6"/>
    </row>
    <row r="25" spans="1:12" x14ac:dyDescent="0.25">
      <c r="A25" t="s">
        <v>215</v>
      </c>
      <c r="B25" t="s">
        <v>140</v>
      </c>
      <c r="C25" t="s">
        <v>141</v>
      </c>
      <c r="D25">
        <v>25272</v>
      </c>
      <c r="E25" t="s">
        <v>62</v>
      </c>
      <c r="F25" s="194">
        <v>2541.27</v>
      </c>
      <c r="G25" s="6"/>
      <c r="H25" s="6"/>
      <c r="I25" s="194">
        <v>2541.27</v>
      </c>
      <c r="J25" s="6"/>
      <c r="K25" s="6"/>
      <c r="L25" s="6"/>
    </row>
    <row r="26" spans="1:12" x14ac:dyDescent="0.25">
      <c r="A26" t="s">
        <v>215</v>
      </c>
      <c r="B26" t="s">
        <v>216</v>
      </c>
      <c r="C26" t="s">
        <v>217</v>
      </c>
      <c r="D26">
        <v>25272</v>
      </c>
      <c r="E26" t="s">
        <v>62</v>
      </c>
      <c r="F26" s="194">
        <v>382.94</v>
      </c>
      <c r="G26" s="6"/>
      <c r="H26" s="6"/>
      <c r="I26" s="194">
        <v>382.94</v>
      </c>
      <c r="J26" s="6"/>
      <c r="K26" s="6"/>
      <c r="L26" s="6"/>
    </row>
    <row r="27" spans="1:12" x14ac:dyDescent="0.25">
      <c r="A27" t="s">
        <v>218</v>
      </c>
      <c r="B27" t="s">
        <v>142</v>
      </c>
      <c r="C27" t="s">
        <v>143</v>
      </c>
      <c r="D27">
        <v>25272</v>
      </c>
      <c r="E27" t="s">
        <v>62</v>
      </c>
      <c r="F27" s="194">
        <v>161.04</v>
      </c>
      <c r="G27" s="6"/>
      <c r="H27" s="6"/>
      <c r="I27" s="194">
        <v>161.04</v>
      </c>
      <c r="J27" s="6"/>
      <c r="K27" s="6"/>
      <c r="L27" s="6"/>
    </row>
    <row r="28" spans="1:12" x14ac:dyDescent="0.25">
      <c r="A28" t="s">
        <v>219</v>
      </c>
      <c r="B28" t="s">
        <v>76</v>
      </c>
      <c r="C28" t="s">
        <v>77</v>
      </c>
      <c r="D28">
        <v>25272</v>
      </c>
      <c r="E28" t="s">
        <v>62</v>
      </c>
      <c r="F28" s="194">
        <v>10477.49</v>
      </c>
      <c r="G28" s="6"/>
      <c r="H28" s="6"/>
      <c r="I28" s="194">
        <v>10477.49</v>
      </c>
      <c r="J28" s="6"/>
      <c r="K28" s="6"/>
      <c r="L28" s="6"/>
    </row>
    <row r="29" spans="1:12" x14ac:dyDescent="0.25">
      <c r="A29" t="s">
        <v>221</v>
      </c>
      <c r="B29" t="s">
        <v>86</v>
      </c>
      <c r="C29" t="s">
        <v>87</v>
      </c>
      <c r="D29">
        <v>25272</v>
      </c>
      <c r="E29" t="s">
        <v>62</v>
      </c>
      <c r="F29" s="194">
        <v>1440.88</v>
      </c>
      <c r="G29" s="6"/>
      <c r="H29" s="6"/>
      <c r="I29" s="194">
        <v>1440.88</v>
      </c>
      <c r="J29" s="6"/>
      <c r="K29" s="6"/>
      <c r="L29" s="6"/>
    </row>
    <row r="30" spans="1:12" x14ac:dyDescent="0.25">
      <c r="A30" t="s">
        <v>221</v>
      </c>
      <c r="B30" t="s">
        <v>88</v>
      </c>
      <c r="C30" t="s">
        <v>89</v>
      </c>
      <c r="D30">
        <v>25272</v>
      </c>
      <c r="E30" t="s">
        <v>62</v>
      </c>
      <c r="F30" s="194">
        <v>3166.74</v>
      </c>
      <c r="G30" s="6"/>
      <c r="H30" s="6"/>
      <c r="I30" s="194">
        <v>3166.74</v>
      </c>
      <c r="J30" s="6"/>
      <c r="K30" s="6"/>
      <c r="L30" s="6"/>
    </row>
    <row r="31" spans="1:12" x14ac:dyDescent="0.25">
      <c r="A31" t="s">
        <v>221</v>
      </c>
      <c r="B31" t="s">
        <v>90</v>
      </c>
      <c r="C31" t="s">
        <v>91</v>
      </c>
      <c r="D31">
        <v>25272</v>
      </c>
      <c r="E31" t="s">
        <v>62</v>
      </c>
      <c r="F31" s="194">
        <v>1548750.4</v>
      </c>
      <c r="G31" s="6"/>
      <c r="H31" s="6"/>
      <c r="I31" s="194">
        <v>1532859.39</v>
      </c>
      <c r="J31" s="194">
        <v>15891.01</v>
      </c>
      <c r="K31" s="6"/>
      <c r="L31" s="6"/>
    </row>
    <row r="32" spans="1:12" x14ac:dyDescent="0.25">
      <c r="A32" t="s">
        <v>221</v>
      </c>
      <c r="B32" t="s">
        <v>92</v>
      </c>
      <c r="C32" t="s">
        <v>93</v>
      </c>
      <c r="D32">
        <v>25272</v>
      </c>
      <c r="E32" t="s">
        <v>62</v>
      </c>
      <c r="F32" s="194">
        <v>16874.86</v>
      </c>
      <c r="G32" s="6"/>
      <c r="H32" s="6"/>
      <c r="I32" s="194">
        <v>16874.86</v>
      </c>
      <c r="J32" s="6"/>
      <c r="K32" s="6"/>
      <c r="L32" s="6"/>
    </row>
    <row r="33" spans="1:12" x14ac:dyDescent="0.25">
      <c r="A33" t="s">
        <v>221</v>
      </c>
      <c r="B33" t="s">
        <v>166</v>
      </c>
      <c r="C33" t="s">
        <v>121</v>
      </c>
      <c r="D33">
        <v>25272</v>
      </c>
      <c r="E33" t="s">
        <v>62</v>
      </c>
      <c r="F33" s="194">
        <v>7395.53</v>
      </c>
      <c r="G33" s="6"/>
      <c r="H33" s="6"/>
      <c r="I33" s="194">
        <v>7395.53</v>
      </c>
      <c r="J33" s="6"/>
      <c r="K33" s="6"/>
      <c r="L33" s="6"/>
    </row>
    <row r="34" spans="1:12" x14ac:dyDescent="0.25">
      <c r="A34" t="s">
        <v>222</v>
      </c>
      <c r="B34" t="s">
        <v>167</v>
      </c>
      <c r="C34" t="s">
        <v>168</v>
      </c>
      <c r="D34">
        <v>25272</v>
      </c>
      <c r="E34" t="s">
        <v>62</v>
      </c>
      <c r="F34" s="194">
        <v>880.69</v>
      </c>
      <c r="G34" s="6"/>
      <c r="H34" s="6"/>
      <c r="I34" s="194">
        <v>880.69</v>
      </c>
      <c r="J34" s="6"/>
      <c r="K34" s="6"/>
      <c r="L34" s="6"/>
    </row>
    <row r="35" spans="1:12" ht="15.75" thickBot="1" x14ac:dyDescent="0.3">
      <c r="F35" s="195">
        <f>SUM(F21:F34)</f>
        <v>1629121.83</v>
      </c>
      <c r="G35" s="6"/>
      <c r="H35" s="6"/>
      <c r="I35" s="194"/>
      <c r="J35" s="6"/>
      <c r="K35" s="6"/>
      <c r="L35" s="6"/>
    </row>
    <row r="36" spans="1:12" x14ac:dyDescent="0.25">
      <c r="F36" s="194"/>
      <c r="G36" s="6"/>
      <c r="H36" s="6"/>
      <c r="I36" s="194"/>
      <c r="J36" s="6"/>
      <c r="K36" s="6"/>
      <c r="L36" s="6"/>
    </row>
    <row r="37" spans="1:12" ht="15.75" thickBot="1" x14ac:dyDescent="0.3">
      <c r="A37" t="s">
        <v>223</v>
      </c>
      <c r="B37" t="s">
        <v>100</v>
      </c>
      <c r="C37" t="s">
        <v>101</v>
      </c>
      <c r="D37">
        <v>25272</v>
      </c>
      <c r="E37" t="s">
        <v>62</v>
      </c>
      <c r="F37" s="195">
        <v>3492004.37</v>
      </c>
      <c r="G37" s="6"/>
      <c r="H37" s="6"/>
      <c r="I37" s="194">
        <v>3492004.37</v>
      </c>
      <c r="J37" s="6"/>
      <c r="K37" s="6"/>
      <c r="L37" s="6"/>
    </row>
    <row r="38" spans="1:12" x14ac:dyDescent="0.25">
      <c r="F38" s="194"/>
      <c r="G38" s="6"/>
      <c r="H38" s="6"/>
      <c r="I38" s="194"/>
      <c r="J38" s="6"/>
      <c r="K38" s="6"/>
      <c r="L38" s="6"/>
    </row>
    <row r="39" spans="1:12" x14ac:dyDescent="0.25">
      <c r="F39" s="194"/>
      <c r="G39" s="6"/>
      <c r="H39" s="6"/>
      <c r="I39" s="194"/>
      <c r="J39" s="6"/>
      <c r="K39" s="6"/>
      <c r="L39" s="6"/>
    </row>
    <row r="40" spans="1:12" x14ac:dyDescent="0.25">
      <c r="A40" t="s">
        <v>224</v>
      </c>
      <c r="B40" t="s">
        <v>151</v>
      </c>
      <c r="C40" t="s">
        <v>150</v>
      </c>
      <c r="D40">
        <v>25272</v>
      </c>
      <c r="E40" t="s">
        <v>62</v>
      </c>
      <c r="F40" s="194">
        <v>3707.6</v>
      </c>
      <c r="G40" s="6"/>
      <c r="H40" s="6"/>
      <c r="I40" s="194">
        <v>3707.6</v>
      </c>
      <c r="J40" s="6"/>
      <c r="K40" s="6"/>
      <c r="L40" s="6"/>
    </row>
    <row r="41" spans="1:12" x14ac:dyDescent="0.25">
      <c r="A41" t="s">
        <v>225</v>
      </c>
      <c r="B41" t="s">
        <v>103</v>
      </c>
      <c r="C41" t="s">
        <v>104</v>
      </c>
      <c r="D41">
        <v>25272</v>
      </c>
      <c r="E41" t="s">
        <v>62</v>
      </c>
      <c r="F41" s="194">
        <v>43536.95</v>
      </c>
      <c r="G41" s="6"/>
      <c r="H41" s="6"/>
      <c r="I41" s="194">
        <v>43536.95</v>
      </c>
      <c r="J41" s="6"/>
      <c r="K41" s="6"/>
      <c r="L41" s="6"/>
    </row>
    <row r="42" spans="1:12" x14ac:dyDescent="0.25">
      <c r="A42" t="s">
        <v>225</v>
      </c>
      <c r="B42" t="s">
        <v>174</v>
      </c>
      <c r="C42" t="s">
        <v>175</v>
      </c>
      <c r="D42">
        <v>25272</v>
      </c>
      <c r="E42" t="s">
        <v>62</v>
      </c>
      <c r="F42" s="194">
        <v>72411.13</v>
      </c>
      <c r="G42" s="6"/>
      <c r="H42" s="6"/>
      <c r="I42" s="6"/>
      <c r="J42" s="6"/>
      <c r="K42" s="194">
        <v>72411.13</v>
      </c>
      <c r="L42" s="6"/>
    </row>
    <row r="43" spans="1:12" x14ac:dyDescent="0.25">
      <c r="A43" t="s">
        <v>225</v>
      </c>
      <c r="B43" t="s">
        <v>282</v>
      </c>
      <c r="C43" t="s">
        <v>281</v>
      </c>
      <c r="D43">
        <v>25272</v>
      </c>
      <c r="E43" t="s">
        <v>62</v>
      </c>
      <c r="F43" s="194">
        <v>3603.5</v>
      </c>
      <c r="G43" s="6"/>
      <c r="H43" s="6"/>
      <c r="I43" s="6"/>
      <c r="J43" s="6"/>
      <c r="K43" s="194">
        <v>3603.5</v>
      </c>
      <c r="L43" s="6"/>
    </row>
    <row r="44" spans="1:12" x14ac:dyDescent="0.25">
      <c r="A44" t="s">
        <v>226</v>
      </c>
      <c r="B44" t="s">
        <v>108</v>
      </c>
      <c r="C44" t="s">
        <v>109</v>
      </c>
      <c r="D44">
        <v>25272</v>
      </c>
      <c r="E44" t="s">
        <v>62</v>
      </c>
      <c r="F44" s="194">
        <v>17126.310000000001</v>
      </c>
      <c r="G44" s="6"/>
      <c r="H44" s="6"/>
      <c r="I44" s="194">
        <v>584.73</v>
      </c>
      <c r="J44" s="6"/>
      <c r="K44" s="194">
        <v>16541.580000000002</v>
      </c>
      <c r="L44" s="6"/>
    </row>
    <row r="45" spans="1:12" x14ac:dyDescent="0.25">
      <c r="A45" t="s">
        <v>227</v>
      </c>
      <c r="B45" t="s">
        <v>113</v>
      </c>
      <c r="C45" t="s">
        <v>112</v>
      </c>
      <c r="D45">
        <v>25272</v>
      </c>
      <c r="E45" t="s">
        <v>62</v>
      </c>
      <c r="F45" s="194">
        <v>4668931.18</v>
      </c>
      <c r="G45" s="194">
        <v>64.040000000000006</v>
      </c>
      <c r="H45" s="194">
        <v>5062.34</v>
      </c>
      <c r="I45" s="194">
        <v>4656858.45</v>
      </c>
      <c r="J45" s="194">
        <v>6946.35</v>
      </c>
      <c r="K45" s="6"/>
      <c r="L45" s="6"/>
    </row>
    <row r="46" spans="1:12" x14ac:dyDescent="0.25">
      <c r="A46" t="s">
        <v>227</v>
      </c>
      <c r="B46" t="s">
        <v>114</v>
      </c>
      <c r="C46" t="s">
        <v>115</v>
      </c>
      <c r="D46">
        <v>25272</v>
      </c>
      <c r="E46" t="s">
        <v>62</v>
      </c>
      <c r="F46" s="194">
        <v>5741.15</v>
      </c>
      <c r="G46" s="6"/>
      <c r="H46" s="6"/>
      <c r="I46" s="194">
        <v>5741.15</v>
      </c>
      <c r="J46" s="6"/>
      <c r="K46" s="6"/>
      <c r="L46" s="6"/>
    </row>
    <row r="47" spans="1:12" x14ac:dyDescent="0.25">
      <c r="A47" t="s">
        <v>227</v>
      </c>
      <c r="B47" t="s">
        <v>152</v>
      </c>
      <c r="C47" t="s">
        <v>153</v>
      </c>
      <c r="D47">
        <v>25272</v>
      </c>
      <c r="E47" t="s">
        <v>62</v>
      </c>
      <c r="F47" s="194">
        <v>1420.12</v>
      </c>
      <c r="G47" s="6"/>
      <c r="H47" s="6"/>
      <c r="I47" s="194">
        <v>1420.12</v>
      </c>
      <c r="J47" s="6"/>
      <c r="K47" s="6"/>
      <c r="L47" s="6"/>
    </row>
    <row r="48" spans="1:12" x14ac:dyDescent="0.25">
      <c r="A48" t="s">
        <v>228</v>
      </c>
      <c r="B48" t="s">
        <v>122</v>
      </c>
      <c r="C48" t="s">
        <v>121</v>
      </c>
      <c r="D48">
        <v>25272</v>
      </c>
      <c r="E48" t="s">
        <v>62</v>
      </c>
      <c r="F48" s="194">
        <v>3606.98</v>
      </c>
      <c r="G48" s="6"/>
      <c r="H48" s="6"/>
      <c r="I48" s="194">
        <v>3606.98</v>
      </c>
      <c r="J48" s="6"/>
      <c r="K48" s="6"/>
      <c r="L48" s="6"/>
    </row>
    <row r="49" spans="1:12" x14ac:dyDescent="0.25">
      <c r="A49" t="s">
        <v>229</v>
      </c>
      <c r="B49" t="s">
        <v>124</v>
      </c>
      <c r="C49" t="s">
        <v>125</v>
      </c>
      <c r="D49">
        <v>25272</v>
      </c>
      <c r="E49" t="s">
        <v>62</v>
      </c>
      <c r="F49" s="194">
        <v>904.57</v>
      </c>
      <c r="G49" s="6"/>
      <c r="H49" s="6"/>
      <c r="I49" s="194">
        <v>904.57</v>
      </c>
      <c r="J49" s="6"/>
      <c r="K49" s="6"/>
      <c r="L49" s="6"/>
    </row>
    <row r="50" spans="1:12" x14ac:dyDescent="0.25">
      <c r="A50" t="s">
        <v>229</v>
      </c>
      <c r="B50" t="s">
        <v>126</v>
      </c>
      <c r="C50" t="s">
        <v>127</v>
      </c>
      <c r="D50">
        <v>25272</v>
      </c>
      <c r="E50" t="s">
        <v>62</v>
      </c>
      <c r="F50" s="194">
        <v>30015.34</v>
      </c>
      <c r="G50" s="6"/>
      <c r="H50" s="6"/>
      <c r="I50" s="194">
        <v>30015.34</v>
      </c>
      <c r="J50" s="6"/>
      <c r="K50" s="6"/>
      <c r="L50" s="6"/>
    </row>
    <row r="51" spans="1:12" x14ac:dyDescent="0.25">
      <c r="A51" t="s">
        <v>280</v>
      </c>
      <c r="B51" t="s">
        <v>279</v>
      </c>
      <c r="C51" t="s">
        <v>112</v>
      </c>
      <c r="D51">
        <v>25272</v>
      </c>
      <c r="E51" t="s">
        <v>62</v>
      </c>
      <c r="F51" s="194">
        <v>6933.01</v>
      </c>
      <c r="G51" s="6"/>
      <c r="H51" s="6"/>
      <c r="I51" s="6"/>
      <c r="J51" s="6"/>
      <c r="K51" s="6"/>
      <c r="L51" s="194">
        <v>6933.01</v>
      </c>
    </row>
    <row r="52" spans="1:12" ht="15.75" thickBot="1" x14ac:dyDescent="0.3">
      <c r="F52" s="195">
        <f>SUM(F40:F51)</f>
        <v>4857937.8400000008</v>
      </c>
      <c r="G52" s="6"/>
      <c r="H52" s="6"/>
      <c r="I52" s="6"/>
      <c r="J52" s="6"/>
      <c r="K52" s="6"/>
      <c r="L52" s="194"/>
    </row>
    <row r="53" spans="1:12" x14ac:dyDescent="0.25">
      <c r="F53" s="194"/>
      <c r="G53" s="6"/>
      <c r="H53" s="6"/>
      <c r="I53" s="6"/>
      <c r="J53" s="6"/>
      <c r="K53" s="6"/>
      <c r="L53" s="194"/>
    </row>
    <row r="54" spans="1:12" x14ac:dyDescent="0.25">
      <c r="A54" t="s">
        <v>208</v>
      </c>
      <c r="B54" t="s">
        <v>176</v>
      </c>
      <c r="C54" t="s">
        <v>176</v>
      </c>
      <c r="D54" t="s">
        <v>176</v>
      </c>
      <c r="E54" t="s">
        <v>176</v>
      </c>
      <c r="F54" s="194">
        <f>F35+F37+F52</f>
        <v>9979064.040000001</v>
      </c>
      <c r="G54" s="194">
        <v>64.040000000000006</v>
      </c>
      <c r="H54" s="194">
        <v>5062.34</v>
      </c>
      <c r="I54" s="194">
        <v>9851611.0800000001</v>
      </c>
      <c r="J54" s="194">
        <v>22837.360000000001</v>
      </c>
      <c r="K54" s="194">
        <v>92556.21</v>
      </c>
      <c r="L54" s="194">
        <v>6933.01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M8" sqref="M8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>
        <v>2015</v>
      </c>
    </row>
    <row r="2" spans="1:7" x14ac:dyDescent="0.25">
      <c r="A2">
        <v>25272</v>
      </c>
      <c r="B2" t="s">
        <v>62</v>
      </c>
      <c r="C2">
        <v>3110</v>
      </c>
      <c r="D2" t="s">
        <v>63</v>
      </c>
      <c r="E2" t="s">
        <v>64</v>
      </c>
      <c r="F2" t="s">
        <v>65</v>
      </c>
      <c r="G2" s="58">
        <v>1100072.08</v>
      </c>
    </row>
    <row r="3" spans="1:7" x14ac:dyDescent="0.25">
      <c r="A3">
        <v>25272</v>
      </c>
      <c r="B3" t="s">
        <v>62</v>
      </c>
      <c r="C3">
        <v>3130</v>
      </c>
      <c r="D3" t="s">
        <v>66</v>
      </c>
      <c r="E3" t="s">
        <v>67</v>
      </c>
      <c r="F3" t="s">
        <v>68</v>
      </c>
      <c r="G3" s="58">
        <v>22991.07</v>
      </c>
    </row>
    <row r="4" spans="1:7" x14ac:dyDescent="0.25">
      <c r="A4">
        <v>25272</v>
      </c>
      <c r="B4" t="s">
        <v>62</v>
      </c>
      <c r="C4">
        <v>3200</v>
      </c>
      <c r="D4" t="s">
        <v>69</v>
      </c>
      <c r="E4" t="s">
        <v>70</v>
      </c>
      <c r="F4" t="s">
        <v>71</v>
      </c>
      <c r="G4" s="58">
        <v>1370.95</v>
      </c>
    </row>
    <row r="5" spans="1:7" x14ac:dyDescent="0.25">
      <c r="A5">
        <v>25272</v>
      </c>
      <c r="B5" t="s">
        <v>62</v>
      </c>
      <c r="C5">
        <v>3200</v>
      </c>
      <c r="D5" t="s">
        <v>72</v>
      </c>
      <c r="E5" t="s">
        <v>73</v>
      </c>
      <c r="F5" t="s">
        <v>74</v>
      </c>
      <c r="G5" s="58">
        <v>112.86</v>
      </c>
    </row>
    <row r="6" spans="1:7" x14ac:dyDescent="0.25">
      <c r="A6">
        <v>25272</v>
      </c>
      <c r="B6" t="s">
        <v>62</v>
      </c>
      <c r="C6">
        <v>3210</v>
      </c>
      <c r="D6" t="s">
        <v>75</v>
      </c>
      <c r="E6" t="s">
        <v>76</v>
      </c>
      <c r="F6" t="s">
        <v>77</v>
      </c>
      <c r="G6" s="58">
        <v>24965.16</v>
      </c>
    </row>
    <row r="7" spans="1:7" x14ac:dyDescent="0.25">
      <c r="A7">
        <v>25272</v>
      </c>
      <c r="B7" t="s">
        <v>62</v>
      </c>
      <c r="C7">
        <v>3210</v>
      </c>
      <c r="D7" t="s">
        <v>75</v>
      </c>
      <c r="E7" t="s">
        <v>78</v>
      </c>
      <c r="F7" t="s">
        <v>79</v>
      </c>
      <c r="G7" s="58">
        <v>5737.42</v>
      </c>
    </row>
    <row r="8" spans="1:7" x14ac:dyDescent="0.25">
      <c r="A8">
        <v>25272</v>
      </c>
      <c r="B8" t="s">
        <v>62</v>
      </c>
      <c r="C8">
        <v>3210</v>
      </c>
      <c r="D8" t="s">
        <v>80</v>
      </c>
      <c r="E8" t="s">
        <v>81</v>
      </c>
      <c r="F8" t="s">
        <v>82</v>
      </c>
      <c r="G8" s="58">
        <v>10052.57</v>
      </c>
    </row>
    <row r="9" spans="1:7" x14ac:dyDescent="0.25">
      <c r="A9">
        <v>25272</v>
      </c>
      <c r="B9" t="s">
        <v>62</v>
      </c>
      <c r="C9">
        <v>3210</v>
      </c>
      <c r="D9" t="s">
        <v>83</v>
      </c>
      <c r="E9" t="s">
        <v>84</v>
      </c>
      <c r="F9" t="s">
        <v>85</v>
      </c>
      <c r="G9" s="58">
        <v>282.68</v>
      </c>
    </row>
    <row r="10" spans="1:7" x14ac:dyDescent="0.25">
      <c r="A10">
        <v>25272</v>
      </c>
      <c r="B10" t="s">
        <v>62</v>
      </c>
      <c r="C10">
        <v>3210</v>
      </c>
      <c r="D10" t="s">
        <v>83</v>
      </c>
      <c r="E10" t="s">
        <v>86</v>
      </c>
      <c r="F10" t="s">
        <v>87</v>
      </c>
      <c r="G10" s="58">
        <v>6609.05</v>
      </c>
    </row>
    <row r="11" spans="1:7" x14ac:dyDescent="0.25">
      <c r="A11">
        <v>25272</v>
      </c>
      <c r="B11" t="s">
        <v>62</v>
      </c>
      <c r="C11">
        <v>3210</v>
      </c>
      <c r="D11" t="s">
        <v>83</v>
      </c>
      <c r="E11" t="s">
        <v>88</v>
      </c>
      <c r="F11" t="s">
        <v>89</v>
      </c>
      <c r="G11" s="58">
        <v>15061.17</v>
      </c>
    </row>
    <row r="12" spans="1:7" x14ac:dyDescent="0.25">
      <c r="A12">
        <v>25272</v>
      </c>
      <c r="B12" t="s">
        <v>62</v>
      </c>
      <c r="C12">
        <v>3210</v>
      </c>
      <c r="D12" t="s">
        <v>83</v>
      </c>
      <c r="E12" t="s">
        <v>90</v>
      </c>
      <c r="F12" t="s">
        <v>91</v>
      </c>
      <c r="G12" s="58">
        <v>1100971.53</v>
      </c>
    </row>
    <row r="13" spans="1:7" x14ac:dyDescent="0.25">
      <c r="A13">
        <v>25272</v>
      </c>
      <c r="B13" t="s">
        <v>62</v>
      </c>
      <c r="C13">
        <v>3210</v>
      </c>
      <c r="D13" t="s">
        <v>83</v>
      </c>
      <c r="E13" t="s">
        <v>92</v>
      </c>
      <c r="F13" t="s">
        <v>93</v>
      </c>
      <c r="G13" s="58">
        <v>41846.959999999999</v>
      </c>
    </row>
    <row r="14" spans="1:7" x14ac:dyDescent="0.25">
      <c r="A14">
        <v>25272</v>
      </c>
      <c r="B14" t="s">
        <v>62</v>
      </c>
      <c r="C14">
        <v>3210</v>
      </c>
      <c r="D14" t="s">
        <v>83</v>
      </c>
      <c r="E14" t="s">
        <v>94</v>
      </c>
      <c r="F14" t="s">
        <v>95</v>
      </c>
      <c r="G14" s="58">
        <v>515.53</v>
      </c>
    </row>
    <row r="15" spans="1:7" x14ac:dyDescent="0.25">
      <c r="A15">
        <v>25272</v>
      </c>
      <c r="B15" t="s">
        <v>62</v>
      </c>
      <c r="C15">
        <v>3210</v>
      </c>
      <c r="D15" t="s">
        <v>96</v>
      </c>
      <c r="E15" t="s">
        <v>97</v>
      </c>
      <c r="F15" t="s">
        <v>98</v>
      </c>
      <c r="G15" s="58">
        <v>11829.3</v>
      </c>
    </row>
    <row r="16" spans="1:7" ht="15.75" thickBot="1" x14ac:dyDescent="0.3">
      <c r="G16" s="59">
        <f>SUM(G2:G15)</f>
        <v>2342418.3299999996</v>
      </c>
    </row>
    <row r="17" spans="1:7" x14ac:dyDescent="0.25">
      <c r="G17" s="58"/>
    </row>
    <row r="18" spans="1:7" ht="15.75" thickBot="1" x14ac:dyDescent="0.3">
      <c r="A18">
        <v>25272</v>
      </c>
      <c r="B18" t="s">
        <v>62</v>
      </c>
      <c r="C18">
        <v>3210</v>
      </c>
      <c r="D18" t="s">
        <v>99</v>
      </c>
      <c r="E18" t="s">
        <v>100</v>
      </c>
      <c r="F18" t="s">
        <v>101</v>
      </c>
      <c r="G18" s="59">
        <v>2801087.02</v>
      </c>
    </row>
    <row r="19" spans="1:7" x14ac:dyDescent="0.25">
      <c r="G19" s="58"/>
    </row>
    <row r="20" spans="1:7" x14ac:dyDescent="0.25">
      <c r="G20" s="58"/>
    </row>
    <row r="21" spans="1:7" x14ac:dyDescent="0.25">
      <c r="A21">
        <v>25272</v>
      </c>
      <c r="B21" t="s">
        <v>62</v>
      </c>
      <c r="C21">
        <v>6020</v>
      </c>
      <c r="D21" t="s">
        <v>102</v>
      </c>
      <c r="E21" t="s">
        <v>103</v>
      </c>
      <c r="F21" t="s">
        <v>104</v>
      </c>
      <c r="G21" s="58">
        <v>71111.72</v>
      </c>
    </row>
    <row r="22" spans="1:7" x14ac:dyDescent="0.25">
      <c r="A22">
        <v>25272</v>
      </c>
      <c r="B22" t="s">
        <v>62</v>
      </c>
      <c r="C22">
        <v>6030</v>
      </c>
      <c r="D22" t="s">
        <v>105</v>
      </c>
      <c r="E22" t="s">
        <v>106</v>
      </c>
      <c r="F22" t="s">
        <v>107</v>
      </c>
      <c r="G22" s="58">
        <v>12893.33</v>
      </c>
    </row>
    <row r="23" spans="1:7" x14ac:dyDescent="0.25">
      <c r="A23">
        <v>25272</v>
      </c>
      <c r="B23" t="s">
        <v>62</v>
      </c>
      <c r="C23">
        <v>6030</v>
      </c>
      <c r="D23" t="s">
        <v>105</v>
      </c>
      <c r="E23" t="s">
        <v>108</v>
      </c>
      <c r="F23" t="s">
        <v>109</v>
      </c>
      <c r="G23" s="58">
        <v>82.01</v>
      </c>
    </row>
    <row r="24" spans="1:7" x14ac:dyDescent="0.25">
      <c r="A24">
        <v>25272</v>
      </c>
      <c r="B24" t="s">
        <v>62</v>
      </c>
      <c r="C24">
        <v>6040</v>
      </c>
      <c r="D24" t="s">
        <v>110</v>
      </c>
      <c r="E24" t="s">
        <v>111</v>
      </c>
      <c r="F24" t="s">
        <v>110</v>
      </c>
      <c r="G24" s="58">
        <v>668.55</v>
      </c>
    </row>
    <row r="25" spans="1:7" x14ac:dyDescent="0.25">
      <c r="A25">
        <v>25272</v>
      </c>
      <c r="B25" t="s">
        <v>62</v>
      </c>
      <c r="C25">
        <v>6050</v>
      </c>
      <c r="D25" t="s">
        <v>112</v>
      </c>
      <c r="E25" t="s">
        <v>113</v>
      </c>
      <c r="F25" t="s">
        <v>112</v>
      </c>
      <c r="G25" s="58">
        <v>11608051.039999999</v>
      </c>
    </row>
    <row r="26" spans="1:7" x14ac:dyDescent="0.25">
      <c r="A26">
        <v>25272</v>
      </c>
      <c r="B26" t="s">
        <v>62</v>
      </c>
      <c r="C26">
        <v>6050</v>
      </c>
      <c r="D26" t="s">
        <v>112</v>
      </c>
      <c r="E26" t="s">
        <v>114</v>
      </c>
      <c r="F26" t="s">
        <v>115</v>
      </c>
      <c r="G26" s="58">
        <v>3742.01</v>
      </c>
    </row>
    <row r="27" spans="1:7" x14ac:dyDescent="0.25">
      <c r="A27">
        <v>25272</v>
      </c>
      <c r="B27" t="s">
        <v>62</v>
      </c>
      <c r="C27">
        <v>6070</v>
      </c>
      <c r="D27" t="s">
        <v>116</v>
      </c>
      <c r="E27" t="s">
        <v>117</v>
      </c>
      <c r="F27" t="s">
        <v>116</v>
      </c>
      <c r="G27" s="58">
        <v>1018.89</v>
      </c>
    </row>
    <row r="28" spans="1:7" x14ac:dyDescent="0.25">
      <c r="A28">
        <v>25272</v>
      </c>
      <c r="B28" t="s">
        <v>62</v>
      </c>
      <c r="C28">
        <v>6080</v>
      </c>
      <c r="D28" t="s">
        <v>118</v>
      </c>
      <c r="E28" t="s">
        <v>119</v>
      </c>
      <c r="F28" t="s">
        <v>120</v>
      </c>
      <c r="G28" s="58">
        <v>997.47</v>
      </c>
    </row>
    <row r="29" spans="1:7" x14ac:dyDescent="0.25">
      <c r="A29">
        <v>25272</v>
      </c>
      <c r="B29" t="s">
        <v>62</v>
      </c>
      <c r="C29">
        <v>6100</v>
      </c>
      <c r="D29" t="s">
        <v>121</v>
      </c>
      <c r="E29" t="s">
        <v>122</v>
      </c>
      <c r="F29" t="s">
        <v>121</v>
      </c>
      <c r="G29" s="58">
        <v>34770.400000000001</v>
      </c>
    </row>
    <row r="30" spans="1:7" x14ac:dyDescent="0.25">
      <c r="A30">
        <v>25272</v>
      </c>
      <c r="B30" t="s">
        <v>62</v>
      </c>
      <c r="C30">
        <v>6110</v>
      </c>
      <c r="D30" t="s">
        <v>123</v>
      </c>
      <c r="E30" t="s">
        <v>124</v>
      </c>
      <c r="F30" t="s">
        <v>125</v>
      </c>
      <c r="G30" s="58">
        <v>330.96</v>
      </c>
    </row>
    <row r="31" spans="1:7" x14ac:dyDescent="0.25">
      <c r="A31">
        <v>25272</v>
      </c>
      <c r="B31" t="s">
        <v>62</v>
      </c>
      <c r="C31">
        <v>6110</v>
      </c>
      <c r="D31" t="s">
        <v>123</v>
      </c>
      <c r="E31" t="s">
        <v>126</v>
      </c>
      <c r="F31" t="s">
        <v>127</v>
      </c>
      <c r="G31" s="58">
        <v>6008.37</v>
      </c>
    </row>
    <row r="32" spans="1:7" x14ac:dyDescent="0.25">
      <c r="A32">
        <v>25272</v>
      </c>
      <c r="B32" t="s">
        <v>62</v>
      </c>
      <c r="C32">
        <v>6130</v>
      </c>
      <c r="D32" t="s">
        <v>128</v>
      </c>
      <c r="E32" t="s">
        <v>129</v>
      </c>
      <c r="F32" t="s">
        <v>130</v>
      </c>
      <c r="G32" s="58">
        <v>3159.51</v>
      </c>
    </row>
    <row r="33" spans="1:7" x14ac:dyDescent="0.25">
      <c r="A33">
        <v>25272</v>
      </c>
      <c r="B33" t="s">
        <v>62</v>
      </c>
      <c r="C33">
        <v>6180</v>
      </c>
      <c r="D33" t="s">
        <v>131</v>
      </c>
      <c r="E33" t="s">
        <v>132</v>
      </c>
      <c r="F33" t="s">
        <v>133</v>
      </c>
      <c r="G33" s="58">
        <v>4731.87</v>
      </c>
    </row>
    <row r="34" spans="1:7" ht="15.75" thickBot="1" x14ac:dyDescent="0.3">
      <c r="G34" s="59">
        <f>SUM(G21:G33)</f>
        <v>11747566.129999999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F19" sqref="F19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>
        <v>2016</v>
      </c>
    </row>
    <row r="2" spans="1:7" x14ac:dyDescent="0.25">
      <c r="A2">
        <v>25272</v>
      </c>
      <c r="B2" t="s">
        <v>62</v>
      </c>
      <c r="C2">
        <v>3110</v>
      </c>
      <c r="D2" t="s">
        <v>63</v>
      </c>
      <c r="E2" t="s">
        <v>64</v>
      </c>
      <c r="F2" t="s">
        <v>65</v>
      </c>
      <c r="G2" s="58">
        <v>315421.34999999998</v>
      </c>
    </row>
    <row r="3" spans="1:7" x14ac:dyDescent="0.25">
      <c r="A3">
        <v>25272</v>
      </c>
      <c r="B3" t="s">
        <v>62</v>
      </c>
      <c r="C3">
        <v>3200</v>
      </c>
      <c r="D3" t="s">
        <v>69</v>
      </c>
      <c r="E3" t="s">
        <v>134</v>
      </c>
      <c r="F3" t="s">
        <v>135</v>
      </c>
      <c r="G3" s="58">
        <v>1348646.13</v>
      </c>
    </row>
    <row r="4" spans="1:7" x14ac:dyDescent="0.25">
      <c r="A4">
        <v>25272</v>
      </c>
      <c r="B4" t="s">
        <v>62</v>
      </c>
      <c r="C4">
        <v>3200</v>
      </c>
      <c r="D4" t="s">
        <v>69</v>
      </c>
      <c r="E4" t="s">
        <v>136</v>
      </c>
      <c r="F4" t="s">
        <v>137</v>
      </c>
      <c r="G4" s="58">
        <v>25834.25</v>
      </c>
    </row>
    <row r="5" spans="1:7" x14ac:dyDescent="0.25">
      <c r="A5">
        <v>25272</v>
      </c>
      <c r="B5" t="s">
        <v>62</v>
      </c>
      <c r="C5">
        <v>3200</v>
      </c>
      <c r="D5" t="s">
        <v>69</v>
      </c>
      <c r="E5" t="s">
        <v>138</v>
      </c>
      <c r="F5" t="s">
        <v>139</v>
      </c>
      <c r="G5" s="58">
        <v>773.68</v>
      </c>
    </row>
    <row r="6" spans="1:7" x14ac:dyDescent="0.25">
      <c r="A6">
        <v>25272</v>
      </c>
      <c r="B6" t="s">
        <v>62</v>
      </c>
      <c r="C6">
        <v>3200</v>
      </c>
      <c r="D6" t="s">
        <v>69</v>
      </c>
      <c r="E6" t="s">
        <v>140</v>
      </c>
      <c r="F6" t="s">
        <v>141</v>
      </c>
      <c r="G6" s="58">
        <v>702.53</v>
      </c>
    </row>
    <row r="7" spans="1:7" x14ac:dyDescent="0.25">
      <c r="A7">
        <v>25272</v>
      </c>
      <c r="B7" t="s">
        <v>62</v>
      </c>
      <c r="C7">
        <v>3200</v>
      </c>
      <c r="D7" t="s">
        <v>72</v>
      </c>
      <c r="E7" t="s">
        <v>142</v>
      </c>
      <c r="F7" t="s">
        <v>143</v>
      </c>
      <c r="G7" s="58">
        <v>5029.4799999999996</v>
      </c>
    </row>
    <row r="8" spans="1:7" x14ac:dyDescent="0.25">
      <c r="A8">
        <v>25272</v>
      </c>
      <c r="B8" t="s">
        <v>62</v>
      </c>
      <c r="C8">
        <v>3200</v>
      </c>
      <c r="D8" t="s">
        <v>72</v>
      </c>
      <c r="E8" t="s">
        <v>144</v>
      </c>
      <c r="F8" t="s">
        <v>145</v>
      </c>
      <c r="G8" s="58">
        <v>6996.61</v>
      </c>
    </row>
    <row r="9" spans="1:7" x14ac:dyDescent="0.25">
      <c r="A9">
        <v>25272</v>
      </c>
      <c r="B9" t="s">
        <v>62</v>
      </c>
      <c r="C9">
        <v>3210</v>
      </c>
      <c r="D9" t="s">
        <v>75</v>
      </c>
      <c r="E9" t="s">
        <v>76</v>
      </c>
      <c r="F9" t="s">
        <v>77</v>
      </c>
      <c r="G9" s="58">
        <v>5523.25</v>
      </c>
    </row>
    <row r="10" spans="1:7" x14ac:dyDescent="0.25">
      <c r="A10">
        <v>25272</v>
      </c>
      <c r="B10" t="s">
        <v>62</v>
      </c>
      <c r="C10">
        <v>3210</v>
      </c>
      <c r="D10" t="s">
        <v>75</v>
      </c>
      <c r="E10" t="s">
        <v>78</v>
      </c>
      <c r="F10" t="s">
        <v>79</v>
      </c>
      <c r="G10" s="58">
        <v>854.94</v>
      </c>
    </row>
    <row r="11" spans="1:7" x14ac:dyDescent="0.25">
      <c r="A11">
        <v>25272</v>
      </c>
      <c r="B11" t="s">
        <v>62</v>
      </c>
      <c r="C11">
        <v>3210</v>
      </c>
      <c r="D11" t="s">
        <v>75</v>
      </c>
      <c r="E11" t="s">
        <v>146</v>
      </c>
      <c r="F11" t="s">
        <v>147</v>
      </c>
      <c r="G11" s="58">
        <v>1347.34</v>
      </c>
    </row>
    <row r="12" spans="1:7" x14ac:dyDescent="0.25">
      <c r="A12">
        <v>25272</v>
      </c>
      <c r="B12" t="s">
        <v>62</v>
      </c>
      <c r="C12">
        <v>3210</v>
      </c>
      <c r="D12" t="s">
        <v>80</v>
      </c>
      <c r="E12" t="s">
        <v>81</v>
      </c>
      <c r="F12" t="s">
        <v>82</v>
      </c>
      <c r="G12" s="58">
        <v>26595.47</v>
      </c>
    </row>
    <row r="13" spans="1:7" x14ac:dyDescent="0.25">
      <c r="A13">
        <v>25272</v>
      </c>
      <c r="B13" t="s">
        <v>62</v>
      </c>
      <c r="C13">
        <v>3210</v>
      </c>
      <c r="D13" t="s">
        <v>83</v>
      </c>
      <c r="E13" t="s">
        <v>88</v>
      </c>
      <c r="F13" t="s">
        <v>89</v>
      </c>
      <c r="G13" s="58">
        <v>5597.06</v>
      </c>
    </row>
    <row r="14" spans="1:7" x14ac:dyDescent="0.25">
      <c r="A14">
        <v>25272</v>
      </c>
      <c r="B14" t="s">
        <v>62</v>
      </c>
      <c r="C14">
        <v>3210</v>
      </c>
      <c r="D14" t="s">
        <v>83</v>
      </c>
      <c r="E14" t="s">
        <v>90</v>
      </c>
      <c r="F14" t="s">
        <v>91</v>
      </c>
      <c r="G14" s="58">
        <v>1036484.77</v>
      </c>
    </row>
    <row r="15" spans="1:7" x14ac:dyDescent="0.25">
      <c r="A15">
        <v>25272</v>
      </c>
      <c r="B15" t="s">
        <v>62</v>
      </c>
      <c r="C15">
        <v>3210</v>
      </c>
      <c r="D15" t="s">
        <v>83</v>
      </c>
      <c r="E15" t="s">
        <v>94</v>
      </c>
      <c r="F15" t="s">
        <v>95</v>
      </c>
      <c r="G15" s="58">
        <v>398.92</v>
      </c>
    </row>
    <row r="16" spans="1:7" x14ac:dyDescent="0.25">
      <c r="A16">
        <v>25272</v>
      </c>
      <c r="B16" t="s">
        <v>62</v>
      </c>
      <c r="C16">
        <v>3210</v>
      </c>
      <c r="D16" t="s">
        <v>99</v>
      </c>
      <c r="E16" t="s">
        <v>148</v>
      </c>
      <c r="F16" t="s">
        <v>149</v>
      </c>
      <c r="G16" s="58">
        <v>627.72</v>
      </c>
    </row>
    <row r="17" spans="1:7" ht="15.75" thickBot="1" x14ac:dyDescent="0.3">
      <c r="G17" s="59">
        <f>SUM(G2:G16)</f>
        <v>2780833.5000000005</v>
      </c>
    </row>
    <row r="18" spans="1:7" x14ac:dyDescent="0.25">
      <c r="G18" s="58"/>
    </row>
    <row r="19" spans="1:7" ht="15.75" thickBot="1" x14ac:dyDescent="0.3">
      <c r="A19">
        <v>25272</v>
      </c>
      <c r="B19" t="s">
        <v>62</v>
      </c>
      <c r="C19">
        <v>3210</v>
      </c>
      <c r="D19" t="s">
        <v>99</v>
      </c>
      <c r="E19" t="s">
        <v>100</v>
      </c>
      <c r="F19" t="s">
        <v>101</v>
      </c>
      <c r="G19" s="59">
        <v>3586362.37</v>
      </c>
    </row>
    <row r="20" spans="1:7" x14ac:dyDescent="0.25">
      <c r="G20" s="58"/>
    </row>
    <row r="21" spans="1:7" x14ac:dyDescent="0.25">
      <c r="G21" s="58"/>
    </row>
    <row r="22" spans="1:7" x14ac:dyDescent="0.25">
      <c r="A22">
        <v>25272</v>
      </c>
      <c r="B22" t="s">
        <v>62</v>
      </c>
      <c r="C22">
        <v>6010</v>
      </c>
      <c r="D22" t="s">
        <v>150</v>
      </c>
      <c r="E22" t="s">
        <v>151</v>
      </c>
      <c r="F22" t="s">
        <v>150</v>
      </c>
      <c r="G22" s="58">
        <v>3014.7</v>
      </c>
    </row>
    <row r="23" spans="1:7" x14ac:dyDescent="0.25">
      <c r="A23">
        <v>25272</v>
      </c>
      <c r="B23" t="s">
        <v>62</v>
      </c>
      <c r="C23">
        <v>6020</v>
      </c>
      <c r="D23" t="s">
        <v>102</v>
      </c>
      <c r="E23" t="s">
        <v>103</v>
      </c>
      <c r="F23" t="s">
        <v>104</v>
      </c>
      <c r="G23" s="58">
        <v>84063</v>
      </c>
    </row>
    <row r="24" spans="1:7" x14ac:dyDescent="0.25">
      <c r="A24">
        <v>25272</v>
      </c>
      <c r="B24" t="s">
        <v>62</v>
      </c>
      <c r="C24">
        <v>6030</v>
      </c>
      <c r="D24" t="s">
        <v>105</v>
      </c>
      <c r="E24" t="s">
        <v>108</v>
      </c>
      <c r="F24" t="s">
        <v>109</v>
      </c>
      <c r="G24" s="58">
        <v>1409.21</v>
      </c>
    </row>
    <row r="25" spans="1:7" x14ac:dyDescent="0.25">
      <c r="A25">
        <v>25272</v>
      </c>
      <c r="B25" t="s">
        <v>62</v>
      </c>
      <c r="C25">
        <v>6050</v>
      </c>
      <c r="D25" t="s">
        <v>112</v>
      </c>
      <c r="E25" t="s">
        <v>113</v>
      </c>
      <c r="F25" t="s">
        <v>112</v>
      </c>
      <c r="G25" s="58">
        <v>7445408.9199999999</v>
      </c>
    </row>
    <row r="26" spans="1:7" x14ac:dyDescent="0.25">
      <c r="A26">
        <v>25272</v>
      </c>
      <c r="B26" t="s">
        <v>62</v>
      </c>
      <c r="C26">
        <v>6050</v>
      </c>
      <c r="D26" t="s">
        <v>112</v>
      </c>
      <c r="E26" t="s">
        <v>114</v>
      </c>
      <c r="F26" t="s">
        <v>115</v>
      </c>
      <c r="G26" s="58">
        <v>6073.76</v>
      </c>
    </row>
    <row r="27" spans="1:7" x14ac:dyDescent="0.25">
      <c r="A27">
        <v>25272</v>
      </c>
      <c r="B27" t="s">
        <v>62</v>
      </c>
      <c r="C27">
        <v>6050</v>
      </c>
      <c r="D27" t="s">
        <v>112</v>
      </c>
      <c r="E27" t="s">
        <v>152</v>
      </c>
      <c r="F27" t="s">
        <v>153</v>
      </c>
      <c r="G27" s="58">
        <v>216.76</v>
      </c>
    </row>
    <row r="28" spans="1:7" x14ac:dyDescent="0.25">
      <c r="A28">
        <v>25272</v>
      </c>
      <c r="B28" t="s">
        <v>62</v>
      </c>
      <c r="C28">
        <v>6070</v>
      </c>
      <c r="D28" t="s">
        <v>116</v>
      </c>
      <c r="E28" t="s">
        <v>117</v>
      </c>
      <c r="F28" t="s">
        <v>116</v>
      </c>
      <c r="G28" s="58">
        <v>413.81</v>
      </c>
    </row>
    <row r="29" spans="1:7" x14ac:dyDescent="0.25">
      <c r="A29">
        <v>25272</v>
      </c>
      <c r="B29" t="s">
        <v>62</v>
      </c>
      <c r="C29">
        <v>6100</v>
      </c>
      <c r="D29" t="s">
        <v>121</v>
      </c>
      <c r="E29" t="s">
        <v>122</v>
      </c>
      <c r="F29" t="s">
        <v>121</v>
      </c>
      <c r="G29" s="58">
        <v>7606.8</v>
      </c>
    </row>
    <row r="30" spans="1:7" x14ac:dyDescent="0.25">
      <c r="A30">
        <v>25272</v>
      </c>
      <c r="B30" t="s">
        <v>62</v>
      </c>
      <c r="C30">
        <v>6110</v>
      </c>
      <c r="D30" t="s">
        <v>123</v>
      </c>
      <c r="E30" t="s">
        <v>124</v>
      </c>
      <c r="F30" t="s">
        <v>125</v>
      </c>
      <c r="G30" s="58">
        <v>3031.6</v>
      </c>
    </row>
    <row r="31" spans="1:7" x14ac:dyDescent="0.25">
      <c r="A31">
        <v>25272</v>
      </c>
      <c r="B31" t="s">
        <v>62</v>
      </c>
      <c r="C31">
        <v>6110</v>
      </c>
      <c r="D31" t="s">
        <v>123</v>
      </c>
      <c r="E31" t="s">
        <v>126</v>
      </c>
      <c r="F31" t="s">
        <v>127</v>
      </c>
      <c r="G31" s="58">
        <v>26478.93</v>
      </c>
    </row>
    <row r="32" spans="1:7" x14ac:dyDescent="0.25">
      <c r="A32">
        <v>25272</v>
      </c>
      <c r="B32" t="s">
        <v>62</v>
      </c>
      <c r="C32">
        <v>6180</v>
      </c>
      <c r="D32" t="s">
        <v>131</v>
      </c>
      <c r="E32" t="s">
        <v>132</v>
      </c>
      <c r="F32" t="s">
        <v>133</v>
      </c>
      <c r="G32" s="58">
        <v>313.86</v>
      </c>
    </row>
    <row r="33" spans="7:7" ht="15.75" thickBot="1" x14ac:dyDescent="0.3">
      <c r="G33" s="59">
        <f>SUM(G22:G32)</f>
        <v>7578031.3499999987</v>
      </c>
    </row>
    <row r="34" spans="7:7" x14ac:dyDescent="0.25">
      <c r="G34" s="58"/>
    </row>
    <row r="35" spans="7:7" x14ac:dyDescent="0.25">
      <c r="G35" s="58"/>
    </row>
    <row r="36" spans="7:7" x14ac:dyDescent="0.25">
      <c r="G36" s="58"/>
    </row>
    <row r="37" spans="7:7" x14ac:dyDescent="0.25">
      <c r="G37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SRM </vt:lpstr>
      <vt:lpstr>Input - Safety Data</vt:lpstr>
      <vt:lpstr>Input - Operational Raw Data</vt:lpstr>
      <vt:lpstr>Output - Safety &amp; Ops</vt:lpstr>
      <vt:lpstr>Cost Savings &amp; Avoidance</vt:lpstr>
      <vt:lpstr>Spend Chart</vt:lpstr>
      <vt:lpstr>2018 Jan-Sep YTD - Wolf Lake</vt:lpstr>
      <vt:lpstr>2015 - Wolf Lake</vt:lpstr>
      <vt:lpstr>2016 - Wolf Lake</vt:lpstr>
      <vt:lpstr>2017 - Wolf Lake</vt:lpstr>
      <vt:lpstr>2018 Jan-Feb YTD - Wolf Lake</vt:lpstr>
      <vt:lpstr>CS and CA Definitions 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2018-10-17T13:47:42Z</cp:lastPrinted>
  <dcterms:created xsi:type="dcterms:W3CDTF">2017-09-18T15:26:10Z</dcterms:created>
  <dcterms:modified xsi:type="dcterms:W3CDTF">2019-02-15T22:03:38Z</dcterms:modified>
</cp:coreProperties>
</file>