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upply Management\Ops - Conventional\06 - Reporting\0 Previous Years\2021\"/>
    </mc:Choice>
  </mc:AlternateContent>
  <bookViews>
    <workbookView xWindow="0" yWindow="0" windowWidth="7335" windowHeight="7395" tabRatio="872"/>
  </bookViews>
  <sheets>
    <sheet name="Cost Savings - Team" sheetId="1" r:id="rId1"/>
    <sheet name="Cost Savings - Sasol" sheetId="2" r:id="rId2"/>
    <sheet name="CS - Transferred" sheetId="3" r:id="rId3"/>
    <sheet name="Cost Recovery" sheetId="4" r:id="rId4"/>
    <sheet name="PP RFP" sheetId="5" r:id="rId5"/>
    <sheet name="Single Source" sheetId="6" r:id="rId6"/>
    <sheet name="Asset Sales" sheetId="7" r:id="rId7"/>
    <sheet name="Asset Utilization" sheetId="8" r:id="rId8"/>
    <sheet name="Cost Savings - PP" sheetId="9" r:id="rId9"/>
    <sheet name="Rate Increase" sheetId="10" r:id="rId10"/>
    <sheet name="EMERGING ISSUES" sheetId="11" r:id="rId11"/>
    <sheet name="Sheet2" sheetId="12" r:id="rId12"/>
    <sheet name="Sheet1" sheetId="13" r:id="rId13"/>
  </sheets>
  <externalReferences>
    <externalReference r:id="rId14"/>
    <externalReference r:id="rId15"/>
    <externalReference r:id="rId16"/>
    <externalReference r:id="rId17"/>
    <externalReference r:id="rId18"/>
  </externalReferences>
  <definedNames>
    <definedName name="_xlnm._FilterDatabase" localSheetId="6" hidden="1">'Asset Sales'!$A$21:$L$301</definedName>
    <definedName name="_xlnm._FilterDatabase" localSheetId="7" hidden="1">'Asset Utilization'!$A$19:$M$327</definedName>
    <definedName name="_xlnm._FilterDatabase" localSheetId="0" hidden="1">'Cost Savings - Team'!$A$33:$S$174</definedName>
    <definedName name="_xlnm._FilterDatabase" localSheetId="2" hidden="1">'CS - Transferred'!$A$8:$AQ$19</definedName>
    <definedName name="_xlnm._FilterDatabase" localSheetId="4" hidden="1">'PP RFP'!$A$3:$Z$53</definedName>
    <definedName name="_xlnm._FilterDatabase" localSheetId="9" hidden="1">'Rate Increase'!$A$3:$N$43</definedName>
    <definedName name="_xlnm._FilterDatabase" localSheetId="5" hidden="1">'Single Source'!$A$6:$J$22</definedName>
    <definedName name="ReportingWeek">[1]References!$W$3:$W$54</definedName>
    <definedName name="ReportingYear">[1]References!$Y$3</definedName>
    <definedName name="Z_0609F2A9_A095_402C_B79E_06D415E59CAD_.wvu.Cols" localSheetId="6" hidden="1">'Asset Sales'!$F:$F</definedName>
    <definedName name="Z_0609F2A9_A095_402C_B79E_06D415E59CAD_.wvu.FilterData" localSheetId="6" hidden="1">'Asset Sales'!$A$21:$L$279</definedName>
    <definedName name="Z_0609F2A9_A095_402C_B79E_06D415E59CAD_.wvu.FilterData" localSheetId="7" hidden="1">'Asset Utilization'!$A$19:$M$307</definedName>
    <definedName name="Z_0609F2A9_A095_402C_B79E_06D415E59CAD_.wvu.FilterData" localSheetId="0" hidden="1">'Cost Savings - Team'!$A$33:$S$158</definedName>
    <definedName name="Z_0609F2A9_A095_402C_B79E_06D415E59CAD_.wvu.FilterData" localSheetId="2" hidden="1">'CS - Transferred'!$A$8:$AQ$13</definedName>
    <definedName name="Z_0609F2A9_A095_402C_B79E_06D415E59CAD_.wvu.FilterData" localSheetId="4" hidden="1">'PP RFP'!$A$3:$Z$53</definedName>
    <definedName name="Z_0609F2A9_A095_402C_B79E_06D415E59CAD_.wvu.FilterData" localSheetId="9" hidden="1">'Rate Increase'!$A$3:$N$43</definedName>
    <definedName name="Z_0609F2A9_A095_402C_B79E_06D415E59CAD_.wvu.FilterData" localSheetId="5" hidden="1">'Single Source'!$A$6:$J$22</definedName>
    <definedName name="Z_06A08842_DFA5_418C_BC53_CDC66A78B168_.wvu.FilterData" localSheetId="0" hidden="1">'Cost Savings - Team'!$A$33:$S$120</definedName>
    <definedName name="Z_0716B5F8_134B_4A09_988D_55FFE79C86C2_.wvu.FilterData" localSheetId="0" hidden="1">'Cost Savings - Team'!$A$33:$AQ$65</definedName>
    <definedName name="Z_091B35B7_6B09_4364_8B4D_11A7F8E6FBD2_.wvu.Cols" localSheetId="6" hidden="1">'Asset Sales'!$F:$F</definedName>
    <definedName name="Z_091B35B7_6B09_4364_8B4D_11A7F8E6FBD2_.wvu.FilterData" localSheetId="6" hidden="1">'Asset Sales'!$A$21:$L$251</definedName>
    <definedName name="Z_091B35B7_6B09_4364_8B4D_11A7F8E6FBD2_.wvu.FilterData" localSheetId="7" hidden="1">'Asset Utilization'!$A$19:$M$280</definedName>
    <definedName name="Z_091B35B7_6B09_4364_8B4D_11A7F8E6FBD2_.wvu.FilterData" localSheetId="0" hidden="1">'Cost Savings - Team'!$A$33:$S$123</definedName>
    <definedName name="Z_091B35B7_6B09_4364_8B4D_11A7F8E6FBD2_.wvu.FilterData" localSheetId="2" hidden="1">'CS - Transferred'!$A$8:$AQ$13</definedName>
    <definedName name="Z_091B35B7_6B09_4364_8B4D_11A7F8E6FBD2_.wvu.FilterData" localSheetId="4" hidden="1">'PP RFP'!$A$3:$Z$46</definedName>
    <definedName name="Z_091B35B7_6B09_4364_8B4D_11A7F8E6FBD2_.wvu.FilterData" localSheetId="9" hidden="1">'Rate Increase'!$A$3:$N$43</definedName>
    <definedName name="Z_091B35B7_6B09_4364_8B4D_11A7F8E6FBD2_.wvu.FilterData" localSheetId="5" hidden="1">'Single Source'!$A$6:$J$17</definedName>
    <definedName name="Z_09F13139_04F6_4370_963F_F7BAB60CC8E2_.wvu.FilterData" localSheetId="4" hidden="1">'PP RFP'!$A$3:$Z$25</definedName>
    <definedName name="Z_09F13139_04F6_4370_963F_F7BAB60CC8E2_.wvu.FilterData" localSheetId="5" hidden="1">'Single Source'!$A$6:$J$9</definedName>
    <definedName name="Z_0AF7F40E_FAE6_49D1_9832_68451D560AFD_.wvu.FilterData" localSheetId="4" hidden="1">'PP RFP'!$A$3:$Z$39</definedName>
    <definedName name="Z_0AF7F40E_FAE6_49D1_9832_68451D560AFD_.wvu.FilterData" localSheetId="5" hidden="1">'Single Source'!$A$6:$J$12</definedName>
    <definedName name="Z_0C5B38A0_F7A9_49AB_9C79_086454AB2062_.wvu.FilterData" localSheetId="0" hidden="1">'Cost Savings - Team'!$A$33:$AQ$71</definedName>
    <definedName name="Z_0EA0D456_A36D_406C_8A01_107E0B95C385_.wvu.FilterData" localSheetId="6" hidden="1">'Asset Sales'!$A$21:$L$43</definedName>
    <definedName name="Z_0EFC0CBB_12DD_41ED_92CF_21C6A710E2FE_.wvu.FilterData" localSheetId="4" hidden="1">'PP RFP'!$A$3:$Z$21</definedName>
    <definedName name="Z_0EFC0CBB_12DD_41ED_92CF_21C6A710E2FE_.wvu.FilterData" localSheetId="5" hidden="1">'Single Source'!$A$6:$J$6</definedName>
    <definedName name="Z_11FB0069_AFDC_4803_9139_81358242151A_.wvu.Cols" localSheetId="6" hidden="1">'Asset Sales'!$F:$F</definedName>
    <definedName name="Z_11FB0069_AFDC_4803_9139_81358242151A_.wvu.FilterData" localSheetId="6" hidden="1">'Asset Sales'!$A$21:$L$279</definedName>
    <definedName name="Z_11FB0069_AFDC_4803_9139_81358242151A_.wvu.FilterData" localSheetId="7" hidden="1">'Asset Utilization'!$A$19:$M$307</definedName>
    <definedName name="Z_11FB0069_AFDC_4803_9139_81358242151A_.wvu.FilterData" localSheetId="0" hidden="1">'Cost Savings - Team'!$A$33:$S$158</definedName>
    <definedName name="Z_11FB0069_AFDC_4803_9139_81358242151A_.wvu.FilterData" localSheetId="2" hidden="1">'CS - Transferred'!$A$8:$AQ$19</definedName>
    <definedName name="Z_11FB0069_AFDC_4803_9139_81358242151A_.wvu.FilterData" localSheetId="4" hidden="1">'PP RFP'!$A$3:$Z$53</definedName>
    <definedName name="Z_11FB0069_AFDC_4803_9139_81358242151A_.wvu.FilterData" localSheetId="9" hidden="1">'Rate Increase'!$A$3:$N$43</definedName>
    <definedName name="Z_11FB0069_AFDC_4803_9139_81358242151A_.wvu.FilterData" localSheetId="5" hidden="1">'Single Source'!$A$6:$J$22</definedName>
    <definedName name="Z_11FB0069_AFDC_4803_9139_81358242151A_.wvu.Rows" localSheetId="0" hidden="1">'Cost Savings - Team'!$159:$161</definedName>
    <definedName name="Z_1295B398_11D2_43E7_A929_B61FC0C1033D_.wvu.FilterData" localSheetId="7" hidden="1">'Asset Utilization'!$A$19:$M$229</definedName>
    <definedName name="Z_13C8D82B_9300_447F_8856_608FBD6FA6A1_.wvu.Cols" localSheetId="6" hidden="1">'Asset Sales'!$F:$F</definedName>
    <definedName name="Z_13C8D82B_9300_447F_8856_608FBD6FA6A1_.wvu.FilterData" localSheetId="6" hidden="1">'Asset Sales'!$A$21:$L$279</definedName>
    <definedName name="Z_13C8D82B_9300_447F_8856_608FBD6FA6A1_.wvu.FilterData" localSheetId="7" hidden="1">'Asset Utilization'!$A$19:$M$313</definedName>
    <definedName name="Z_13C8D82B_9300_447F_8856_608FBD6FA6A1_.wvu.FilterData" localSheetId="0" hidden="1">'Cost Savings - Team'!$A$33:$S$166</definedName>
    <definedName name="Z_13C8D82B_9300_447F_8856_608FBD6FA6A1_.wvu.FilterData" localSheetId="2" hidden="1">'CS - Transferred'!$A$8:$AQ$19</definedName>
    <definedName name="Z_13C8D82B_9300_447F_8856_608FBD6FA6A1_.wvu.FilterData" localSheetId="4" hidden="1">'PP RFP'!$A$3:$Z$53</definedName>
    <definedName name="Z_13C8D82B_9300_447F_8856_608FBD6FA6A1_.wvu.FilterData" localSheetId="9" hidden="1">'Rate Increase'!$A$3:$N$43</definedName>
    <definedName name="Z_13C8D82B_9300_447F_8856_608FBD6FA6A1_.wvu.FilterData" localSheetId="5" hidden="1">'Single Source'!$A$6:$J$22</definedName>
    <definedName name="Z_15B8AF7B_5FBC_414B_9C1F_05BCB1D32ADB_.wvu.Cols" localSheetId="6" hidden="1">'Asset Sales'!$F:$F</definedName>
    <definedName name="Z_15B8AF7B_5FBC_414B_9C1F_05BCB1D32ADB_.wvu.FilterData" localSheetId="6" hidden="1">'Asset Sales'!$A$21:$L$181</definedName>
    <definedName name="Z_15B8AF7B_5FBC_414B_9C1F_05BCB1D32ADB_.wvu.FilterData" localSheetId="7" hidden="1">'Asset Utilization'!$A$19:$M$187</definedName>
    <definedName name="Z_15B8AF7B_5FBC_414B_9C1F_05BCB1D32ADB_.wvu.FilterData" localSheetId="0" hidden="1">'Cost Savings - Team'!$A$33:$S$93</definedName>
    <definedName name="Z_15B8AF7B_5FBC_414B_9C1F_05BCB1D32ADB_.wvu.FilterData" localSheetId="2" hidden="1">'CS - Transferred'!$A$8:$AQ$13</definedName>
    <definedName name="Z_15B8AF7B_5FBC_414B_9C1F_05BCB1D32ADB_.wvu.FilterData" localSheetId="4" hidden="1">'PP RFP'!$A$3:$Z$32</definedName>
    <definedName name="Z_15B8AF7B_5FBC_414B_9C1F_05BCB1D32ADB_.wvu.FilterData" localSheetId="9" hidden="1">'Rate Increase'!$A$3:$N$42</definedName>
    <definedName name="Z_15B8AF7B_5FBC_414B_9C1F_05BCB1D32ADB_.wvu.FilterData" localSheetId="5" hidden="1">'Single Source'!$A$6:$J$12</definedName>
    <definedName name="Z_191D0C26_4733_4113_9B5A_A58B46567279_.wvu.FilterData" localSheetId="4" hidden="1">'PP RFP'!$A$3:$Z$46</definedName>
    <definedName name="Z_191D0C26_4733_4113_9B5A_A58B46567279_.wvu.FilterData" localSheetId="5" hidden="1">'Single Source'!$A$6:$J$17</definedName>
    <definedName name="Z_1B58C2E6_8630_4850_A61D_CE2ECCE54DAD_.wvu.FilterData" localSheetId="0" hidden="1">'Cost Savings - Team'!$A$33:$S$98</definedName>
    <definedName name="Z_1C6A4DCF_944B_4E98_8B15_8896A3B072B0_.wvu.Cols" localSheetId="6" hidden="1">'Asset Sales'!$F:$F</definedName>
    <definedName name="Z_1C6A4DCF_944B_4E98_8B15_8896A3B072B0_.wvu.FilterData" localSheetId="6" hidden="1">'Asset Sales'!$A$21:$L$279</definedName>
    <definedName name="Z_1C6A4DCF_944B_4E98_8B15_8896A3B072B0_.wvu.FilterData" localSheetId="7" hidden="1">'Asset Utilization'!$A$19:$M$307</definedName>
    <definedName name="Z_1C6A4DCF_944B_4E98_8B15_8896A3B072B0_.wvu.FilterData" localSheetId="0" hidden="1">'Cost Savings - Team'!$A$33:$S$158</definedName>
    <definedName name="Z_1C6A4DCF_944B_4E98_8B15_8896A3B072B0_.wvu.FilterData" localSheetId="2" hidden="1">'CS - Transferred'!$A$8:$AQ$19</definedName>
    <definedName name="Z_1C6A4DCF_944B_4E98_8B15_8896A3B072B0_.wvu.FilterData" localSheetId="4" hidden="1">'PP RFP'!$A$3:$Z$53</definedName>
    <definedName name="Z_1C6A4DCF_944B_4E98_8B15_8896A3B072B0_.wvu.FilterData" localSheetId="9" hidden="1">'Rate Increase'!$A$3:$N$43</definedName>
    <definedName name="Z_1C6A4DCF_944B_4E98_8B15_8896A3B072B0_.wvu.FilterData" localSheetId="5" hidden="1">'Single Source'!$A$6:$J$22</definedName>
    <definedName name="Z_1D80CBB5_069A_412E_A566_C5B720F78854_.wvu.Cols" localSheetId="6" hidden="1">'Asset Sales'!$F:$F</definedName>
    <definedName name="Z_1D80CBB5_069A_412E_A566_C5B720F78854_.wvu.FilterData" localSheetId="6" hidden="1">'Asset Sales'!$A$21:$L$259</definedName>
    <definedName name="Z_1D80CBB5_069A_412E_A566_C5B720F78854_.wvu.FilterData" localSheetId="7" hidden="1">'Asset Utilization'!$A$19:$M$294</definedName>
    <definedName name="Z_1D80CBB5_069A_412E_A566_C5B720F78854_.wvu.FilterData" localSheetId="0" hidden="1">'Cost Savings - Team'!$A$33:$S$148</definedName>
    <definedName name="Z_1D80CBB5_069A_412E_A566_C5B720F78854_.wvu.FilterData" localSheetId="2" hidden="1">'CS - Transferred'!$A$8:$AQ$13</definedName>
    <definedName name="Z_1D80CBB5_069A_412E_A566_C5B720F78854_.wvu.FilterData" localSheetId="4" hidden="1">'PP RFP'!$A$3:$Z$50</definedName>
    <definedName name="Z_1D80CBB5_069A_412E_A566_C5B720F78854_.wvu.FilterData" localSheetId="9" hidden="1">'Rate Increase'!$A$3:$N$43</definedName>
    <definedName name="Z_1D80CBB5_069A_412E_A566_C5B720F78854_.wvu.FilterData" localSheetId="5" hidden="1">'Single Source'!$A$6:$J$22</definedName>
    <definedName name="Z_1FBD185D_53B7_4649_A703_D9DA299DBF99_.wvu.FilterData" localSheetId="9" hidden="1">'Rate Increase'!$A$3:$N$34</definedName>
    <definedName name="Z_229D9D5E_0A63_4963_9358_178975C2A45A_.wvu.FilterData" localSheetId="6" hidden="1">'Asset Sales'!$A$19:$L$21</definedName>
    <definedName name="Z_2301D7D6_570C_4899_83E5_79B284247839_.wvu.Cols" localSheetId="6" hidden="1">'Asset Sales'!$F:$F</definedName>
    <definedName name="Z_2301D7D6_570C_4899_83E5_79B284247839_.wvu.FilterData" localSheetId="6" hidden="1">'Asset Sales'!$A$21:$L$259</definedName>
    <definedName name="Z_2301D7D6_570C_4899_83E5_79B284247839_.wvu.FilterData" localSheetId="7" hidden="1">'Asset Utilization'!$A$19:$M$280</definedName>
    <definedName name="Z_2301D7D6_570C_4899_83E5_79B284247839_.wvu.FilterData" localSheetId="0" hidden="1">'Cost Savings - Team'!$A$33:$S$133</definedName>
    <definedName name="Z_2301D7D6_570C_4899_83E5_79B284247839_.wvu.FilterData" localSheetId="2" hidden="1">'CS - Transferred'!$A$8:$AQ$13</definedName>
    <definedName name="Z_2301D7D6_570C_4899_83E5_79B284247839_.wvu.FilterData" localSheetId="4" hidden="1">'PP RFP'!$A$3:$Z$46</definedName>
    <definedName name="Z_2301D7D6_570C_4899_83E5_79B284247839_.wvu.FilterData" localSheetId="9" hidden="1">'Rate Increase'!$A$3:$N$43</definedName>
    <definedName name="Z_2301D7D6_570C_4899_83E5_79B284247839_.wvu.FilterData" localSheetId="5" hidden="1">'Single Source'!$A$6:$J$17</definedName>
    <definedName name="Z_23A4033E_C243_4021_B1CC_244190D3480C_.wvu.FilterData" localSheetId="7" hidden="1">'Asset Utilization'!$A$21:$M$21</definedName>
    <definedName name="Z_255B93E0_C42C_42D3_99B3_2401F114C6AA_.wvu.FilterData" localSheetId="0" hidden="1">'Cost Savings - Team'!$A$33:$AQ$65</definedName>
    <definedName name="Z_271BDF4F_4790_4F0A_9F66_8FAFA3A3D1E8_.wvu.FilterData" localSheetId="0" hidden="1">'Cost Savings - Team'!$A$33:$S$134</definedName>
    <definedName name="Z_27C5473D_D891_4B20_8AD3_513B2916D71E_.wvu.FilterData" localSheetId="0" hidden="1">'Cost Savings - Team'!$A$33:$S$133</definedName>
    <definedName name="Z_281B7370_B8E5_4E12_B51F_587B2D2CC2FC_.wvu.FilterData" localSheetId="4" hidden="1">'PP RFP'!$A$3:$Z$3</definedName>
    <definedName name="Z_281B7370_B8E5_4E12_B51F_587B2D2CC2FC_.wvu.FilterData" localSheetId="5" hidden="1">'Single Source'!$A$6:$J$6</definedName>
    <definedName name="Z_28F38C72_10A9_427F_BFBF_B226545CB488_.wvu.Cols" localSheetId="6" hidden="1">'Asset Sales'!$F:$F</definedName>
    <definedName name="Z_28F38C72_10A9_427F_BFBF_B226545CB488_.wvu.FilterData" localSheetId="6" hidden="1">'Asset Sales'!$A$21:$L$251</definedName>
    <definedName name="Z_28F38C72_10A9_427F_BFBF_B226545CB488_.wvu.FilterData" localSheetId="7" hidden="1">'Asset Utilization'!$A$19:$M$280</definedName>
    <definedName name="Z_28F38C72_10A9_427F_BFBF_B226545CB488_.wvu.FilterData" localSheetId="0" hidden="1">'Cost Savings - Team'!$A$33:$S$122</definedName>
    <definedName name="Z_28F38C72_10A9_427F_BFBF_B226545CB488_.wvu.FilterData" localSheetId="2" hidden="1">'CS - Transferred'!$A$8:$AQ$13</definedName>
    <definedName name="Z_28F38C72_10A9_427F_BFBF_B226545CB488_.wvu.FilterData" localSheetId="4" hidden="1">'PP RFP'!$A$3:$Z$46</definedName>
    <definedName name="Z_28F38C72_10A9_427F_BFBF_B226545CB488_.wvu.FilterData" localSheetId="9" hidden="1">'Rate Increase'!$A$3:$N$43</definedName>
    <definedName name="Z_28F38C72_10A9_427F_BFBF_B226545CB488_.wvu.FilterData" localSheetId="5" hidden="1">'Single Source'!$A$6:$J$17</definedName>
    <definedName name="Z_290A169B_24B9_4E3E_8905_573032AB20E4_.wvu.FilterData" localSheetId="0" hidden="1">'Cost Savings - Team'!$A$33:$AQ$71</definedName>
    <definedName name="Z_29496B0C_3940_4DE4_A3CD_B5BEC287A1C5_.wvu.FilterData" localSheetId="7" hidden="1">'Asset Utilization'!$A$19:$M$167</definedName>
    <definedName name="Z_29D75833_4A48_462D_AD0F_CDA2E3D34789_.wvu.FilterData" localSheetId="0" hidden="1">'Cost Savings - Team'!$A$33:$AQ$65</definedName>
    <definedName name="Z_2A88C7BE_01B0_4678_BF32_B2E30AF141D6_.wvu.FilterData" localSheetId="7" hidden="1">'Asset Utilization'!$A$19:$M$199</definedName>
    <definedName name="Z_2B15450D_0012_48AC_8392_ACA773450C62_.wvu.FilterData" localSheetId="7" hidden="1">'Asset Utilization'!$A$21:$M$133</definedName>
    <definedName name="Z_2BD57477_FE9B_4DD3_95F5_6F3A54B4C4A2_.wvu.FilterData" localSheetId="0" hidden="1">'Cost Savings - Team'!$A$33:$S$119</definedName>
    <definedName name="Z_2BED645F_D25A_4AB4_8A10_28429739BB11_.wvu.FilterData" localSheetId="6" hidden="1">'Asset Sales'!$A$21:$L$71</definedName>
    <definedName name="Z_2BED645F_D25A_4AB4_8A10_28429739BB11_.wvu.FilterData" localSheetId="7" hidden="1">'Asset Utilization'!$A$21:$M$114</definedName>
    <definedName name="Z_2BED645F_D25A_4AB4_8A10_28429739BB11_.wvu.FilterData" localSheetId="0" hidden="1">'Cost Savings - Team'!$A$33:$AQ$71</definedName>
    <definedName name="Z_2BED645F_D25A_4AB4_8A10_28429739BB11_.wvu.FilterData" localSheetId="4" hidden="1">'PP RFP'!$A$3:$Z$14</definedName>
    <definedName name="Z_2BED645F_D25A_4AB4_8A10_28429739BB11_.wvu.FilterData" localSheetId="5" hidden="1">'Single Source'!$A$6:$J$6</definedName>
    <definedName name="Z_2C6C5DB0_9981_4D12_90D3_369BD08A091C_.wvu.FilterData" localSheetId="0" hidden="1">'Cost Savings - Team'!$A$33:$S$134</definedName>
    <definedName name="Z_2EC1D964_0756_44CB_885E_D28FB7672D37_.wvu.FilterData" localSheetId="0" hidden="1">'Cost Savings - Team'!$A$33:$AQ$71</definedName>
    <definedName name="Z_3299CEC9_C1AA_4B4C_8A4F_7816F7DE2376_.wvu.Cols" localSheetId="6" hidden="1">'Asset Sales'!$F:$F</definedName>
    <definedName name="Z_3299CEC9_C1AA_4B4C_8A4F_7816F7DE2376_.wvu.FilterData" localSheetId="6" hidden="1">'Asset Sales'!$A$21:$L$259</definedName>
    <definedName name="Z_3299CEC9_C1AA_4B4C_8A4F_7816F7DE2376_.wvu.FilterData" localSheetId="7" hidden="1">'Asset Utilization'!$A$19:$M$280</definedName>
    <definedName name="Z_3299CEC9_C1AA_4B4C_8A4F_7816F7DE2376_.wvu.FilterData" localSheetId="0" hidden="1">'Cost Savings - Team'!$A$33:$S$123</definedName>
    <definedName name="Z_3299CEC9_C1AA_4B4C_8A4F_7816F7DE2376_.wvu.FilterData" localSheetId="2" hidden="1">'CS - Transferred'!$A$8:$AQ$13</definedName>
    <definedName name="Z_3299CEC9_C1AA_4B4C_8A4F_7816F7DE2376_.wvu.FilterData" localSheetId="4" hidden="1">'PP RFP'!$A$3:$Z$46</definedName>
    <definedName name="Z_3299CEC9_C1AA_4B4C_8A4F_7816F7DE2376_.wvu.FilterData" localSheetId="9" hidden="1">'Rate Increase'!$A$3:$N$43</definedName>
    <definedName name="Z_3299CEC9_C1AA_4B4C_8A4F_7816F7DE2376_.wvu.FilterData" localSheetId="5" hidden="1">'Single Source'!$A$6:$J$17</definedName>
    <definedName name="Z_362E396B_82A5_477F_9714_CDCBA43D7277_.wvu.FilterData" localSheetId="7" hidden="1">'Asset Utilization'!$A$21:$M$21</definedName>
    <definedName name="Z_38571C03_7275_47F2_BA47_D149E1E700C2_.wvu.FilterData" localSheetId="4" hidden="1">'PP RFP'!$A$3:$Z$25</definedName>
    <definedName name="Z_38571C03_7275_47F2_BA47_D149E1E700C2_.wvu.FilterData" localSheetId="5" hidden="1">'Single Source'!$A$6:$J$9</definedName>
    <definedName name="Z_39D26A3C_48BC_4AC3_B396_D187FB877F87_.wvu.FilterData" localSheetId="6" hidden="1">'Asset Sales'!$A$21:$L$21</definedName>
    <definedName name="Z_39D26A3C_48BC_4AC3_B396_D187FB877F87_.wvu.FilterData" localSheetId="7" hidden="1">'Asset Utilization'!$A$21:$M$21</definedName>
    <definedName name="Z_39D26A3C_48BC_4AC3_B396_D187FB877F87_.wvu.FilterData" localSheetId="0" hidden="1">'Cost Savings - Team'!$A$33:$AQ$71</definedName>
    <definedName name="Z_39D26A3C_48BC_4AC3_B396_D187FB877F87_.wvu.FilterData" localSheetId="4" hidden="1">'PP RFP'!$A$3:$Z$3</definedName>
    <definedName name="Z_39D26A3C_48BC_4AC3_B396_D187FB877F87_.wvu.FilterData" localSheetId="5" hidden="1">'Single Source'!$A$6:$J$6</definedName>
    <definedName name="Z_3B478712_2132_436F_9218_936FEA79F7FF_.wvu.FilterData" localSheetId="7" hidden="1">'Asset Utilization'!$A$21:$I$21</definedName>
    <definedName name="Z_3BB41223_AB36_4FE3_8823_D288420F8842_.wvu.Cols" localSheetId="6" hidden="1">'Asset Sales'!$F:$F</definedName>
    <definedName name="Z_3BB41223_AB36_4FE3_8823_D288420F8842_.wvu.Cols" localSheetId="4" hidden="1">'PP RFP'!$E:$H</definedName>
    <definedName name="Z_3BB41223_AB36_4FE3_8823_D288420F8842_.wvu.Cols" localSheetId="5" hidden="1">'Single Source'!$E:$I</definedName>
    <definedName name="Z_3BB41223_AB36_4FE3_8823_D288420F8842_.wvu.FilterData" localSheetId="6" hidden="1">'Asset Sales'!$A$21:$L$222</definedName>
    <definedName name="Z_3BB41223_AB36_4FE3_8823_D288420F8842_.wvu.FilterData" localSheetId="7" hidden="1">'Asset Utilization'!$A$19:$M$209</definedName>
    <definedName name="Z_3BB41223_AB36_4FE3_8823_D288420F8842_.wvu.FilterData" localSheetId="0" hidden="1">'Cost Savings - Team'!$A$33:$S$100</definedName>
    <definedName name="Z_3BB41223_AB36_4FE3_8823_D288420F8842_.wvu.FilterData" localSheetId="2" hidden="1">'CS - Transferred'!$A$8:$AQ$13</definedName>
    <definedName name="Z_3BB41223_AB36_4FE3_8823_D288420F8842_.wvu.FilterData" localSheetId="4" hidden="1">'PP RFP'!$A$3:$Z$38</definedName>
    <definedName name="Z_3BB41223_AB36_4FE3_8823_D288420F8842_.wvu.FilterData" localSheetId="9" hidden="1">'Rate Increase'!$A$3:$N$43</definedName>
    <definedName name="Z_3BB41223_AB36_4FE3_8823_D288420F8842_.wvu.FilterData" localSheetId="5" hidden="1">'Single Source'!$A$6:$J$12</definedName>
    <definedName name="Z_3BE4BEC5_406F_4DAA_AA4E_4B724DF72DA3_.wvu.FilterData" localSheetId="6" hidden="1">'Asset Sales'!$A$21:$L$21</definedName>
    <definedName name="Z_3D7B013F_4D1E_4C1D_8054_999951236763_.wvu.FilterData" localSheetId="4" hidden="1">'PP RFP'!$A$3:$Z$32</definedName>
    <definedName name="Z_3D7B013F_4D1E_4C1D_8054_999951236763_.wvu.FilterData" localSheetId="5" hidden="1">'Single Source'!$A$6:$J$12</definedName>
    <definedName name="Z_3EBE76A6_5798_40E9_B95D_B17873059AD4_.wvu.FilterData" localSheetId="0" hidden="1">'Cost Savings - Team'!$A$33:$S$122</definedName>
    <definedName name="Z_414D355C_C2C7_48CA_B1D6_CFBC84F6407A_.wvu.FilterData" localSheetId="0" hidden="1">'Cost Savings - Team'!$A$33:$AQ$73</definedName>
    <definedName name="Z_456491E2_4FC6_46F4_A79F_A9155CDCDD06_.wvu.FilterData" localSheetId="0" hidden="1">'Cost Savings - Team'!$A$33:$AQ$71</definedName>
    <definedName name="Z_4AF1BBA3_F461_4B49_AE5B_5C1CAB568870_.wvu.FilterData" localSheetId="7" hidden="1">'Asset Utilization'!$A$19:$M$307</definedName>
    <definedName name="Z_4B6C4DF3_7AF6_44A3_B13A_B8AF8AAAB7AF_.wvu.FilterData" localSheetId="6" hidden="1">'Asset Sales'!$A$21:$L$21</definedName>
    <definedName name="Z_4B76CC78_BCDE_4EAF_B33D_6CFFB1C78133_.wvu.FilterData" localSheetId="0" hidden="1">'Cost Savings - Team'!$A$33:$AQ$71</definedName>
    <definedName name="Z_4B76CC78_BCDE_4EAF_B33D_6CFFB1C78133_.wvu.FilterData" localSheetId="4" hidden="1">'PP RFP'!$A$3:$Z$3</definedName>
    <definedName name="Z_4B76CC78_BCDE_4EAF_B33D_6CFFB1C78133_.wvu.FilterData" localSheetId="5" hidden="1">'Single Source'!$A$6:$J$6</definedName>
    <definedName name="Z_4BEFCF53_08F1_4891_8206_100C6091323C_.wvu.FilterData" localSheetId="6" hidden="1">'Asset Sales'!$A$19:$L$21</definedName>
    <definedName name="Z_4EE2CBE0_6225_44CC_97C6_BE135C37FC3D_.wvu.FilterData" localSheetId="0" hidden="1">'Cost Savings - Team'!$A$33:$AQ$65</definedName>
    <definedName name="Z_4F1C3EC3_BD5D_45C0_B847_A2591A65C726_.wvu.FilterData" localSheetId="7" hidden="1">'Asset Utilization'!$A$19:$M$187</definedName>
    <definedName name="Z_4F52E369_66A9_4321_AECF_B355C592F647_.wvu.FilterData" localSheetId="7" hidden="1">'Asset Utilization'!$A$21:$M$37</definedName>
    <definedName name="Z_4FB259D8_3909_47CB_92F6_344E2DAF4625_.wvu.FilterData" localSheetId="0" hidden="1">'Cost Savings - Team'!$A$33:$S$134</definedName>
    <definedName name="Z_5053BCA7_5B32_4003_8EF0_A8B4A2536FA4_.wvu.FilterData" localSheetId="6" hidden="1">'Asset Sales'!$A$21:$L$131</definedName>
    <definedName name="Z_506C6800_2E28_4103_91E4_3DBFD2B08696_.wvu.FilterData" localSheetId="7" hidden="1">'Asset Utilization'!$A$19:$M$171</definedName>
    <definedName name="Z_51041BEB_662B_4913_B02B_5DC7F67F4D59_.wvu.FilterData" localSheetId="0" hidden="1">'Cost Savings - Team'!$A$33:$S$133</definedName>
    <definedName name="Z_51292660_61A8_4038_B751_014FD2EA611B_.wvu.FilterData" localSheetId="7" hidden="1">'Asset Utilization'!$A$21:$I$21</definedName>
    <definedName name="Z_528110C6_3D93_4D29_A78D_42D20FE7EAD5_.wvu.FilterData" localSheetId="4" hidden="1">'PP RFP'!$A$3:$Z$3</definedName>
    <definedName name="Z_528110C6_3D93_4D29_A78D_42D20FE7EAD5_.wvu.FilterData" localSheetId="5" hidden="1">'Single Source'!$A$6:$J$6</definedName>
    <definedName name="Z_5514A227_1FCF_485C_97E8_D497E7978FF7_.wvu.FilterData" localSheetId="7" hidden="1">'Asset Utilization'!$A$21:$I$21</definedName>
    <definedName name="Z_559B7107_6B4C_4DA6_AFEF_BC7DEA3F0240_.wvu.FilterData" localSheetId="6" hidden="1">'Asset Sales'!$A$21:$L$220</definedName>
    <definedName name="Z_559B7107_6B4C_4DA6_AFEF_BC7DEA3F0240_.wvu.FilterData" localSheetId="7" hidden="1">'Asset Utilization'!$A$19:$M$206</definedName>
    <definedName name="Z_55A02883_0C61_4285_8B17_4BB29C04D673_.wvu.FilterData" localSheetId="6" hidden="1">'Asset Sales'!$A$21:$L$115</definedName>
    <definedName name="Z_55A02883_0C61_4285_8B17_4BB29C04D673_.wvu.FilterData" localSheetId="7" hidden="1">'Asset Utilization'!$A$19:$M$163</definedName>
    <definedName name="Z_5679BCAC_750A_4C6F_BB01_FA4AB01B4DBC_.wvu.Cols" localSheetId="6" hidden="1">'Asset Sales'!$F:$F</definedName>
    <definedName name="Z_5679BCAC_750A_4C6F_BB01_FA4AB01B4DBC_.wvu.FilterData" localSheetId="6" hidden="1">'Asset Sales'!$A$21:$L$287</definedName>
    <definedName name="Z_5679BCAC_750A_4C6F_BB01_FA4AB01B4DBC_.wvu.FilterData" localSheetId="7" hidden="1">'Asset Utilization'!$A$19:$M$322</definedName>
    <definedName name="Z_5679BCAC_750A_4C6F_BB01_FA4AB01B4DBC_.wvu.FilterData" localSheetId="0" hidden="1">'Cost Savings - Team'!$A$33:$S$172</definedName>
    <definedName name="Z_5679BCAC_750A_4C6F_BB01_FA4AB01B4DBC_.wvu.FilterData" localSheetId="2" hidden="1">'CS - Transferred'!$A$8:$AQ$19</definedName>
    <definedName name="Z_5679BCAC_750A_4C6F_BB01_FA4AB01B4DBC_.wvu.FilterData" localSheetId="4" hidden="1">'PP RFP'!$A$3:$Z$53</definedName>
    <definedName name="Z_5679BCAC_750A_4C6F_BB01_FA4AB01B4DBC_.wvu.FilterData" localSheetId="9" hidden="1">'Rate Increase'!$A$3:$N$43</definedName>
    <definedName name="Z_5679BCAC_750A_4C6F_BB01_FA4AB01B4DBC_.wvu.FilterData" localSheetId="5" hidden="1">'Single Source'!$A$6:$J$22</definedName>
    <definedName name="Z_5942F4C6_5645_4A2D_8063_66B410E31A99_.wvu.FilterData" localSheetId="7" hidden="1">'Asset Utilization'!$A$19:$M$209</definedName>
    <definedName name="Z_5A04638F_2C50_44CC_BA99_38951E22106A_.wvu.FilterData" localSheetId="6" hidden="1">'Asset Sales'!$A$21:$L$71</definedName>
    <definedName name="Z_5A04638F_2C50_44CC_BA99_38951E22106A_.wvu.FilterData" localSheetId="7" hidden="1">'Asset Utilization'!$A$21:$M$133</definedName>
    <definedName name="Z_5CC7F24E_5745_4750_83B2_EAEB0DED38A1_.wvu.Cols" localSheetId="6" hidden="1">'Asset Sales'!$F:$F</definedName>
    <definedName name="Z_5CC7F24E_5745_4750_83B2_EAEB0DED38A1_.wvu.FilterData" localSheetId="6" hidden="1">'Asset Sales'!$A$21:$L$279</definedName>
    <definedName name="Z_5CC7F24E_5745_4750_83B2_EAEB0DED38A1_.wvu.FilterData" localSheetId="7" hidden="1">'Asset Utilization'!$A$19:$M$307</definedName>
    <definedName name="Z_5CC7F24E_5745_4750_83B2_EAEB0DED38A1_.wvu.FilterData" localSheetId="0" hidden="1">'Cost Savings - Team'!$A$33:$S$158</definedName>
    <definedName name="Z_5CC7F24E_5745_4750_83B2_EAEB0DED38A1_.wvu.FilterData" localSheetId="2" hidden="1">'CS - Transferred'!$A$8:$AQ$13</definedName>
    <definedName name="Z_5CC7F24E_5745_4750_83B2_EAEB0DED38A1_.wvu.FilterData" localSheetId="4" hidden="1">'PP RFP'!$A$3:$Z$51</definedName>
    <definedName name="Z_5CC7F24E_5745_4750_83B2_EAEB0DED38A1_.wvu.FilterData" localSheetId="9" hidden="1">'Rate Increase'!$A$3:$N$43</definedName>
    <definedName name="Z_5CC7F24E_5745_4750_83B2_EAEB0DED38A1_.wvu.FilterData" localSheetId="5" hidden="1">'Single Source'!$A$6:$J$22</definedName>
    <definedName name="Z_5D06DB67_68E1_4144_8C06_A0F20F35659B_.wvu.Cols" localSheetId="6" hidden="1">'Asset Sales'!$F:$F</definedName>
    <definedName name="Z_5D06DB67_68E1_4144_8C06_A0F20F35659B_.wvu.FilterData" localSheetId="6" hidden="1">'Asset Sales'!$A$21:$L$259</definedName>
    <definedName name="Z_5D06DB67_68E1_4144_8C06_A0F20F35659B_.wvu.FilterData" localSheetId="7" hidden="1">'Asset Utilization'!$A$19:$M$294</definedName>
    <definedName name="Z_5D06DB67_68E1_4144_8C06_A0F20F35659B_.wvu.FilterData" localSheetId="0" hidden="1">'Cost Savings - Team'!$A$33:$S$148</definedName>
    <definedName name="Z_5D06DB67_68E1_4144_8C06_A0F20F35659B_.wvu.FilterData" localSheetId="2" hidden="1">'CS - Transferred'!$A$8:$AQ$13</definedName>
    <definedName name="Z_5D06DB67_68E1_4144_8C06_A0F20F35659B_.wvu.FilterData" localSheetId="4" hidden="1">'PP RFP'!$A$3:$Z$50</definedName>
    <definedName name="Z_5D06DB67_68E1_4144_8C06_A0F20F35659B_.wvu.FilterData" localSheetId="9" hidden="1">'Rate Increase'!$A$3:$N$43</definedName>
    <definedName name="Z_5D06DB67_68E1_4144_8C06_A0F20F35659B_.wvu.FilterData" localSheetId="5" hidden="1">'Single Source'!$A$6:$J$22</definedName>
    <definedName name="Z_5DED195A_DA8D_4C23_9D7A_0243418C8BE4_.wvu.Cols" localSheetId="6" hidden="1">'Asset Sales'!$F:$F</definedName>
    <definedName name="Z_5DED195A_DA8D_4C23_9D7A_0243418C8BE4_.wvu.FilterData" localSheetId="6" hidden="1">'Asset Sales'!$A$21:$L$279</definedName>
    <definedName name="Z_5DED195A_DA8D_4C23_9D7A_0243418C8BE4_.wvu.FilterData" localSheetId="7" hidden="1">'Asset Utilization'!$A$19:$M$307</definedName>
    <definedName name="Z_5DED195A_DA8D_4C23_9D7A_0243418C8BE4_.wvu.FilterData" localSheetId="0" hidden="1">'Cost Savings - Team'!$A$33:$S$162</definedName>
    <definedName name="Z_5DED195A_DA8D_4C23_9D7A_0243418C8BE4_.wvu.FilterData" localSheetId="2" hidden="1">'CS - Transferred'!$A$8:$AQ$19</definedName>
    <definedName name="Z_5DED195A_DA8D_4C23_9D7A_0243418C8BE4_.wvu.FilterData" localSheetId="4" hidden="1">'PP RFP'!$A$3:$Z$53</definedName>
    <definedName name="Z_5DED195A_DA8D_4C23_9D7A_0243418C8BE4_.wvu.FilterData" localSheetId="9" hidden="1">'Rate Increase'!$A$3:$N$43</definedName>
    <definedName name="Z_5DED195A_DA8D_4C23_9D7A_0243418C8BE4_.wvu.FilterData" localSheetId="5" hidden="1">'Single Source'!$A$6:$J$22</definedName>
    <definedName name="Z_5EA6E6C0_0841_4F8A_8BCA_951E383BED28_.wvu.Cols" localSheetId="6" hidden="1">'Asset Sales'!$F:$F</definedName>
    <definedName name="Z_5EA6E6C0_0841_4F8A_8BCA_951E383BED28_.wvu.FilterData" localSheetId="6" hidden="1">'Asset Sales'!$A$21:$L$300</definedName>
    <definedName name="Z_5EA6E6C0_0841_4F8A_8BCA_951E383BED28_.wvu.FilterData" localSheetId="7" hidden="1">'Asset Utilization'!$A$19:$M$324</definedName>
    <definedName name="Z_5EA6E6C0_0841_4F8A_8BCA_951E383BED28_.wvu.FilterData" localSheetId="0" hidden="1">'Cost Savings - Team'!$A$33:$S$172</definedName>
    <definedName name="Z_5EA6E6C0_0841_4F8A_8BCA_951E383BED28_.wvu.FilterData" localSheetId="2" hidden="1">'CS - Transferred'!$A$8:$AQ$19</definedName>
    <definedName name="Z_5EA6E6C0_0841_4F8A_8BCA_951E383BED28_.wvu.FilterData" localSheetId="4" hidden="1">'PP RFP'!$A$3:$Z$53</definedName>
    <definedName name="Z_5EA6E6C0_0841_4F8A_8BCA_951E383BED28_.wvu.FilterData" localSheetId="9" hidden="1">'Rate Increase'!$A$3:$N$43</definedName>
    <definedName name="Z_5EA6E6C0_0841_4F8A_8BCA_951E383BED28_.wvu.FilterData" localSheetId="5" hidden="1">'Single Source'!$A$6:$J$22</definedName>
    <definedName name="Z_5ECBD8FB_DD3D_437D_900E_E8643AE6BEE2_.wvu.FilterData" localSheetId="4" hidden="1">'PP RFP'!$A$3:$Z$3</definedName>
    <definedName name="Z_5ECBD8FB_DD3D_437D_900E_E8643AE6BEE2_.wvu.FilterData" localSheetId="5" hidden="1">'Single Source'!$A$6:$J$6</definedName>
    <definedName name="Z_60369852_B9C2_4C1F_93E8_D1338DB34FF9_.wvu.FilterData" localSheetId="7" hidden="1">'Asset Utilization'!$A$19:$M$165</definedName>
    <definedName name="Z_60369852_B9C2_4C1F_93E8_D1338DB34FF9_.wvu.FilterData" localSheetId="0" hidden="1">'Cost Savings - Team'!$A$33:$S$74</definedName>
    <definedName name="Z_6300BE0F_E9BB_486A_A23F_E07483971E77_.wvu.Cols" localSheetId="6" hidden="1">'Asset Sales'!$F:$F</definedName>
    <definedName name="Z_6300BE0F_E9BB_486A_A23F_E07483971E77_.wvu.FilterData" localSheetId="6" hidden="1">'Asset Sales'!$A$21:$L$279</definedName>
    <definedName name="Z_6300BE0F_E9BB_486A_A23F_E07483971E77_.wvu.FilterData" localSheetId="7" hidden="1">'Asset Utilization'!$A$19:$M$313</definedName>
    <definedName name="Z_6300BE0F_E9BB_486A_A23F_E07483971E77_.wvu.FilterData" localSheetId="0" hidden="1">'Cost Savings - Team'!$A$33:$S$166</definedName>
    <definedName name="Z_6300BE0F_E9BB_486A_A23F_E07483971E77_.wvu.FilterData" localSheetId="2" hidden="1">'CS - Transferred'!$A$8:$AQ$19</definedName>
    <definedName name="Z_6300BE0F_E9BB_486A_A23F_E07483971E77_.wvu.FilterData" localSheetId="4" hidden="1">'PP RFP'!$A$3:$Z$53</definedName>
    <definedName name="Z_6300BE0F_E9BB_486A_A23F_E07483971E77_.wvu.FilterData" localSheetId="9" hidden="1">'Rate Increase'!$A$3:$N$43</definedName>
    <definedName name="Z_6300BE0F_E9BB_486A_A23F_E07483971E77_.wvu.FilterData" localSheetId="5" hidden="1">'Single Source'!$A$6:$J$22</definedName>
    <definedName name="Z_63B7F284_CA58_4B1B_ACC3_DD6946843A23_.wvu.Cols" localSheetId="6" hidden="1">'Asset Sales'!$F:$F</definedName>
    <definedName name="Z_63B7F284_CA58_4B1B_ACC3_DD6946843A23_.wvu.FilterData" localSheetId="6" hidden="1">'Asset Sales'!$A$21:$L$287</definedName>
    <definedName name="Z_63B7F284_CA58_4B1B_ACC3_DD6946843A23_.wvu.FilterData" localSheetId="7" hidden="1">'Asset Utilization'!$A$19:$M$313</definedName>
    <definedName name="Z_63B7F284_CA58_4B1B_ACC3_DD6946843A23_.wvu.FilterData" localSheetId="0" hidden="1">'Cost Savings - Team'!$A$33:$S$172</definedName>
    <definedName name="Z_63B7F284_CA58_4B1B_ACC3_DD6946843A23_.wvu.FilterData" localSheetId="2" hidden="1">'CS - Transferred'!$A$8:$AQ$19</definedName>
    <definedName name="Z_63B7F284_CA58_4B1B_ACC3_DD6946843A23_.wvu.FilterData" localSheetId="4" hidden="1">'PP RFP'!$A$3:$Z$53</definedName>
    <definedName name="Z_63B7F284_CA58_4B1B_ACC3_DD6946843A23_.wvu.FilterData" localSheetId="9" hidden="1">'Rate Increase'!$A$3:$N$43</definedName>
    <definedName name="Z_63B7F284_CA58_4B1B_ACC3_DD6946843A23_.wvu.FilterData" localSheetId="5" hidden="1">'Single Source'!$A$6:$J$22</definedName>
    <definedName name="Z_65239CA8_0527_4B0E_9553_7B9BEB88B9AA_.wvu.FilterData" localSheetId="7" hidden="1">'Asset Utilization'!$A$19:$M$162</definedName>
    <definedName name="Z_66B7FA8E_99CF_43EC_8A79_C865D10BA4C0_.wvu.FilterData" localSheetId="6" hidden="1">'Asset Sales'!$A$21:$L$126</definedName>
    <definedName name="Z_66B7FA8E_99CF_43EC_8A79_C865D10BA4C0_.wvu.FilterData" localSheetId="7" hidden="1">'Asset Utilization'!$A$19:$M$167</definedName>
    <definedName name="Z_66B7FA8E_99CF_43EC_8A79_C865D10BA4C0_.wvu.FilterData" localSheetId="0" hidden="1">'Cost Savings - Team'!$A$33:$S$78</definedName>
    <definedName name="Z_66B7FA8E_99CF_43EC_8A79_C865D10BA4C0_.wvu.FilterData" localSheetId="2" hidden="1">'CS - Transferred'!$A$8:$AQ$13</definedName>
    <definedName name="Z_66B7FA8E_99CF_43EC_8A79_C865D10BA4C0_.wvu.FilterData" localSheetId="4" hidden="1">'PP RFP'!$A$3:$Z$25</definedName>
    <definedName name="Z_66B7FA8E_99CF_43EC_8A79_C865D10BA4C0_.wvu.FilterData" localSheetId="5" hidden="1">'Single Source'!$A$6:$J$9</definedName>
    <definedName name="Z_6798BB22_74D9_4A0B_97E7_FB1626E33D98_.wvu.FilterData" localSheetId="7" hidden="1">'Asset Utilization'!$A$19:$M$294</definedName>
    <definedName name="Z_67F13924_A64E_4D5C_B630_AEA702C54E90_.wvu.FilterData" localSheetId="6" hidden="1">'Asset Sales'!$A$21:$L$21</definedName>
    <definedName name="Z_67F13924_A64E_4D5C_B630_AEA702C54E90_.wvu.FilterData" localSheetId="7" hidden="1">'Asset Utilization'!$A$21:$M$21</definedName>
    <definedName name="Z_67F13924_A64E_4D5C_B630_AEA702C54E90_.wvu.FilterData" localSheetId="0" hidden="1">'Cost Savings - Team'!$A$33:$AQ$71</definedName>
    <definedName name="Z_67F13924_A64E_4D5C_B630_AEA702C54E90_.wvu.FilterData" localSheetId="4" hidden="1">'PP RFP'!$A$3:$Z$3</definedName>
    <definedName name="Z_67F13924_A64E_4D5C_B630_AEA702C54E90_.wvu.FilterData" localSheetId="5" hidden="1">'Single Source'!$A$6:$J$6</definedName>
    <definedName name="Z_6AAA0DF7_0539_49F6_BC17_0939D4E70D68_.wvu.FilterData" localSheetId="4" hidden="1">'PP RFP'!$A$3:$Z$44</definedName>
    <definedName name="Z_6AAA0DF7_0539_49F6_BC17_0939D4E70D68_.wvu.FilterData" localSheetId="5" hidden="1">'Single Source'!$A$6:$J$17</definedName>
    <definedName name="Z_6E61D048_5253_49A1_820A_7D6EF985CBEC_.wvu.FilterData" localSheetId="4" hidden="1">'PP RFP'!$A$3:$Z$3</definedName>
    <definedName name="Z_6E61D048_5253_49A1_820A_7D6EF985CBEC_.wvu.FilterData" localSheetId="5" hidden="1">'Single Source'!$A$6:$J$6</definedName>
    <definedName name="Z_701C5C11_0B3A_41A5_9E54_53701C6911EC_.wvu.FilterData" localSheetId="4" hidden="1">'PP RFP'!$A$3:$Z$38</definedName>
    <definedName name="Z_701C5C11_0B3A_41A5_9E54_53701C6911EC_.wvu.FilterData" localSheetId="9" hidden="1">'Rate Increase'!$A$3:$N$43</definedName>
    <definedName name="Z_701C5C11_0B3A_41A5_9E54_53701C6911EC_.wvu.FilterData" localSheetId="5" hidden="1">'Single Source'!$A$6:$J$12</definedName>
    <definedName name="Z_7131785F_1519_4C17_8D35_FCD2A42EB2AB_.wvu.FilterData" localSheetId="4" hidden="1">'PP RFP'!$A$3:$Z$44</definedName>
    <definedName name="Z_7131785F_1519_4C17_8D35_FCD2A42EB2AB_.wvu.FilterData" localSheetId="5" hidden="1">'Single Source'!$A$6:$J$17</definedName>
    <definedName name="Z_7166F4E0_17F6_4182_B62C_63A4FBD008D2_.wvu.Cols" localSheetId="6" hidden="1">'Asset Sales'!$F:$F</definedName>
    <definedName name="Z_7166F4E0_17F6_4182_B62C_63A4FBD008D2_.wvu.Cols" localSheetId="4" hidden="1">'PP RFP'!$E:$H</definedName>
    <definedName name="Z_7166F4E0_17F6_4182_B62C_63A4FBD008D2_.wvu.Cols" localSheetId="5" hidden="1">'Single Source'!$E:$I</definedName>
    <definedName name="Z_7166F4E0_17F6_4182_B62C_63A4FBD008D2_.wvu.FilterData" localSheetId="6" hidden="1">'Asset Sales'!$A$21:$L$242</definedName>
    <definedName name="Z_7166F4E0_17F6_4182_B62C_63A4FBD008D2_.wvu.FilterData" localSheetId="7" hidden="1">'Asset Utilization'!$A$19:$M$243</definedName>
    <definedName name="Z_7166F4E0_17F6_4182_B62C_63A4FBD008D2_.wvu.FilterData" localSheetId="0" hidden="1">'Cost Savings - Team'!$A$33:$S$106</definedName>
    <definedName name="Z_7166F4E0_17F6_4182_B62C_63A4FBD008D2_.wvu.FilterData" localSheetId="2" hidden="1">'CS - Transferred'!$A$8:$AQ$13</definedName>
    <definedName name="Z_7166F4E0_17F6_4182_B62C_63A4FBD008D2_.wvu.FilterData" localSheetId="4" hidden="1">'PP RFP'!$A$3:$Z$44</definedName>
    <definedName name="Z_7166F4E0_17F6_4182_B62C_63A4FBD008D2_.wvu.FilterData" localSheetId="9" hidden="1">'Rate Increase'!$A$3:$N$43</definedName>
    <definedName name="Z_7166F4E0_17F6_4182_B62C_63A4FBD008D2_.wvu.FilterData" localSheetId="5" hidden="1">'Single Source'!$A$6:$J$17</definedName>
    <definedName name="Z_71807789_5BD2_4070_8F25_5FD64FD1F139_.wvu.FilterData" localSheetId="7" hidden="1">'Asset Utilization'!$A$21:$M$129</definedName>
    <definedName name="Z_71F35E7F_832D_4778_95FF_6680386D65CA_.wvu.FilterData" localSheetId="7" hidden="1">'Asset Utilization'!$A$19:$M$313</definedName>
    <definedName name="Z_725A7EE6_D8C3_4B8D_9DC7_26F7CEBA0BE9_.wvu.FilterData" localSheetId="4" hidden="1">'PP RFP'!$A$3:$Z$3</definedName>
    <definedName name="Z_725A7EE6_D8C3_4B8D_9DC7_26F7CEBA0BE9_.wvu.FilterData" localSheetId="5" hidden="1">'Single Source'!$A$6:$J$6</definedName>
    <definedName name="Z_744F0A97_76B8_430E_BD10_AC51B2362BB5_.wvu.FilterData" localSheetId="7" hidden="1">'Asset Utilization'!$A$21:$I$21</definedName>
    <definedName name="Z_745F2EF0_6FB8_4974_BF5A_FF5A7763F081_.wvu.FilterData" localSheetId="0" hidden="1">'Cost Savings - Team'!$A$33:$S$93</definedName>
    <definedName name="Z_75ADC2EA_071C_4402_AE8B_B9039E807B88_.wvu.FilterData" localSheetId="0" hidden="1">'Cost Savings - Team'!$A$33:$S$90</definedName>
    <definedName name="Z_75ADC2EA_071C_4402_AE8B_B9039E807B88_.wvu.FilterData" localSheetId="4" hidden="1">'PP RFP'!$A$3:$Z$31</definedName>
    <definedName name="Z_75ADC2EA_071C_4402_AE8B_B9039E807B88_.wvu.FilterData" localSheetId="9" hidden="1">'Rate Increase'!$A$3:$N$34</definedName>
    <definedName name="Z_75ADC2EA_071C_4402_AE8B_B9039E807B88_.wvu.FilterData" localSheetId="5" hidden="1">'Single Source'!$A$6:$J$12</definedName>
    <definedName name="Z_7880E3E0_AA7D_4905_9A4B_6EB0014D0F02_.wvu.FilterData" localSheetId="4" hidden="1">'PP RFP'!$A$3:$Z$4</definedName>
    <definedName name="Z_7880E3E0_AA7D_4905_9A4B_6EB0014D0F02_.wvu.FilterData" localSheetId="5" hidden="1">'Single Source'!$A$6:$J$6</definedName>
    <definedName name="Z_7A05FD07_2964_4A0C_B773_EE63D4550107_.wvu.FilterData" localSheetId="4" hidden="1">'PP RFP'!$A$3:$Z$38</definedName>
    <definedName name="Z_7A05FD07_2964_4A0C_B773_EE63D4550107_.wvu.FilterData" localSheetId="5" hidden="1">'Single Source'!$A$6:$J$12</definedName>
    <definedName name="Z_7A3ACC32_B6EC_463E_9152_3080C4D10B15_.wvu.FilterData" localSheetId="6" hidden="1">'Asset Sales'!$A$19:$L$21</definedName>
    <definedName name="Z_7AB34818_DCF8_4886_B528_253C951EC6BB_.wvu.FilterData" localSheetId="7" hidden="1">'Asset Utilization'!$A$21:$M$21</definedName>
    <definedName name="Z_7D18F430_95FC_4DF5_A5A4_2CB230DBF0E1_.wvu.FilterData" localSheetId="0" hidden="1">'Cost Savings - Team'!$A$33:$S$156</definedName>
    <definedName name="Z_7D5B0B58_6BFC_41E5_B987_C9D1894FD882_.wvu.FilterData" localSheetId="6" hidden="1">'Asset Sales'!$A$21:$L$235</definedName>
    <definedName name="Z_7EE0555A_8399_4C88_8E96_249FBB4D41B4_.wvu.FilterData" localSheetId="7" hidden="1">'Asset Utilization'!$A$19:$M$176</definedName>
    <definedName name="Z_7FA59A93_8290_44BD_A907_8A1BA35236E3_.wvu.FilterData" localSheetId="6" hidden="1">'Asset Sales'!$A$21:$L$242</definedName>
    <definedName name="Z_82846491_0F0E_4B60_87A1_C01ED3FEC6A7_.wvu.FilterData" localSheetId="6" hidden="1">'Asset Sales'!$A$21:$L$21</definedName>
    <definedName name="Z_82846491_0F0E_4B60_87A1_C01ED3FEC6A7_.wvu.FilterData" localSheetId="7" hidden="1">'Asset Utilization'!$A$21:$M$21</definedName>
    <definedName name="Z_82846491_0F0E_4B60_87A1_C01ED3FEC6A7_.wvu.FilterData" localSheetId="0" hidden="1">'Cost Savings - Team'!$A$33:$AQ$71</definedName>
    <definedName name="Z_82846491_0F0E_4B60_87A1_C01ED3FEC6A7_.wvu.FilterData" localSheetId="4" hidden="1">'PP RFP'!$A$3:$Z$3</definedName>
    <definedName name="Z_82846491_0F0E_4B60_87A1_C01ED3FEC6A7_.wvu.FilterData" localSheetId="5" hidden="1">'Single Source'!$A$6:$J$6</definedName>
    <definedName name="Z_83B41E9C_4D4B_4E64_AF6A_A2F882784B95_.wvu.Cols" localSheetId="6" hidden="1">'Asset Sales'!$F:$F</definedName>
    <definedName name="Z_83B41E9C_4D4B_4E64_AF6A_A2F882784B95_.wvu.FilterData" localSheetId="6" hidden="1">'Asset Sales'!$A$21:$L$287</definedName>
    <definedName name="Z_83B41E9C_4D4B_4E64_AF6A_A2F882784B95_.wvu.FilterData" localSheetId="7" hidden="1">'Asset Utilization'!$A$19:$M$324</definedName>
    <definedName name="Z_83B41E9C_4D4B_4E64_AF6A_A2F882784B95_.wvu.FilterData" localSheetId="0" hidden="1">'Cost Savings - Team'!$A$33:$S$172</definedName>
    <definedName name="Z_83B41E9C_4D4B_4E64_AF6A_A2F882784B95_.wvu.FilterData" localSheetId="2" hidden="1">'CS - Transferred'!$A$8:$AQ$19</definedName>
    <definedName name="Z_83B41E9C_4D4B_4E64_AF6A_A2F882784B95_.wvu.FilterData" localSheetId="4" hidden="1">'PP RFP'!$A$3:$Z$53</definedName>
    <definedName name="Z_83B41E9C_4D4B_4E64_AF6A_A2F882784B95_.wvu.FilterData" localSheetId="9" hidden="1">'Rate Increase'!$A$3:$N$43</definedName>
    <definedName name="Z_83B41E9C_4D4B_4E64_AF6A_A2F882784B95_.wvu.FilterData" localSheetId="5" hidden="1">'Single Source'!$A$6:$J$22</definedName>
    <definedName name="Z_848BAB08_0F74_420F_8EBD_F1111362DA62_.wvu.FilterData" localSheetId="0" hidden="1">'Cost Savings - Team'!$A$33:$AQ$71</definedName>
    <definedName name="Z_86525734_6267_495F_B8AD_997C6C293ABB_.wvu.FilterData" localSheetId="6" hidden="1">'Asset Sales'!$A$21:$L$286</definedName>
    <definedName name="Z_86EE7A3D_8DCF_4F68_BBD6_5A3212E4A3AE_.wvu.FilterData" localSheetId="0" hidden="1">'Cost Savings - Team'!$A$33:$S$93</definedName>
    <definedName name="Z_86EE7A3D_8DCF_4F68_BBD6_5A3212E4A3AE_.wvu.FilterData" localSheetId="4" hidden="1">'PP RFP'!$A$3:$Z$31</definedName>
    <definedName name="Z_86EE7A3D_8DCF_4F68_BBD6_5A3212E4A3AE_.wvu.FilterData" localSheetId="5" hidden="1">'Single Source'!$A$6:$J$12</definedName>
    <definedName name="Z_896F77EB_83EE_4396_819B_3D31BEB5CD23_.wvu.FilterData" localSheetId="0" hidden="1">'Cost Savings - Team'!$A$33:$AQ$71</definedName>
    <definedName name="Z_8AFE82ED_39B8_4356_80FE_5267FF1B5979_.wvu.FilterData" localSheetId="6" hidden="1">'Asset Sales'!$A$19:$L$21</definedName>
    <definedName name="Z_8AFE82ED_39B8_4356_80FE_5267FF1B5979_.wvu.FilterData" localSheetId="7" hidden="1">'Asset Utilization'!$A$21:$I$21</definedName>
    <definedName name="Z_8AFE82ED_39B8_4356_80FE_5267FF1B5979_.wvu.FilterData" localSheetId="0" hidden="1">'Cost Savings - Team'!$A$33:$AQ$71</definedName>
    <definedName name="Z_8AFE82ED_39B8_4356_80FE_5267FF1B5979_.wvu.FilterData" localSheetId="4" hidden="1">'PP RFP'!$A$3:$Z$3</definedName>
    <definedName name="Z_8AFE82ED_39B8_4356_80FE_5267FF1B5979_.wvu.FilterData" localSheetId="5" hidden="1">'Single Source'!$A$6:$J$6</definedName>
    <definedName name="Z_8F9932FB_3910_499A_8CF4_FADA288359FD_.wvu.FilterData" localSheetId="0" hidden="1">'Cost Savings - Team'!$A$33:$S$134</definedName>
    <definedName name="Z_8FB007F1_310E_4F31_B05C_CE4F38C36E22_.wvu.FilterData" localSheetId="6" hidden="1">'Asset Sales'!$A$19:$L$21</definedName>
    <definedName name="Z_8FB007F1_310E_4F31_B05C_CE4F38C36E22_.wvu.FilterData" localSheetId="7" hidden="1">'Asset Utilization'!$A$21:$I$21</definedName>
    <definedName name="Z_9179B4B2_27BE_4106_9692_665C169D1E12_.wvu.FilterData" localSheetId="7" hidden="1">'Asset Utilization'!$A$19:$M$216</definedName>
    <definedName name="Z_94F3C286_D5E1_4D51_9A1D_0362E3426C36_.wvu.FilterData" localSheetId="4" hidden="1">'PP RFP'!$A$3:$Z$40</definedName>
    <definedName name="Z_94F3C286_D5E1_4D51_9A1D_0362E3426C36_.wvu.FilterData" localSheetId="5" hidden="1">'Single Source'!$A$6:$J$17</definedName>
    <definedName name="Z_97865541_A35E_4922_B49A_598821E26425_.wvu.FilterData" localSheetId="6" hidden="1">'Asset Sales'!$A$21:$L$21</definedName>
    <definedName name="Z_97FAA7D7_3C90_4C98_A145_2D66B25BDDDC_.wvu.FilterData" localSheetId="6" hidden="1">'Asset Sales'!$A$21:$L$21</definedName>
    <definedName name="Z_97FAA7D7_3C90_4C98_A145_2D66B25BDDDC_.wvu.FilterData" localSheetId="7" hidden="1">'Asset Utilization'!$A$21:$M$21</definedName>
    <definedName name="Z_97FAA7D7_3C90_4C98_A145_2D66B25BDDDC_.wvu.FilterData" localSheetId="0" hidden="1">'Cost Savings - Team'!$A$33:$AQ$71</definedName>
    <definedName name="Z_97FAA7D7_3C90_4C98_A145_2D66B25BDDDC_.wvu.FilterData" localSheetId="4" hidden="1">'PP RFP'!$A$3:$Z$14</definedName>
    <definedName name="Z_97FAA7D7_3C90_4C98_A145_2D66B25BDDDC_.wvu.FilterData" localSheetId="5" hidden="1">'Single Source'!$A$6:$J$6</definedName>
    <definedName name="Z_98425E52_17A7_4D76_ACDF_EA80CCAEAAA1_.wvu.FilterData" localSheetId="7" hidden="1">'Asset Utilization'!$A$21:$I$21</definedName>
    <definedName name="Z_98EA361B_57B0_485B_B47C_8B83FA0665DB_.wvu.FilterData" localSheetId="7" hidden="1">'Asset Utilization'!$A$21:$I$21</definedName>
    <definedName name="Z_99791FD2_19DE_425B_8A82_C2FD142551A3_.wvu.FilterData" localSheetId="6" hidden="1">'Asset Sales'!$A$21:$L$143</definedName>
    <definedName name="Z_9D9AA01B_DADE_4A0A_AF56_5CAC57E3276C_.wvu.FilterData" localSheetId="4" hidden="1">'PP RFP'!$A$3:$Z$51</definedName>
    <definedName name="Z_9FB275E7_2296_443B_AB01_71CD5F708220_.wvu.FilterData" localSheetId="0" hidden="1">'Cost Savings - Team'!$A$33:$AQ$71</definedName>
    <definedName name="Z_A0186C2D_1A3E_4241_B06D_460C8FBD0B7D_.wvu.FilterData" localSheetId="4" hidden="1">'PP RFP'!$A$3:$Z$3</definedName>
    <definedName name="Z_A0186C2D_1A3E_4241_B06D_460C8FBD0B7D_.wvu.FilterData" localSheetId="5" hidden="1">'Single Source'!$A$6:$J$6</definedName>
    <definedName name="Z_A1191FAC_7E0B_4673_A2B4_3A77D81A304B_.wvu.FilterData" localSheetId="7" hidden="1">'Asset Utilization'!$A$21:$M$114</definedName>
    <definedName name="Z_A13F7C8D_0CDA_4ACB_B9CE_A705BC35B78C_.wvu.FilterData" localSheetId="9" hidden="1">'Rate Increase'!$A$3:$N$25</definedName>
    <definedName name="Z_A6E7922E_AAA0_402B_A290_FBA0E5AD00FA_.wvu.FilterData" localSheetId="0" hidden="1">'Cost Savings - Team'!$A$33:$S$120</definedName>
    <definedName name="Z_A6E7922E_AAA0_402B_A290_FBA0E5AD00FA_.wvu.FilterData" localSheetId="4" hidden="1">'PP RFP'!$A$3:$Z$46</definedName>
    <definedName name="Z_A6E7922E_AAA0_402B_A290_FBA0E5AD00FA_.wvu.FilterData" localSheetId="5" hidden="1">'Single Source'!$A$6:$J$17</definedName>
    <definedName name="Z_A6ECA945_A1A1_44DC_94DD_41A87D72ADC8_.wvu.FilterData" localSheetId="6" hidden="1">'Asset Sales'!$A$21:$L$21</definedName>
    <definedName name="Z_A6ECA945_A1A1_44DC_94DD_41A87D72ADC8_.wvu.FilterData" localSheetId="7" hidden="1">'Asset Utilization'!$A$21:$M$21</definedName>
    <definedName name="Z_A7B31E32_44B5_46B2_8074_367309A13581_.wvu.FilterData" localSheetId="0" hidden="1">'Cost Savings - Team'!$A$33:$S$148</definedName>
    <definedName name="Z_A9893E37_8C7B_4003_B96A_BBFE349BFE64_.wvu.FilterData" localSheetId="7" hidden="1">'Asset Utilization'!$A$21:$I$21</definedName>
    <definedName name="Z_A9893E37_8C7B_4003_B96A_BBFE349BFE64_.wvu.FilterData" localSheetId="4" hidden="1">'PP RFP'!$A$3:$Z$3</definedName>
    <definedName name="Z_A9893E37_8C7B_4003_B96A_BBFE349BFE64_.wvu.FilterData" localSheetId="5" hidden="1">'Single Source'!$A$6:$J$6</definedName>
    <definedName name="Z_ABB3D79B_2694_4426_90CA_28B4CD6FE980_.wvu.FilterData" localSheetId="7" hidden="1">'Asset Utilization'!$A$19:$M$183</definedName>
    <definedName name="Z_AC7FF016_5649_4C12_8931_311A1F3853BE_.wvu.FilterData" localSheetId="6" hidden="1">'Asset Sales'!$A$19:$L$21</definedName>
    <definedName name="Z_AC7FF016_5649_4C12_8931_311A1F3853BE_.wvu.FilterData" localSheetId="7" hidden="1">'Asset Utilization'!$A$21:$I$21</definedName>
    <definedName name="Z_ACEFFF69_460B_4FD9_847F_D949F1221620_.wvu.FilterData" localSheetId="7" hidden="1">'Asset Utilization'!$A$21:$I$21</definedName>
    <definedName name="Z_AD279BF9_BAD5_446C_847A_56C4A1D1E1EA_.wvu.FilterData" localSheetId="4" hidden="1">'PP RFP'!$A$3:$Z$32</definedName>
    <definedName name="Z_AD279BF9_BAD5_446C_847A_56C4A1D1E1EA_.wvu.FilterData" localSheetId="5" hidden="1">'Single Source'!$A$6:$J$12</definedName>
    <definedName name="Z_AE07C99D_7772_4982_BEBB_16B5D6FA0794_.wvu.FilterData" localSheetId="6" hidden="1">'Asset Sales'!$A$19:$L$21</definedName>
    <definedName name="Z_AE07C99D_7772_4982_BEBB_16B5D6FA0794_.wvu.FilterData" localSheetId="7" hidden="1">'Asset Utilization'!$A$21:$I$21</definedName>
    <definedName name="Z_B0CF0743_F570_485F_9DEE_76603455C03E_.wvu.FilterData" localSheetId="0" hidden="1">'Cost Savings - Team'!$A$33:$S$123</definedName>
    <definedName name="Z_B1BFE9EC_7C23_48B0_ACDD_6786CE3E9C92_.wvu.FilterData" localSheetId="6" hidden="1">'Asset Sales'!$A$21:$L$71</definedName>
    <definedName name="Z_B1BFE9EC_7C23_48B0_ACDD_6786CE3E9C92_.wvu.FilterData" localSheetId="7" hidden="1">'Asset Utilization'!$A$21:$M$133</definedName>
    <definedName name="Z_B1BFE9EC_7C23_48B0_ACDD_6786CE3E9C92_.wvu.FilterData" localSheetId="0" hidden="1">'Cost Savings - Team'!$A$33:$AQ$71</definedName>
    <definedName name="Z_B1BFE9EC_7C23_48B0_ACDD_6786CE3E9C92_.wvu.FilterData" localSheetId="4" hidden="1">'PP RFP'!$A$3:$Z$21</definedName>
    <definedName name="Z_B1BFE9EC_7C23_48B0_ACDD_6786CE3E9C92_.wvu.FilterData" localSheetId="5" hidden="1">'Single Source'!$A$6:$J$6</definedName>
    <definedName name="Z_B2EA61AA_5854_4572_80EF_544B83B5E6BB_.wvu.FilterData" localSheetId="6" hidden="1">'Asset Sales'!$A$19:$L$21</definedName>
    <definedName name="Z_B35AFA3F_A2E3_406F_B208_8B0A221A535D_.wvu.FilterData" localSheetId="4" hidden="1">'PP RFP'!$A$3:$Z$44</definedName>
    <definedName name="Z_B35AFA3F_A2E3_406F_B208_8B0A221A535D_.wvu.FilterData" localSheetId="5" hidden="1">'Single Source'!$A$6:$J$17</definedName>
    <definedName name="Z_B4424351_930C_4911_B4D4_409EA0FB1C6F_.wvu.FilterData" localSheetId="0" hidden="1">'Cost Savings - Team'!$A$33:$S$133</definedName>
    <definedName name="Z_B6290D93_588D_4065_8F9B_E3C7A9CCD1C6_.wvu.FilterData" localSheetId="0" hidden="1">'Cost Savings - Team'!$A$33:$AQ$65</definedName>
    <definedName name="Z_B77F4C72_974B_4BAF_A18C_81BBB5419F82_.wvu.FilterData" localSheetId="7" hidden="1">'Asset Utilization'!$A$21:$M$110</definedName>
    <definedName name="Z_B9AD66C2_902A_4C86_86CA_6F81E255DA2C_.wvu.FilterData" localSheetId="7" hidden="1">'Asset Utilization'!$A$19:$M$227</definedName>
    <definedName name="Z_BB77A103_B810_4A33_8504_B50E74A400D8_.wvu.FilterData" localSheetId="0" hidden="1">'Cost Savings - Team'!$A$33:$AQ$71</definedName>
    <definedName name="Z_BE96A1B9_55D8_4124_ACCD_C4FB839E718E_.wvu.FilterData" localSheetId="4" hidden="1">'PP RFP'!$A$3:$Z$3</definedName>
    <definedName name="Z_BE96A1B9_55D8_4124_ACCD_C4FB839E718E_.wvu.FilterData" localSheetId="5" hidden="1">'Single Source'!$A$6:$J$6</definedName>
    <definedName name="Z_C0B8B1B4_B23D_4481_A7D2_9BD937D220E1_.wvu.FilterData" localSheetId="6" hidden="1">'Asset Sales'!$A$21:$L$286</definedName>
    <definedName name="Z_C4B79E50_FCC3_48F7_9CA9_92981EE16F39_.wvu.FilterData" localSheetId="6" hidden="1">'Asset Sales'!$A$21:$L$21</definedName>
    <definedName name="Z_C4B79E50_FCC3_48F7_9CA9_92981EE16F39_.wvu.FilterData" localSheetId="7" hidden="1">'Asset Utilization'!$A$21:$M$21</definedName>
    <definedName name="Z_C575216D_29FC_48BB_BD6A_1D81AE445EAC_.wvu.Cols" localSheetId="6" hidden="1">'Asset Sales'!$F:$F</definedName>
    <definedName name="Z_C575216D_29FC_48BB_BD6A_1D81AE445EAC_.wvu.FilterData" localSheetId="6" hidden="1">'Asset Sales'!$A$21:$L$242</definedName>
    <definedName name="Z_C575216D_29FC_48BB_BD6A_1D81AE445EAC_.wvu.FilterData" localSheetId="7" hidden="1">'Asset Utilization'!$A$19:$M$243</definedName>
    <definedName name="Z_C575216D_29FC_48BB_BD6A_1D81AE445EAC_.wvu.FilterData" localSheetId="0" hidden="1">'Cost Savings - Team'!$A$33:$S$112</definedName>
    <definedName name="Z_C575216D_29FC_48BB_BD6A_1D81AE445EAC_.wvu.FilterData" localSheetId="2" hidden="1">'CS - Transferred'!$A$8:$AQ$13</definedName>
    <definedName name="Z_C575216D_29FC_48BB_BD6A_1D81AE445EAC_.wvu.FilterData" localSheetId="4" hidden="1">'PP RFP'!$A$3:$Z$44</definedName>
    <definedName name="Z_C575216D_29FC_48BB_BD6A_1D81AE445EAC_.wvu.FilterData" localSheetId="9" hidden="1">'Rate Increase'!$A$3:$N$43</definedName>
    <definedName name="Z_C575216D_29FC_48BB_BD6A_1D81AE445EAC_.wvu.FilterData" localSheetId="5" hidden="1">'Single Source'!$A$6:$J$17</definedName>
    <definedName name="Z_C8535C45_B99F_4B6C_9D98_5EB04DC32957_.wvu.Cols" localSheetId="6" hidden="1">'Asset Sales'!$F:$F</definedName>
    <definedName name="Z_C8535C45_B99F_4B6C_9D98_5EB04DC32957_.wvu.FilterData" localSheetId="6" hidden="1">'Asset Sales'!$A$21:$L$259</definedName>
    <definedName name="Z_C8535C45_B99F_4B6C_9D98_5EB04DC32957_.wvu.FilterData" localSheetId="7" hidden="1">'Asset Utilization'!$A$19:$M$294</definedName>
    <definedName name="Z_C8535C45_B99F_4B6C_9D98_5EB04DC32957_.wvu.FilterData" localSheetId="0" hidden="1">'Cost Savings - Team'!$A$33:$S$148</definedName>
    <definedName name="Z_C8535C45_B99F_4B6C_9D98_5EB04DC32957_.wvu.FilterData" localSheetId="2" hidden="1">'CS - Transferred'!$A$8:$AQ$13</definedName>
    <definedName name="Z_C8535C45_B99F_4B6C_9D98_5EB04DC32957_.wvu.FilterData" localSheetId="4" hidden="1">'PP RFP'!$A$3:$Z$50</definedName>
    <definedName name="Z_C8535C45_B99F_4B6C_9D98_5EB04DC32957_.wvu.FilterData" localSheetId="9" hidden="1">'Rate Increase'!$A$3:$N$43</definedName>
    <definedName name="Z_C8535C45_B99F_4B6C_9D98_5EB04DC32957_.wvu.FilterData" localSheetId="5" hidden="1">'Single Source'!$A$6:$J$22</definedName>
    <definedName name="Z_CA7026C4_E7C1_4246_A131_6852284E68AD_.wvu.FilterData" localSheetId="7" hidden="1">'Asset Utilization'!$A$21:$M$133</definedName>
    <definedName name="Z_CAEEB175_FAEA_40F0_8D97_18EF6345389F_.wvu.FilterData" localSheetId="4" hidden="1">'PP RFP'!$A$3:$Z$3</definedName>
    <definedName name="Z_CAEEB175_FAEA_40F0_8D97_18EF6345389F_.wvu.FilterData" localSheetId="5" hidden="1">'Single Source'!$A$6:$J$6</definedName>
    <definedName name="Z_CB6E70ED_C911_48BD_9403_D776A95649C9_.wvu.Cols" localSheetId="6" hidden="1">'Asset Sales'!$F:$F</definedName>
    <definedName name="Z_CB6E70ED_C911_48BD_9403_D776A95649C9_.wvu.FilterData" localSheetId="6" hidden="1">'Asset Sales'!$A$21:$L$279</definedName>
    <definedName name="Z_CB6E70ED_C911_48BD_9403_D776A95649C9_.wvu.FilterData" localSheetId="7" hidden="1">'Asset Utilization'!$A$19:$M$307</definedName>
    <definedName name="Z_CB6E70ED_C911_48BD_9403_D776A95649C9_.wvu.FilterData" localSheetId="0" hidden="1">'Cost Savings - Team'!$A$33:$S$158</definedName>
    <definedName name="Z_CB6E70ED_C911_48BD_9403_D776A95649C9_.wvu.FilterData" localSheetId="2" hidden="1">'CS - Transferred'!$A$8:$AQ$13</definedName>
    <definedName name="Z_CB6E70ED_C911_48BD_9403_D776A95649C9_.wvu.FilterData" localSheetId="4" hidden="1">'PP RFP'!$A$3:$Z$51</definedName>
    <definedName name="Z_CB6E70ED_C911_48BD_9403_D776A95649C9_.wvu.FilterData" localSheetId="9" hidden="1">'Rate Increase'!$A$3:$N$43</definedName>
    <definedName name="Z_CB6E70ED_C911_48BD_9403_D776A95649C9_.wvu.FilterData" localSheetId="5" hidden="1">'Single Source'!$A$6:$J$22</definedName>
    <definedName name="Z_CC3AA44E_1413_4479_91AB_F496F7B17A07_.wvu.FilterData" localSheetId="0" hidden="1">'Cost Savings - Team'!$A$33:$AQ$71</definedName>
    <definedName name="Z_D1E44938_69A3_4E28_946D_C667B403FF9D_.wvu.FilterData" localSheetId="7" hidden="1">'Asset Utilization'!$A$19:$M$183</definedName>
    <definedName name="Z_D4DEE591_A02B_4BE9_AC14_346064D4B0AC_.wvu.FilterData" localSheetId="4" hidden="1">'PP RFP'!$A$3:$Z$14</definedName>
    <definedName name="Z_D4DEE591_A02B_4BE9_AC14_346064D4B0AC_.wvu.FilterData" localSheetId="5" hidden="1">'Single Source'!$A$6:$J$6</definedName>
    <definedName name="Z_D4FF8D05_FFB8_4FDC_B6E5_4CBFBA51A579_.wvu.FilterData" localSheetId="0" hidden="1">'Cost Savings - Team'!$A$33:$AQ$71</definedName>
    <definedName name="Z_D5317C66_48D0_4B3D_A608_68876B0250F0_.wvu.FilterData" localSheetId="6" hidden="1">'Asset Sales'!$A$19:$L$21</definedName>
    <definedName name="Z_D5317C66_48D0_4B3D_A608_68876B0250F0_.wvu.FilterData" localSheetId="0" hidden="1">'Cost Savings - Team'!$A$33:$AQ$65</definedName>
    <definedName name="Z_D6CE6DAE_9C58_4DEE_9A10_9609E208CFF8_.wvu.FilterData" localSheetId="7" hidden="1">'Asset Utilization'!$A$21:$M$21</definedName>
    <definedName name="Z_D6F50115_B703_4627_B205_DF80F7094FEB_.wvu.FilterData" localSheetId="6" hidden="1">'Asset Sales'!$A$19:$L$21</definedName>
    <definedName name="Z_D6F50115_B703_4627_B205_DF80F7094FEB_.wvu.FilterData" localSheetId="7" hidden="1">'Asset Utilization'!$A$21:$I$21</definedName>
    <definedName name="Z_D6F50115_B703_4627_B205_DF80F7094FEB_.wvu.FilterData" localSheetId="0" hidden="1">'Cost Savings - Team'!$A$33:$AQ$71</definedName>
    <definedName name="Z_D6F50115_B703_4627_B205_DF80F7094FEB_.wvu.FilterData" localSheetId="4" hidden="1">'PP RFP'!$A$3:$Z$11</definedName>
    <definedName name="Z_D6F50115_B703_4627_B205_DF80F7094FEB_.wvu.FilterData" localSheetId="5" hidden="1">'Single Source'!$A$6:$J$6</definedName>
    <definedName name="Z_D7A0163B_A420_49D6_B4DD_34AF69816EDC_.wvu.FilterData" localSheetId="6" hidden="1">'Asset Sales'!$A$21:$L$81</definedName>
    <definedName name="Z_D958522E_10A0_4BA4_9955_3EB5F4C70362_.wvu.Cols" localSheetId="6" hidden="1">'Asset Sales'!$F:$F</definedName>
    <definedName name="Z_D958522E_10A0_4BA4_9955_3EB5F4C70362_.wvu.Cols" localSheetId="5" hidden="1">'Single Source'!$E:$I</definedName>
    <definedName name="Z_D958522E_10A0_4BA4_9955_3EB5F4C70362_.wvu.FilterData" localSheetId="6" hidden="1">'Asset Sales'!$A$21:$L$259</definedName>
    <definedName name="Z_D958522E_10A0_4BA4_9955_3EB5F4C70362_.wvu.FilterData" localSheetId="7" hidden="1">'Asset Utilization'!$A$19:$M$280</definedName>
    <definedName name="Z_D958522E_10A0_4BA4_9955_3EB5F4C70362_.wvu.FilterData" localSheetId="0" hidden="1">'Cost Savings - Team'!$A$33:$S$134</definedName>
    <definedName name="Z_D958522E_10A0_4BA4_9955_3EB5F4C70362_.wvu.FilterData" localSheetId="2" hidden="1">'CS - Transferred'!$A$8:$AQ$13</definedName>
    <definedName name="Z_D958522E_10A0_4BA4_9955_3EB5F4C70362_.wvu.FilterData" localSheetId="4" hidden="1">'PP RFP'!$A$3:$Z$46</definedName>
    <definedName name="Z_D958522E_10A0_4BA4_9955_3EB5F4C70362_.wvu.FilterData" localSheetId="9" hidden="1">'Rate Increase'!$A$3:$N$43</definedName>
    <definedName name="Z_D958522E_10A0_4BA4_9955_3EB5F4C70362_.wvu.FilterData" localSheetId="5" hidden="1">'Single Source'!$A$6:$J$17</definedName>
    <definedName name="Z_DACDA543_588E_40FD_93AE_ECDBAFA47C88_.wvu.FilterData" localSheetId="6" hidden="1">'Asset Sales'!$A$19:$L$21</definedName>
    <definedName name="Z_DC4CE8AE_6A19_45A2_84AF_CB0860BE007A_.wvu.Cols" localSheetId="6" hidden="1">'Asset Sales'!$F:$F</definedName>
    <definedName name="Z_DC4CE8AE_6A19_45A2_84AF_CB0860BE007A_.wvu.FilterData" localSheetId="6" hidden="1">'Asset Sales'!$A$21:$L$259</definedName>
    <definedName name="Z_DC4CE8AE_6A19_45A2_84AF_CB0860BE007A_.wvu.FilterData" localSheetId="7" hidden="1">'Asset Utilization'!$A$19:$M$294</definedName>
    <definedName name="Z_DC4CE8AE_6A19_45A2_84AF_CB0860BE007A_.wvu.FilterData" localSheetId="0" hidden="1">'Cost Savings - Team'!$A$33:$S$148</definedName>
    <definedName name="Z_DC4CE8AE_6A19_45A2_84AF_CB0860BE007A_.wvu.FilterData" localSheetId="2" hidden="1">'CS - Transferred'!$A$8:$AQ$13</definedName>
    <definedName name="Z_DC4CE8AE_6A19_45A2_84AF_CB0860BE007A_.wvu.FilterData" localSheetId="4" hidden="1">'PP RFP'!$A$3:$Z$46</definedName>
    <definedName name="Z_DC4CE8AE_6A19_45A2_84AF_CB0860BE007A_.wvu.FilterData" localSheetId="9" hidden="1">'Rate Increase'!$A$3:$N$43</definedName>
    <definedName name="Z_DC4CE8AE_6A19_45A2_84AF_CB0860BE007A_.wvu.FilterData" localSheetId="5" hidden="1">'Single Source'!$A$6:$J$22</definedName>
    <definedName name="Z_DCDEF08E_9A10_4266_8775_11A704869E1A_.wvu.Cols" localSheetId="6" hidden="1">'Asset Sales'!$F:$F</definedName>
    <definedName name="Z_DCDEF08E_9A10_4266_8775_11A704869E1A_.wvu.FilterData" localSheetId="6" hidden="1">'Asset Sales'!$A$21:$L$286</definedName>
    <definedName name="Z_DCDEF08E_9A10_4266_8775_11A704869E1A_.wvu.FilterData" localSheetId="7" hidden="1">'Asset Utilization'!$A$19:$M$313</definedName>
    <definedName name="Z_DCDEF08E_9A10_4266_8775_11A704869E1A_.wvu.FilterData" localSheetId="0" hidden="1">'Cost Savings - Team'!$A$33:$S$172</definedName>
    <definedName name="Z_DCDEF08E_9A10_4266_8775_11A704869E1A_.wvu.FilterData" localSheetId="2" hidden="1">'CS - Transferred'!$A$8:$AQ$19</definedName>
    <definedName name="Z_DCDEF08E_9A10_4266_8775_11A704869E1A_.wvu.FilterData" localSheetId="4" hidden="1">'PP RFP'!$A$3:$Z$53</definedName>
    <definedName name="Z_DCDEF08E_9A10_4266_8775_11A704869E1A_.wvu.FilterData" localSheetId="9" hidden="1">'Rate Increase'!$A$3:$N$43</definedName>
    <definedName name="Z_DCDEF08E_9A10_4266_8775_11A704869E1A_.wvu.FilterData" localSheetId="5" hidden="1">'Single Source'!$A$6:$J$22</definedName>
    <definedName name="Z_DE9A2098_B95F_4CDA_9D42_82395BA84E10_.wvu.FilterData" localSheetId="0" hidden="1">'Cost Savings - Team'!$A$33:$S$123</definedName>
    <definedName name="Z_DFD65C73_0760_446F_8610_12F625D9A4D5_.wvu.Cols" localSheetId="6" hidden="1">'Asset Sales'!$F:$F</definedName>
    <definedName name="Z_DFD65C73_0760_446F_8610_12F625D9A4D5_.wvu.FilterData" localSheetId="6" hidden="1">'Asset Sales'!$A$21:$L$251</definedName>
    <definedName name="Z_DFD65C73_0760_446F_8610_12F625D9A4D5_.wvu.FilterData" localSheetId="7" hidden="1">'Asset Utilization'!$A$19:$M$280</definedName>
    <definedName name="Z_DFD65C73_0760_446F_8610_12F625D9A4D5_.wvu.FilterData" localSheetId="0" hidden="1">'Cost Savings - Team'!$A$33:$S$119</definedName>
    <definedName name="Z_DFD65C73_0760_446F_8610_12F625D9A4D5_.wvu.FilterData" localSheetId="2" hidden="1">'CS - Transferred'!$A$8:$AQ$13</definedName>
    <definedName name="Z_DFD65C73_0760_446F_8610_12F625D9A4D5_.wvu.FilterData" localSheetId="4" hidden="1">'PP RFP'!$A$3:$Z$44</definedName>
    <definedName name="Z_DFD65C73_0760_446F_8610_12F625D9A4D5_.wvu.FilterData" localSheetId="9" hidden="1">'Rate Increase'!$A$3:$N$43</definedName>
    <definedName name="Z_DFD65C73_0760_446F_8610_12F625D9A4D5_.wvu.FilterData" localSheetId="5" hidden="1">'Single Source'!$A$6:$J$17</definedName>
    <definedName name="Z_E01A36D8_6BC3_4539_8B73_1315E0FF4CA3_.wvu.FilterData" localSheetId="4" hidden="1">'PP RFP'!$A$3:$Z$46</definedName>
    <definedName name="Z_E0527AE6_0E64_40BA_9E77_37B3F18F6394_.wvu.FilterData" localSheetId="0" hidden="1">'Cost Savings - Team'!$A$33:$S$158</definedName>
    <definedName name="Z_E222EF1B_A141_4442_9124_750BF157EC99_.wvu.FilterData" localSheetId="7" hidden="1">'Asset Utilization'!$A$19:$M$322</definedName>
    <definedName name="Z_E496B79C_12C5_49D4_B724_2978565BEBBB_.wvu.FilterData" localSheetId="6" hidden="1">'Asset Sales'!$A$19:$L$19</definedName>
    <definedName name="Z_E58E3197_BB59_49E6_B577_07692D6960E7_.wvu.FilterData" localSheetId="0" hidden="1">'Cost Savings - Team'!$A$33:$AQ$65</definedName>
    <definedName name="Z_E69B63E1_2011_4D0C_BF84_903892BA02B9_.wvu.FilterData" localSheetId="4" hidden="1">'PP RFP'!$A$3:$Z$32</definedName>
    <definedName name="Z_E69B63E1_2011_4D0C_BF84_903892BA02B9_.wvu.FilterData" localSheetId="5" hidden="1">'Single Source'!$A$6:$J$12</definedName>
    <definedName name="Z_E6C16890_96D8_4524_B8BE_4CE432C2555E_.wvu.FilterData" localSheetId="0" hidden="1">'Cost Savings - Team'!$A$33:$S$148</definedName>
    <definedName name="Z_E7E05468_BA10_4299_8447_84921B606F3C_.wvu.FilterData" localSheetId="4" hidden="1">'PP RFP'!$A$3:$Z$14</definedName>
    <definedName name="Z_E7E05468_BA10_4299_8447_84921B606F3C_.wvu.FilterData" localSheetId="5" hidden="1">'Single Source'!$A$6:$J$6</definedName>
    <definedName name="Z_E84285F8_111D_4482_8172_10FB4B38E0E3_.wvu.FilterData" localSheetId="4" hidden="1">'PP RFP'!$A$3:$Z$3</definedName>
    <definedName name="Z_E84285F8_111D_4482_8172_10FB4B38E0E3_.wvu.FilterData" localSheetId="5" hidden="1">'Single Source'!$A$6:$J$6</definedName>
    <definedName name="Z_E97CBB0D_8F7A_459F_BC5A_4955845AB826_.wvu.FilterData" localSheetId="7" hidden="1">'Asset Utilization'!$A$19:$M$280</definedName>
    <definedName name="Z_EB4290FA_6900_4BA3_9807_6777BDF95E77_.wvu.Cols" localSheetId="6" hidden="1">'Asset Sales'!$F:$F</definedName>
    <definedName name="Z_EB4290FA_6900_4BA3_9807_6777BDF95E77_.wvu.FilterData" localSheetId="6" hidden="1">'Asset Sales'!$A$21:$L$287</definedName>
    <definedName name="Z_EB4290FA_6900_4BA3_9807_6777BDF95E77_.wvu.FilterData" localSheetId="7" hidden="1">'Asset Utilization'!$A$19:$M$324</definedName>
    <definedName name="Z_EB4290FA_6900_4BA3_9807_6777BDF95E77_.wvu.FilterData" localSheetId="0" hidden="1">'Cost Savings - Team'!$A$33:$S$172</definedName>
    <definedName name="Z_EB4290FA_6900_4BA3_9807_6777BDF95E77_.wvu.FilterData" localSheetId="2" hidden="1">'CS - Transferred'!$A$8:$AQ$19</definedName>
    <definedName name="Z_EB4290FA_6900_4BA3_9807_6777BDF95E77_.wvu.FilterData" localSheetId="4" hidden="1">'PP RFP'!$A$3:$Z$53</definedName>
    <definedName name="Z_EB4290FA_6900_4BA3_9807_6777BDF95E77_.wvu.FilterData" localSheetId="9" hidden="1">'Rate Increase'!$A$3:$N$43</definedName>
    <definedName name="Z_EB4290FA_6900_4BA3_9807_6777BDF95E77_.wvu.FilterData" localSheetId="5" hidden="1">'Single Source'!$A$6:$J$22</definedName>
    <definedName name="Z_EDE694B4_9653_4B30_860D_E5A3F88C7467_.wvu.FilterData" localSheetId="7" hidden="1">'Asset Utilization'!$A$21:$M$70</definedName>
    <definedName name="Z_EF5BFC00_A4FE_44EE_A619_F3DAA0DC1B4E_.wvu.FilterData" localSheetId="7" hidden="1">'Asset Utilization'!$A$21:$I$21</definedName>
    <definedName name="Z_EFF8E6E4_7674_48BB_9005_DF32227D0643_.wvu.FilterData" localSheetId="0" hidden="1">'Cost Savings - Team'!$A$33:$S$100</definedName>
    <definedName name="Z_F2F85906_A5D1_4750_B9F7_DE1F22847B98_.wvu.FilterData" localSheetId="4" hidden="1">'PP RFP'!$A$3:$Z$46</definedName>
    <definedName name="Z_F2F85906_A5D1_4750_B9F7_DE1F22847B98_.wvu.FilterData" localSheetId="5" hidden="1">'Single Source'!$A$6:$J$17</definedName>
    <definedName name="Z_F3843D68_1033_499F_B87C_3649DA706E27_.wvu.FilterData" localSheetId="6" hidden="1">'Asset Sales'!$A$21:$L$199</definedName>
    <definedName name="Z_F3843D68_1033_499F_B87C_3649DA706E27_.wvu.FilterData" localSheetId="0" hidden="1">'Cost Savings - Team'!$A$33:$S$94</definedName>
    <definedName name="Z_F3843D68_1033_499F_B87C_3649DA706E27_.wvu.FilterData" localSheetId="9" hidden="1">'Rate Increase'!$A$3:$N$42</definedName>
    <definedName name="Z_F5258E89_B4AE_4A25_A8B4_3758ACE8785F_.wvu.FilterData" localSheetId="4" hidden="1">'PP RFP'!$A$3:$Z$31</definedName>
    <definedName name="Z_F5258E89_B4AE_4A25_A8B4_3758ACE8785F_.wvu.FilterData" localSheetId="5" hidden="1">'Single Source'!$A$6:$J$12</definedName>
    <definedName name="Z_F5C35185_B159_45F8_A16A_B3C09B6C0ED0_.wvu.Cols" localSheetId="6" hidden="1">'Asset Sales'!$F:$F</definedName>
    <definedName name="Z_F5C35185_B159_45F8_A16A_B3C09B6C0ED0_.wvu.FilterData" localSheetId="6" hidden="1">'Asset Sales'!$A$21:$L$279</definedName>
    <definedName name="Z_F5C35185_B159_45F8_A16A_B3C09B6C0ED0_.wvu.FilterData" localSheetId="7" hidden="1">'Asset Utilization'!$A$19:$M$313</definedName>
    <definedName name="Z_F5C35185_B159_45F8_A16A_B3C09B6C0ED0_.wvu.FilterData" localSheetId="0" hidden="1">'Cost Savings - Team'!$A$33:$S$166</definedName>
    <definedName name="Z_F5C35185_B159_45F8_A16A_B3C09B6C0ED0_.wvu.FilterData" localSheetId="2" hidden="1">'CS - Transferred'!$A$8:$AQ$19</definedName>
    <definedName name="Z_F5C35185_B159_45F8_A16A_B3C09B6C0ED0_.wvu.FilterData" localSheetId="4" hidden="1">'PP RFP'!$A$3:$Z$53</definedName>
    <definedName name="Z_F5C35185_B159_45F8_A16A_B3C09B6C0ED0_.wvu.FilterData" localSheetId="9" hidden="1">'Rate Increase'!$A$3:$N$43</definedName>
    <definedName name="Z_F5C35185_B159_45F8_A16A_B3C09B6C0ED0_.wvu.FilterData" localSheetId="5" hidden="1">'Single Source'!$A$6:$J$22</definedName>
    <definedName name="Z_FB4385A8_C20F_4152_8B50_1DAB6B4C9266_.wvu.FilterData" localSheetId="6" hidden="1">'Asset Sales'!$A$19:$L$21</definedName>
    <definedName name="Z_FB4385A8_C20F_4152_8B50_1DAB6B4C9266_.wvu.FilterData" localSheetId="7" hidden="1">'Asset Utilization'!$A$21:$I$21</definedName>
    <definedName name="Z_FB577709_688D_459D_B16A_5A9DC0001E6B_.wvu.FilterData" localSheetId="0" hidden="1">'Cost Savings - Team'!$A$33:$S$123</definedName>
    <definedName name="Z_FB577709_688D_459D_B16A_5A9DC0001E6B_.wvu.FilterData" localSheetId="4" hidden="1">'PP RFP'!$A$3:$Z$46</definedName>
    <definedName name="Z_FB577709_688D_459D_B16A_5A9DC0001E6B_.wvu.FilterData" localSheetId="5" hidden="1">'Single Source'!$A$6:$J$17</definedName>
    <definedName name="Z_FCE93219_CAE2_42E9_A35B_6412A3B70AEA_.wvu.FilterData" localSheetId="0" hidden="1">'Cost Savings - Team'!$A$33:$AQ$71</definedName>
    <definedName name="Z_FD8197C2_C3AB_4E9A_843F_535215E97664_.wvu.FilterData" localSheetId="4" hidden="1">'PP RFP'!$A$3:$Z$38</definedName>
    <definedName name="Z_FD8197C2_C3AB_4E9A_843F_535215E97664_.wvu.FilterData" localSheetId="5" hidden="1">'Single Source'!$A$6:$J$12</definedName>
    <definedName name="Z_FDE8C99B_3226_49D4_986D_C2C259B1E563_.wvu.FilterData" localSheetId="4" hidden="1">'PP RFP'!$A$3:$Z$3</definedName>
    <definedName name="Z_FDE8C99B_3226_49D4_986D_C2C259B1E563_.wvu.FilterData" localSheetId="5" hidden="1">'Single Source'!$A$6:$J$6</definedName>
    <definedName name="Z_FF929947_72C2_4EBD_A98F_EA301F117F6F_.wvu.FilterData" localSheetId="6" hidden="1">'Asset Sales'!$A$21:$L$287</definedName>
  </definedNames>
  <calcPr calcId="162913"/>
  <customWorkbookViews>
    <customWorkbookView name="Colleen Gibson - Personal View" guid="{5EA6E6C0-0841-4F8A-8BCA-951E383BED28}" mergeInterval="0" personalView="1" maximized="1" xWindow="-8" yWindow="-8" windowWidth="1382" windowHeight="744" tabRatio="872" activeSheetId="5"/>
    <customWorkbookView name="Ross Kirkpatrick - Personal View" guid="{83B41E9C-4D4B-4E64-AF6A-A2F882784B95}" mergeInterval="0" personalView="1" maximized="1" xWindow="-1929" yWindow="-9" windowWidth="1938" windowHeight="1098" tabRatio="872" activeSheetId="7"/>
    <customWorkbookView name="Vincent Jiang - Personal View" guid="{63B7F284-CA58-4B1B-ACC3-DD6946843A23}" mergeInterval="0" personalView="1" maximized="1" xWindow="-1928" yWindow="-8" windowWidth="1936" windowHeight="1096" tabRatio="872" activeSheetId="1"/>
    <customWorkbookView name="Trevan Williams - Personal View" guid="{6300BE0F-E9BB-486A-A23F-E07483971E77}" mergeInterval="0" personalView="1" maximized="1" xWindow="-8" yWindow="-8" windowWidth="1616" windowHeight="876" tabRatio="872" activeSheetId="1"/>
    <customWorkbookView name="Mark Kyluik - Personal View" guid="{CB6E70ED-C911-48BD-9403-D776A95649C9}" mergeInterval="0" personalView="1" maximized="1" xWindow="-8" yWindow="-8" windowWidth="1936" windowHeight="1056" tabRatio="872" activeSheetId="6"/>
    <customWorkbookView name="Chasity France - Personal View" guid="{C8535C45-B99F-4B6C-9D98-5EB04DC32957}" mergeInterval="0" personalView="1" maximized="1" xWindow="-8" yWindow="-8" windowWidth="1296" windowHeight="1000" tabRatio="872" activeSheetId="5"/>
    <customWorkbookView name="David Robinson - Personal View" guid="{D958522E-10A0-4BA4-9955-3EB5F4C70362}" mergeInterval="0" personalView="1" maximized="1" xWindow="-8" yWindow="-8" windowWidth="1384" windowHeight="888" tabRatio="872" activeSheetId="5"/>
    <customWorkbookView name="Renato Lanfranchi - Personal View" guid="{C575216D-29FC-48BB-BD6A-1D81AE445EAC}" mergeInterval="0" personalView="1" maximized="1" xWindow="-1288" yWindow="-87" windowWidth="1296" windowHeight="736" tabRatio="872" activeSheetId="3"/>
    <customWorkbookView name="Jake Wilson - Personal View" guid="{7166F4E0-17F6-4182-B62C-63A4FBD008D2}" mergeInterval="0" personalView="1" maximized="1" xWindow="1272" yWindow="-8" windowWidth="1296" windowHeight="1040" tabRatio="872" activeSheetId="7"/>
    <customWorkbookView name="Kevin Newton - Personal View" guid="{3BB41223-AB36-4FE3-8823-D288420F8842}" mergeInterval="0" personalView="1" maximized="1" xWindow="1912" yWindow="-8" windowWidth="1936" windowHeight="1096" tabRatio="703" activeSheetId="5"/>
    <customWorkbookView name="Monica Jay-Rivas - Personal View" guid="{15B8AF7B-5FBC-414B-9C1F-05BCB1D32ADB}" mergeInterval="0" personalView="1" maximized="1" xWindow="-8" yWindow="-8" windowWidth="1296" windowHeight="1000" tabRatio="872" activeSheetId="10"/>
    <customWorkbookView name="Julie Easthope - Personal View" guid="{B1BFE9EC-7C23-48B0-ACDD-6786CE3E9C92}" mergeInterval="0" personalView="1" maximized="1" xWindow="-8" yWindow="-8" windowWidth="1168" windowHeight="696" tabRatio="872" activeSheetId="10"/>
    <customWorkbookView name="Mostafa Hassan - Personal View" guid="{82846491-0F0E-4B60-87A1-C01ED3FEC6A7}" mergeInterval="0" personalView="1" maximized="1" xWindow="1912" yWindow="-8" windowWidth="1936" windowHeight="1096" tabRatio="872" activeSheetId="1"/>
    <customWorkbookView name="Candice MacLean - Personal View" guid="{AC7FF016-5649-4C12-8931-311A1F3853BE}" mergeInterval="0" personalView="1" maximized="1" xWindow="-8" yWindow="-8" windowWidth="1616" windowHeight="876" tabRatio="872" activeSheetId="5"/>
    <customWorkbookView name="Jessica Lok - Personal View" guid="{AE07C99D-7772-4982-BEBB-16B5D6FA0794}" mergeInterval="0" personalView="1" maximized="1" xWindow="1272" yWindow="-8" windowWidth="1296" windowHeight="1040" tabRatio="872" activeSheetId="7"/>
    <customWorkbookView name="Michella Pritchard - Personal View" guid="{8AFE82ED-39B8-4356-80FE-5267FF1B5979}" mergeInterval="0" personalView="1" xWindow="54" windowWidth="844" windowHeight="944" tabRatio="872" activeSheetId="5"/>
    <customWorkbookView name="Kyle Vernon - Personal View" guid="{67F13924-A64E-4D5C-B630-AEA702C54E90}" mergeInterval="0" personalView="1" maximized="1" xWindow="-8" yWindow="-8" windowWidth="1616" windowHeight="876" tabRatio="872" activeSheetId="5"/>
    <customWorkbookView name="Naomi Withers - Personal View" guid="{39D26A3C-48BC-4AC3-B396-D187FB877F87}" mergeInterval="0" personalView="1" maximized="1" xWindow="-8" yWindow="-8" windowWidth="1552" windowHeight="840" tabRatio="872" activeSheetId="1"/>
    <customWorkbookView name="Taylor Potter - Personal View" guid="{D6F50115-B703-4627-B205-DF80F7094FEB}" mergeInterval="0" personalView="1" maximized="1" xWindow="-8" yWindow="-8" windowWidth="1456" windowHeight="876" tabRatio="872" activeSheetId="5"/>
    <customWorkbookView name="Astrid Abramyan - Personal View" guid="{97FAA7D7-3C90-4C98-A145-2D66B25BDDDC}" mergeInterval="0" personalView="1" maximized="1" xWindow="-8" yWindow="-8" windowWidth="1382" windowHeight="744" tabRatio="872" activeSheetId="1"/>
    <customWorkbookView name="Hoa Lien - Personal View" guid="{2BED645F-D25A-4AB4-8A10-28429739BB11}" mergeInterval="0" personalView="1" maximized="1" xWindow="-8" yWindow="-8" windowWidth="2576" windowHeight="1416" tabRatio="872" activeSheetId="1"/>
    <customWorkbookView name="Camila Fernandez - Personal View" guid="{66B7FA8E-99CF-43EC-8A79-C865D10BA4C0}" mergeInterval="0" personalView="1" maximized="1" xWindow="-8" yWindow="-8" windowWidth="1616" windowHeight="876" tabRatio="872" activeSheetId="5"/>
    <customWorkbookView name="Bassam Mohammed - Personal View" guid="{DFD65C73-0760-446F-8610-12F625D9A4D5}" mergeInterval="0" personalView="1" maximized="1" xWindow="-8" yWindow="-8" windowWidth="1552" windowHeight="840" tabRatio="872" activeSheetId="5"/>
    <customWorkbookView name="Kelly Johnson - Personal View" guid="{091B35B7-6B09-4364-8B4D-11A7F8E6FBD2}" mergeInterval="0" personalView="1" maximized="1" xWindow="1592" yWindow="-8" windowWidth="1616" windowHeight="916" tabRatio="872" activeSheetId="1"/>
    <customWorkbookView name="Indrajit Siddhanta - Personal View" guid="{28F38C72-10A9-427F-BFBF-B226545CB488}" mergeInterval="0" personalView="1" maximized="1" xWindow="-8" yWindow="-8" windowWidth="1382" windowHeight="744" tabRatio="872" activeSheetId="5"/>
    <customWorkbookView name="Kevin Finnerty - Personal View" guid="{3299CEC9-C1AA-4B4C-8A4F-7816F7DE2376}" mergeInterval="0" personalView="1" maximized="1" xWindow="1592" yWindow="-8" windowWidth="1296" windowHeight="1040" tabRatio="872" activeSheetId="7"/>
    <customWorkbookView name="Arlen Wang - Personal View" guid="{2301D7D6-570C-4899-83E5-79B284247839}" mergeInterval="0" personalView="1" maximized="1" xWindow="-8" yWindow="-8" windowWidth="1296" windowHeight="1000" tabRatio="872" activeSheetId="1"/>
    <customWorkbookView name="Taylor Conroy - Personal View" guid="{DC4CE8AE-6A19-45A2-84AF-CB0860BE007A}" mergeInterval="0" personalView="1" maximized="1" xWindow="-8" yWindow="-8" windowWidth="1456" windowHeight="876" tabRatio="872" activeSheetId="5"/>
    <customWorkbookView name="Susan Steele - Personal View" guid="{5D06DB67-68E1-4144-8C06-A0F20F35659B}" mergeInterval="0" personalView="1" maximized="1" xWindow="-8" yWindow="-8" windowWidth="1296" windowHeight="1000" tabRatio="872" activeSheetId="6"/>
    <customWorkbookView name="Nohora Barragan - Personal View" guid="{1D80CBB5-069A-412E-A566-C5B720F78854}" mergeInterval="0" personalView="1" maximized="1" xWindow="-8" yWindow="-8" windowWidth="1936" windowHeight="1056" tabRatio="872" activeSheetId="5"/>
    <customWorkbookView name="Matthew Walsh - Personal View" guid="{5CC7F24E-5745-4750-83B2-EAEB0DED38A1}" mergeInterval="0" personalView="1" maximized="1" xWindow="-8" yWindow="-8" windowWidth="1382" windowHeight="744" tabRatio="872" activeSheetId="6"/>
    <customWorkbookView name="Reeti Sudan - Personal View" guid="{0609F2A9-A095-402C-B79E-06D415E59CAD}" mergeInterval="0" personalView="1" maximized="1" xWindow="-8" yWindow="-8" windowWidth="1382" windowHeight="744" tabRatio="872" activeSheetId="5"/>
    <customWorkbookView name="Erika Larm - Personal View" guid="{11FB0069-AFDC-4803-9139-81358242151A}" mergeInterval="0" personalView="1" maximized="1" xWindow="1272" yWindow="-8" windowWidth="1296" windowHeight="1040" tabRatio="872" activeSheetId="6"/>
    <customWorkbookView name="Kevin Ritter - Personal View" guid="{1C6A4DCF-944B-4E98-8B15-8896A3B072B0}" mergeInterval="0" personalView="1" maximized="1" xWindow="-8" yWindow="-8" windowWidth="1082" windowHeight="576" tabRatio="872" activeSheetId="1"/>
    <customWorkbookView name="Matt Stobart - Personal View" guid="{5DED195A-DA8D-4C23-9D7A-0243418C8BE4}" mergeInterval="0" personalView="1" maximized="1" xWindow="-8" yWindow="-8" windowWidth="1296" windowHeight="1000" tabRatio="872" activeSheetId="1"/>
    <customWorkbookView name="Troy McGregor - Personal View" guid="{F5C35185-B159-45F8-A16A-B3C09B6C0ED0}" mergeInterval="0" personalView="1" maximized="1" xWindow="-8" yWindow="-8" windowWidth="1936" windowHeight="1056" tabRatio="872" activeSheetId="6"/>
    <customWorkbookView name="William DeBona - Personal View" guid="{13C8D82B-9300-447F-8856-608FBD6FA6A1}" mergeInterval="0" personalView="1" maximized="1" xWindow="-8" yWindow="-8" windowWidth="1296" windowHeight="1000" tabRatio="872" activeSheetId="5"/>
    <customWorkbookView name="Paul Payne - Personal View" guid="{DCDEF08E-9A10-4266-8775-11A704869E1A}" mergeInterval="0" personalView="1" maximized="1" xWindow="1272" yWindow="-8" windowWidth="1296" windowHeight="1000" tabRatio="872" activeSheetId="7"/>
    <customWorkbookView name="Dorian Sinclair - Personal View" guid="{5679BCAC-750A-4C6F-BB01-FA4AB01B4DBC}" mergeInterval="0" personalView="1" maximized="1" xWindow="-8" yWindow="-8" windowWidth="1296" windowHeight="776" tabRatio="872" activeSheetId="5"/>
    <customWorkbookView name="Clint Shackleton - Personal View" guid="{EB4290FA-6900-4BA3-9807-6777BDF95E77}" mergeInterval="0" personalView="1" maximized="1" xWindow="-8" yWindow="-8" windowWidth="1936" windowHeight="1056" tabRatio="872" activeSheetId="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7" l="1"/>
  <c r="F17" i="8" l="1"/>
  <c r="B15" i="8"/>
  <c r="C173" i="1" l="1"/>
  <c r="D172" i="1"/>
  <c r="C172" i="1"/>
  <c r="D170" i="1" l="1"/>
  <c r="B14" i="8" l="1"/>
  <c r="B14" i="7"/>
  <c r="D33" i="2" l="1"/>
  <c r="C33" i="2"/>
  <c r="B13" i="2" l="1"/>
  <c r="B13" i="8"/>
  <c r="B13" i="7"/>
  <c r="D126" i="1" l="1"/>
  <c r="D125" i="1"/>
  <c r="D128" i="1"/>
  <c r="D129" i="1"/>
  <c r="B12" i="8"/>
  <c r="B12" i="7"/>
  <c r="F17" i="9"/>
  <c r="B6" i="9"/>
  <c r="B5" i="9"/>
  <c r="B4" i="9"/>
  <c r="F17" i="2"/>
  <c r="F25" i="1" s="1"/>
  <c r="E13" i="3"/>
  <c r="F2" i="3" s="1"/>
  <c r="B11" i="8"/>
  <c r="B11" i="7"/>
  <c r="B10" i="8"/>
  <c r="B10" i="7"/>
  <c r="J3" i="1"/>
  <c r="C93" i="1"/>
  <c r="D89" i="1"/>
  <c r="C89" i="1"/>
  <c r="B9" i="8"/>
  <c r="B9" i="7"/>
  <c r="H35" i="10"/>
  <c r="D82" i="1"/>
  <c r="C82" i="1"/>
  <c r="B8" i="1"/>
  <c r="B7" i="1"/>
  <c r="D93" i="1"/>
  <c r="D80" i="1"/>
  <c r="B8" i="8"/>
  <c r="B8" i="7"/>
  <c r="B7" i="8"/>
  <c r="H9" i="10"/>
  <c r="H6" i="10"/>
  <c r="B6" i="7"/>
  <c r="G75" i="7"/>
  <c r="G17" i="7" s="1"/>
  <c r="B6" i="8"/>
  <c r="D58" i="1"/>
  <c r="C58" i="1"/>
  <c r="D56" i="1"/>
  <c r="C56" i="1"/>
  <c r="E11" i="3"/>
  <c r="D11" i="3"/>
  <c r="B5" i="1"/>
  <c r="B5" i="8"/>
  <c r="B5" i="7"/>
  <c r="C55" i="1"/>
  <c r="B4" i="8"/>
  <c r="B4" i="7"/>
  <c r="D34" i="1"/>
  <c r="G6" i="7"/>
  <c r="B3" i="8"/>
  <c r="F3" i="8" s="1"/>
  <c r="B3" i="7"/>
  <c r="G5" i="7" s="1"/>
  <c r="G4" i="4"/>
  <c r="F17" i="1"/>
  <c r="G15" i="7" l="1"/>
  <c r="B7" i="7"/>
  <c r="F27" i="1"/>
  <c r="F21" i="1" s="1"/>
  <c r="B10" i="1"/>
  <c r="B4" i="1"/>
  <c r="F15" i="8"/>
  <c r="B9" i="1"/>
  <c r="B6" i="1"/>
  <c r="F23" i="1" l="1"/>
  <c r="F19" i="1" s="1"/>
</calcChain>
</file>

<file path=xl/comments1.xml><?xml version="1.0" encoding="utf-8"?>
<comments xmlns="http://schemas.openxmlformats.org/spreadsheetml/2006/main">
  <authors>
    <author>Colleen Gibson</author>
  </authors>
  <commentList>
    <comment ref="X19" authorId="0" shapeId="0">
      <text>
        <r>
          <rPr>
            <b/>
            <sz val="9"/>
            <color indexed="81"/>
            <rFont val="Tahoma"/>
            <family val="2"/>
          </rPr>
          <t>Colleen Gibson:</t>
        </r>
        <r>
          <rPr>
            <sz val="9"/>
            <color indexed="81"/>
            <rFont val="Tahoma"/>
            <family val="2"/>
          </rPr>
          <t xml:space="preserve">
Entered on spreadsheet after the award.
</t>
        </r>
      </text>
    </comment>
  </commentList>
</comments>
</file>

<file path=xl/comments2.xml><?xml version="1.0" encoding="utf-8"?>
<comments xmlns="http://schemas.openxmlformats.org/spreadsheetml/2006/main">
  <authors>
    <author>Erika Larm</author>
  </authors>
  <commentList>
    <comment ref="H36" authorId="0" shapeId="0">
      <text>
        <r>
          <rPr>
            <b/>
            <sz val="9"/>
            <color indexed="81"/>
            <rFont val="Tahoma"/>
            <family val="2"/>
          </rPr>
          <t>Erika Larm:</t>
        </r>
        <r>
          <rPr>
            <sz val="9"/>
            <color indexed="81"/>
            <rFont val="Tahoma"/>
            <family val="2"/>
          </rPr>
          <t xml:space="preserve">
2021-07-26 - Estimated annual impact decreased from $260k based on negotiating smaller percentage of a rate increase (10.3% vs. 16.8%)
</t>
        </r>
      </text>
    </comment>
  </commentList>
</comments>
</file>

<file path=xl/sharedStrings.xml><?xml version="1.0" encoding="utf-8"?>
<sst xmlns="http://schemas.openxmlformats.org/spreadsheetml/2006/main" count="7492" uniqueCount="2451">
  <si>
    <t>Cost Recovery (reported in the monthly report only - Not in the weekly report)</t>
  </si>
  <si>
    <t>Laurence</t>
  </si>
  <si>
    <t>Cost Avoidance</t>
  </si>
  <si>
    <t>Hamilton</t>
  </si>
  <si>
    <t>Savings / Rebate</t>
  </si>
  <si>
    <t>SMA/SMP</t>
  </si>
  <si>
    <t>Contractor</t>
  </si>
  <si>
    <t>Scope of Work</t>
  </si>
  <si>
    <t>Scope of Work Value</t>
  </si>
  <si>
    <t>Contract #</t>
  </si>
  <si>
    <t>Type</t>
  </si>
  <si>
    <t>Control Value</t>
  </si>
  <si>
    <t>Information</t>
  </si>
  <si>
    <t>Year</t>
  </si>
  <si>
    <t>Month</t>
  </si>
  <si>
    <t>Date Entered</t>
  </si>
  <si>
    <t>Week</t>
  </si>
  <si>
    <t>Business Unit</t>
  </si>
  <si>
    <t>Reviewed by</t>
  </si>
  <si>
    <t>Approved by</t>
  </si>
  <si>
    <t>Comment for rejection</t>
  </si>
  <si>
    <t>Julie</t>
  </si>
  <si>
    <t>Asset Utilisation</t>
  </si>
  <si>
    <t>Kara</t>
  </si>
  <si>
    <t>EXAMPLE ONLY</t>
  </si>
  <si>
    <t>Lyreco</t>
  </si>
  <si>
    <t>Stationery</t>
  </si>
  <si>
    <t>Cost Recovery</t>
  </si>
  <si>
    <t>Invoicing Discrepancies - Credited back to CNRL - November 2015- March 2016</t>
  </si>
  <si>
    <t>January</t>
  </si>
  <si>
    <t>Wk 2</t>
  </si>
  <si>
    <t>Corp Services</t>
  </si>
  <si>
    <t>General</t>
  </si>
  <si>
    <t>PROCUREMENT PLAN</t>
  </si>
  <si>
    <t>RFP / RFQ</t>
  </si>
  <si>
    <t>Monthly Reporting</t>
  </si>
  <si>
    <t>Business Area</t>
  </si>
  <si>
    <t>PP Required (Yes/No)</t>
  </si>
  <si>
    <t>PP Signed Off (Yes/No)</t>
  </si>
  <si>
    <t>Executed PP Circulated to Business Areas</t>
  </si>
  <si>
    <t>Sourcing Mechanism Recommendation</t>
  </si>
  <si>
    <t>RFP #</t>
  </si>
  <si>
    <t>Working with SM Circulated to Business Area</t>
  </si>
  <si>
    <t>Notification of RFP/RFQ to Business Area prior to Issuing to Market (Yes/No)</t>
  </si>
  <si>
    <t>Notification of RFP/RFQ to Other Business Stakeholders prior to Issuing to Market (Yes/No)</t>
  </si>
  <si>
    <t># of Proponents</t>
  </si>
  <si>
    <t>Proponents Invited</t>
  </si>
  <si>
    <t>RFP Issue Date</t>
  </si>
  <si>
    <t>RFP Close Date</t>
  </si>
  <si>
    <t>RFP Award Date</t>
  </si>
  <si>
    <t>Awarded to:</t>
  </si>
  <si>
    <t>Added to Preferred Vendors List</t>
  </si>
  <si>
    <t>Award Recommendation (Yes/No)</t>
  </si>
  <si>
    <t>Award Rec Signed Off (Yes/No)</t>
  </si>
  <si>
    <t>Executed Award Rec Circulated to Business Areas And other Stakeholders</t>
  </si>
  <si>
    <t>Major Bid Package</t>
  </si>
  <si>
    <t>Major Contract Award</t>
  </si>
  <si>
    <t>Savings</t>
  </si>
  <si>
    <t>Yes</t>
  </si>
  <si>
    <t>No</t>
  </si>
  <si>
    <t>RFP</t>
  </si>
  <si>
    <t>Candice MacLean</t>
  </si>
  <si>
    <t>Bill of Sale #</t>
  </si>
  <si>
    <t>Bill of Sale Date</t>
  </si>
  <si>
    <t>Sold To</t>
  </si>
  <si>
    <t>Asset Description</t>
  </si>
  <si>
    <t>Cond.</t>
  </si>
  <si>
    <t>Total Proceeds (pre-tax)</t>
  </si>
  <si>
    <t>Location / Delivery Point</t>
  </si>
  <si>
    <t>Supply Management Contact</t>
  </si>
  <si>
    <t>AB10 Req'd (Y/N)</t>
  </si>
  <si>
    <t xml:space="preserve">Month </t>
  </si>
  <si>
    <t>February</t>
  </si>
  <si>
    <t>March</t>
  </si>
  <si>
    <t xml:space="preserve"> </t>
  </si>
  <si>
    <t>For Monthly Report</t>
  </si>
  <si>
    <t>April</t>
  </si>
  <si>
    <t>May</t>
  </si>
  <si>
    <t>June</t>
  </si>
  <si>
    <t>July</t>
  </si>
  <si>
    <t>August</t>
  </si>
  <si>
    <t>September</t>
  </si>
  <si>
    <t>October</t>
  </si>
  <si>
    <t>November</t>
  </si>
  <si>
    <t>December</t>
  </si>
  <si>
    <t>MT #</t>
  </si>
  <si>
    <t>MT Transfer Value</t>
  </si>
  <si>
    <t>Early Pay Program</t>
  </si>
  <si>
    <t>Cost Recovery (Reported quarterly in the monthly report only)</t>
  </si>
  <si>
    <t>Monthly Report</t>
  </si>
  <si>
    <t xml:space="preserve"> Includes savings/avoid + cost recovery - Excludes Early Pay (sep. graph)</t>
  </si>
  <si>
    <t>Includes savings/avoid + early pay  -  Excludes Cost Recovery</t>
  </si>
  <si>
    <t>TEAM UPDATES - BLUE FIELDS</t>
  </si>
  <si>
    <t>MNGT UPDATES - RED FIELDS</t>
  </si>
  <si>
    <t>OPERATIONS CONVENTIONAL Financial/Cost Control</t>
  </si>
  <si>
    <t>Scope Value</t>
  </si>
  <si>
    <t>Total Savings/ Cost Avoidance</t>
  </si>
  <si>
    <t>Cost Control Type (Cost Savings or Cost Avoidance)</t>
  </si>
  <si>
    <t>Supplement #</t>
  </si>
  <si>
    <t>Reporting Week</t>
  </si>
  <si>
    <t>Reporting Month</t>
  </si>
  <si>
    <t>Reporting Year</t>
  </si>
  <si>
    <t>SMP/SMA</t>
  </si>
  <si>
    <t>Entry Date</t>
  </si>
  <si>
    <t>Comments</t>
  </si>
  <si>
    <t>Amount rejected</t>
  </si>
  <si>
    <t>Cost Savings</t>
  </si>
  <si>
    <t>2020 TEAM GOAL:</t>
  </si>
  <si>
    <t>Control Values - Cost Savings Devon</t>
  </si>
  <si>
    <t>Y2Date Combined Cost Savings</t>
  </si>
  <si>
    <t>Cost Savings - Conventional</t>
  </si>
  <si>
    <t>Transferred to Which Team</t>
  </si>
  <si>
    <t>Paragon Soil &amp; Enviro.</t>
  </si>
  <si>
    <t>Albian Soil Survey</t>
  </si>
  <si>
    <t>Paragon provided a quote of $504,343.00 to complete the MRM winter soil survey work; however we negotiated the cost and did not accept their first quote. Paragon then came back with a quote of $275,623.00 which we accepted.</t>
  </si>
  <si>
    <t>Albian MRM</t>
  </si>
  <si>
    <t>Conventional/Thermal Operations</t>
  </si>
  <si>
    <t>EG:  Carla Salazar - Horizon</t>
  </si>
  <si>
    <t>Hoa Lien</t>
  </si>
  <si>
    <t>2019 December</t>
  </si>
  <si>
    <t>2020 YTD Sales Total</t>
  </si>
  <si>
    <t>Monthly Totals</t>
  </si>
  <si>
    <t>SM Weekly Report</t>
  </si>
  <si>
    <t>2020 YTD Asset Utilization Total:</t>
  </si>
  <si>
    <t>v</t>
  </si>
  <si>
    <t>Location From</t>
  </si>
  <si>
    <t>Location To</t>
  </si>
  <si>
    <t>SM Contact</t>
  </si>
  <si>
    <t>Bassam M.</t>
  </si>
  <si>
    <t>Conventional</t>
  </si>
  <si>
    <t>Colleen</t>
  </si>
  <si>
    <t>Chasity France</t>
  </si>
  <si>
    <t>TBD</t>
  </si>
  <si>
    <t>Weekly Report Conv</t>
  </si>
  <si>
    <t>Astrid Abramyan</t>
  </si>
  <si>
    <t xml:space="preserve">Conventional Operations </t>
  </si>
  <si>
    <t>Fluid Hauling - St. Albert North - Smith Oil</t>
  </si>
  <si>
    <t>Issue to be addresses</t>
  </si>
  <si>
    <t>Start Date</t>
  </si>
  <si>
    <t>Vendor / BU / Area</t>
  </si>
  <si>
    <t>Status</t>
  </si>
  <si>
    <t>Mitigation Plan / Next Steps</t>
  </si>
  <si>
    <t>Reported</t>
  </si>
  <si>
    <t xml:space="preserve">Yes
</t>
  </si>
  <si>
    <t>Camila Fernandez</t>
  </si>
  <si>
    <t>Horizon BP</t>
  </si>
  <si>
    <t>Water hauling and Vac trucks for drilling</t>
  </si>
  <si>
    <t>Bulldog Energy
Clean Harbors Energy
Compass Services
Cordy Environmental
Go Time
High Gear Contracting
Highliner Holdings
Movac Mobile Vacuum
Pitbull Energy
Samax Industries</t>
  </si>
  <si>
    <t>Cost Savings - Painted Pony</t>
  </si>
  <si>
    <t xml:space="preserve">Torq Trucking
KMC Oilfield
Stanchuck 
Jacknife
Trimac Energy
Ricks Oilfield
Spillak Trucking
</t>
  </si>
  <si>
    <t>Field Ops.</t>
  </si>
  <si>
    <t>Conventional /Thermal/Oilsands</t>
  </si>
  <si>
    <t>Professional Services from Staffing Agencies</t>
  </si>
  <si>
    <t>Chinchaga, Hamburg Road Grading</t>
  </si>
  <si>
    <t>Stat Energy, Northern Contract, Northpoint Enterprises</t>
  </si>
  <si>
    <t>Fluid Haul - Bonanza, LaGlace, Teepee</t>
  </si>
  <si>
    <t>Western Field Ops</t>
  </si>
  <si>
    <t>Edgen Murray
Cantak
Witte
Posco</t>
  </si>
  <si>
    <t>Albian / Horizon / Thermal Line Pipe</t>
  </si>
  <si>
    <t>16" - 52" standard carbon steel line pipe</t>
  </si>
  <si>
    <t>Edgen Murray
Dnow
Swift Supply
Tundra
Mertex
Baosteel</t>
  </si>
  <si>
    <t>ADD NEW INFORMATION TO THE BOTTOM OF THE LIST PLEASE</t>
  </si>
  <si>
    <t>Jan (2020-Q4)</t>
  </si>
  <si>
    <t>Apr (2021 Q1)</t>
  </si>
  <si>
    <t>July (2021 Q2)</t>
  </si>
  <si>
    <t>Oct (2021 Q3)</t>
  </si>
  <si>
    <t>2021 Put under blue</t>
  </si>
  <si>
    <t>2020 Put under yellow</t>
  </si>
  <si>
    <t>2021 YTD Sales Total</t>
  </si>
  <si>
    <t>2020 Dec Monthly total</t>
  </si>
  <si>
    <t>2020 Y2D total</t>
  </si>
  <si>
    <t>2020 December</t>
  </si>
  <si>
    <t>2021 TEAM GOAL:</t>
  </si>
  <si>
    <t>ALL PAINTED PONY SAVINGS SHOULD BE RECORDED ON THE PAINTED PONY TAB ONLY</t>
  </si>
  <si>
    <t>COST SAVINGS AS A RESULT OF THE PAINTED PONY ACQUISTION</t>
  </si>
  <si>
    <t>2021 YTD Asset Utilization Total:</t>
  </si>
  <si>
    <t>Thermal</t>
  </si>
  <si>
    <t>Jackfish Hot Lime Softener Cleaning</t>
  </si>
  <si>
    <t xml:space="preserve">Clean Harbors Enerygy &amp; Industrial Services, E-Can Oilfield Services LP, Terracore Rentals Ltd., Young Energyserve Inc. </t>
  </si>
  <si>
    <t>Matt Walsh</t>
  </si>
  <si>
    <t>N/A</t>
  </si>
  <si>
    <t>OCTG (Tubing &amp; Casing)</t>
  </si>
  <si>
    <t>Multiple Locations</t>
  </si>
  <si>
    <t>B</t>
  </si>
  <si>
    <t>Trevan Williams</t>
  </si>
  <si>
    <t>Conventional - All</t>
  </si>
  <si>
    <t>Compression &amp; Generator Emissions Testing</t>
  </si>
  <si>
    <t>Oasis Emissions
Signet Monitoring
Finning
Above &amp; Beyond Compression
Spartan Controls</t>
  </si>
  <si>
    <t>Taylor Potter</t>
  </si>
  <si>
    <t>Albian</t>
  </si>
  <si>
    <t>Jackpine Mine Expansion
Baseline Establishment
Field Program</t>
  </si>
  <si>
    <t>Northpoint Enterprises</t>
  </si>
  <si>
    <t>12/06/202</t>
  </si>
  <si>
    <t>A/B/D</t>
  </si>
  <si>
    <t>CTR015000</t>
  </si>
  <si>
    <t>International Oilfield Management Services Inc.</t>
  </si>
  <si>
    <t>NOV Miller’s Nisku</t>
  </si>
  <si>
    <t>Vincent Jiang</t>
  </si>
  <si>
    <t>N</t>
  </si>
  <si>
    <t>8,000 METERS Stainless Steel Pipe</t>
  </si>
  <si>
    <t>Sale of Casing, 114.3mm or 127.0mm, Various Specs (93 Joints)</t>
  </si>
  <si>
    <t xml:space="preserve">Yes </t>
  </si>
  <si>
    <t xml:space="preserve">Liquid Edge Oilfield Services 
H2Oil Energy Inc
Trimac Energy Services
Halo Ventures 
Energetic Services
Nordic Energy (Canada) Corp
Fluid Pro Oilfield Services 
Troyer Ventures Ltd.
Rage Oilfield Services 
Bremner Creek Farms O/A Deken 
Maximum Tank Truck Services
Status Energy
Horizon Hauling (LaGlace)
Energi Transport Ltd.
*Rob Rasi Ventures Ltd. (Teepee)
</t>
  </si>
  <si>
    <t>Northpoint Enterprise Ltd.</t>
  </si>
  <si>
    <t>Road Grading and Maintenance</t>
  </si>
  <si>
    <t>CTR015296</t>
  </si>
  <si>
    <t>RFP 481 was awarded to Northpoint Enterprise whose rates average 13.67% lower than the previous vendor used.</t>
  </si>
  <si>
    <t>CTR015272</t>
  </si>
  <si>
    <t>1863131AB Lltd</t>
  </si>
  <si>
    <t>Damaged 456 Pumpjack</t>
  </si>
  <si>
    <t>E</t>
  </si>
  <si>
    <t>6-9-21-27W4</t>
  </si>
  <si>
    <t>Kevin Finnerty</t>
  </si>
  <si>
    <t>CTR015238</t>
  </si>
  <si>
    <t>Spur Petroleum</t>
  </si>
  <si>
    <t>LaCorey Yard Equipment</t>
  </si>
  <si>
    <t>LaCorey Storage Yard</t>
  </si>
  <si>
    <t>1000 bbl tank</t>
  </si>
  <si>
    <t>15A-15-63-5w4</t>
  </si>
  <si>
    <t>11C-15-63-5w4</t>
  </si>
  <si>
    <t>Ross K.</t>
  </si>
  <si>
    <t>7B-26-63-5w4</t>
  </si>
  <si>
    <t>5B-24-63-5w4</t>
  </si>
  <si>
    <t>4-12-73-9w6</t>
  </si>
  <si>
    <t>14-373-9w6</t>
  </si>
  <si>
    <t>Generator - 37 KW, Unit # 9351</t>
  </si>
  <si>
    <t>Generator - 75 KW,  Unit # 9768</t>
  </si>
  <si>
    <t>4-33-73-9w6</t>
  </si>
  <si>
    <t>13-1-73-9w6</t>
  </si>
  <si>
    <t>Compressor unit 7673</t>
  </si>
  <si>
    <t>14-31-81-7w6</t>
  </si>
  <si>
    <t>2-8-87-7w6</t>
  </si>
  <si>
    <t>CNRL Inventory</t>
  </si>
  <si>
    <t>Line Pipe (114.3mm x 4.8mm, UBIII SE, 659m)</t>
  </si>
  <si>
    <t>Taber North (03-11-10-16W4)</t>
  </si>
  <si>
    <t>A</t>
  </si>
  <si>
    <t>Line Pipe (168.3mm x 4.0mm, UBRA, 407m)</t>
  </si>
  <si>
    <t>Taber North (16-35-10-16W4)</t>
  </si>
  <si>
    <t>Line Pipe (88.3mm x 4.0mm, UBIII SE, 400m)</t>
  </si>
  <si>
    <t>Taber North (100/01-02-011-16W4)</t>
  </si>
  <si>
    <t>Taber North (100/15-35-010-16W4)</t>
  </si>
  <si>
    <t>Line Pipe (88.3mm x 4.0mm, UBIII SE, 600m)</t>
  </si>
  <si>
    <t>Line Pipe (88.3mm x 4.0mm, UBIII SE, 200m)</t>
  </si>
  <si>
    <t>Line Pipe (88.3mm x 3.2mm, UBIII SE, 3,138m)</t>
  </si>
  <si>
    <t>Wembley (01-20-072-08W6)</t>
  </si>
  <si>
    <t>Line Pipe (168.3mm x 4.8mm, UBIII SE, 445m)</t>
  </si>
  <si>
    <t>Wembley (01-30-072-08W6)</t>
  </si>
  <si>
    <t>Line Pipe (88.3mm x 3.2mm, UBIII SE, 236m)</t>
  </si>
  <si>
    <t>Line Pipe (168.3mm x 4.8mm, UBIII SE, 235m)</t>
  </si>
  <si>
    <t>Jan</t>
  </si>
  <si>
    <t>CTR015330</t>
  </si>
  <si>
    <t>Hahn Welding &amp; Oilfield Services Ltd.</t>
  </si>
  <si>
    <t>Sale of Redband Tubing (100 joints)</t>
  </si>
  <si>
    <t>Tuboscope Bonnyville</t>
  </si>
  <si>
    <t>CTR014356</t>
  </si>
  <si>
    <t>CTR015145</t>
  </si>
  <si>
    <t xml:space="preserve">Moore Pipe (2015) Inc. </t>
  </si>
  <si>
    <t>Sale of 88.9mm Redband Tubing (637 Joints)</t>
  </si>
  <si>
    <t xml:space="preserve">Brintnell, Wabasca, Pelican Lake </t>
  </si>
  <si>
    <t>McSteel Salvage &amp; Cleanup Ltd.</t>
  </si>
  <si>
    <t>Sale of 244.5mm, Range I, Surplus Casing (199 Joints)</t>
  </si>
  <si>
    <t>Rick`s Oilfield Hauling</t>
  </si>
  <si>
    <t>Fluid Haul trucking</t>
  </si>
  <si>
    <t xml:space="preserve">CTR015268 </t>
  </si>
  <si>
    <t xml:space="preserve">January </t>
  </si>
  <si>
    <t>RFP 399 total savings are estimated over the term of the agreement and compared against the current vendor, KMC’s rate 
RFP  rate $24.93/m3 vs. current rate $29.50/m3</t>
  </si>
  <si>
    <t>Weatherford, Lifting Solutions Inc., Schlumberger Lift Solutions (Kudu), Lufkin</t>
  </si>
  <si>
    <t>Progressive Cavity Pumps (PCP)</t>
  </si>
  <si>
    <t xml:space="preserve">CTR010844
CTR010845
CTR010846
CTR010847
</t>
  </si>
  <si>
    <t>Matt Stobart</t>
  </si>
  <si>
    <t>Weatherford, Lufkin, Q2, DNOW</t>
  </si>
  <si>
    <t>Rod Pumps</t>
  </si>
  <si>
    <t>CTR003896
CTR000813
CTR004447</t>
  </si>
  <si>
    <t xml:space="preserve">Schlumberger Canada Limited
</t>
  </si>
  <si>
    <t>Electronic Submersible Pumps (ESPs)</t>
  </si>
  <si>
    <t>CTR000586</t>
  </si>
  <si>
    <t xml:space="preserve">Asset Utilization savings for Progressive Cavity Pumps for November.  Pumps are utilized from CNRL inventory instead of purchasing new pumps from vendors.
Weatherford: $1,715 (2 Rotors)
Lifting Solutions:  $15,653  (6 rotors, 4 stators)
Kudu: $0 
Lufkin (formerly Baker Hughes): $3,210 (2 Rotors)
</t>
  </si>
  <si>
    <t xml:space="preserve">Asset Utilization savings for Electronic Submersible Pumps for November.  Pumps and components are utilized from CNRL inventory instead of purchasing new pumps from vendors.
Schlumberger: $33,170.05 (Components and repairs on 3 Pumps)
</t>
  </si>
  <si>
    <t xml:space="preserve">Asset Utilization savings for Progressive Cavity Pumps for December.  Pumps are utilized from CNRL inventory instead of purchasing new pumps from vendors.
Weatherford: $14,504 (9 Rotors, 3 Stators)
Lifting Solutions:  $25,627  ( 7 rotors, 7 stators)
Kudu: $4,900 ( 2 Rotors, 0 Stator)
Lufkin (formerly Baker Hughes): $0
</t>
  </si>
  <si>
    <t>Asset Utilization savings for Reciprocating Rod Pumps for the months of November.  Pumps and components are utilized from CNRL inventory instead of purchasing new pumps from vendors.
Weatherford:  $25,488.98 (8 Pumps)
Lufkin (formerly Baker Hughes): $75,170.15 (25 pumps)
Q2: $129,704.39 (34 Pumps)
DNOW: $4,167.94 (Components)</t>
  </si>
  <si>
    <t>Asset Utilization savings for Reciprocating Rod Pumps for the months of December.  Pumps and components are utilized from CNRL inventory instead of purchasing new pumps from vendors.
Weatherford:  $40,203.37(10 Pumps)
Lufkin (formerly Baker Hughes): $77,753.04 (24 pumps)
Q2: $101,082.27 (28 Pumps)
DNOW: $2,292.98 (Components)</t>
  </si>
  <si>
    <t xml:space="preserve">Asset Utilization savings for Electronic Submersible Pumps for December.  Pumps and components are utilized from CNRL inventory instead of purchasing new pumps from vendors.
Schlumberger: $60,663.28(Components and repairs on 7 Pumps)
</t>
  </si>
  <si>
    <t>CTR014559</t>
  </si>
  <si>
    <t>CTR014938</t>
  </si>
  <si>
    <t>CTR015375</t>
  </si>
  <si>
    <t>Ken Friesen</t>
  </si>
  <si>
    <t>North 40 Resources</t>
  </si>
  <si>
    <t>D</t>
  </si>
  <si>
    <t xml:space="preserve">C </t>
  </si>
  <si>
    <t xml:space="preserve">Red Deer </t>
  </si>
  <si>
    <t>Slave Lake</t>
  </si>
  <si>
    <t>Ross Kirkpatrick</t>
  </si>
  <si>
    <t>2 - 320-256-120  Ampscot pumpjacks</t>
  </si>
  <si>
    <t>CTR014909-2</t>
  </si>
  <si>
    <t>VRU and Meter Skid</t>
  </si>
  <si>
    <t>C/A</t>
  </si>
  <si>
    <t>FSJ Office and 8-26-79-16W4</t>
  </si>
  <si>
    <t>Y</t>
  </si>
  <si>
    <t>H.M. Power Systems Inc.</t>
  </si>
  <si>
    <t>Compression</t>
  </si>
  <si>
    <t>Trevan Wiliams</t>
  </si>
  <si>
    <t>Cost savings resulting from commercial review of former Painted Pony vendors</t>
  </si>
  <si>
    <r>
      <rPr>
        <sz val="8"/>
        <rFont val="Calibri"/>
        <family val="2"/>
        <scheme val="minor"/>
      </rPr>
      <t xml:space="preserve">Total Cost Savings in 2021 = $20,100 made up the costs of current state using H.M.Power to service Gensets, as well as rent 1 to Canadian Natural, vs the costs of transitioning everything under Canadian Natural's existing Bidell contract (CTR010689). $20,100 = $40,900 less $20,800 outlined below. </t>
    </r>
    <r>
      <rPr>
        <sz val="8"/>
        <color rgb="FFFF0000"/>
        <rFont val="Calibri"/>
        <family val="2"/>
        <scheme val="minor"/>
      </rPr>
      <t xml:space="preserve">
</t>
    </r>
    <r>
      <rPr>
        <b/>
        <u/>
        <sz val="8"/>
        <color theme="1"/>
        <rFont val="Calibri"/>
        <family val="2"/>
        <scheme val="minor"/>
      </rPr>
      <t>Costs under current state with H.M. Power = $40,900 per year, made up of:</t>
    </r>
    <r>
      <rPr>
        <sz val="8"/>
        <color theme="1"/>
        <rFont val="Calibri"/>
        <family val="2"/>
        <scheme val="minor"/>
      </rPr>
      <t xml:space="preserve">
               </t>
    </r>
    <r>
      <rPr>
        <b/>
        <sz val="8"/>
        <color theme="1"/>
        <rFont val="Calibri"/>
        <family val="2"/>
        <scheme val="minor"/>
      </rPr>
      <t xml:space="preserve"> Genset #1 </t>
    </r>
    <r>
      <rPr>
        <sz val="8"/>
        <color theme="1"/>
        <rFont val="Calibri"/>
        <family val="2"/>
        <scheme val="minor"/>
      </rPr>
      <t xml:space="preserve">(rented from H.M. Power; and is a back-up unit) = $9,700 per year = Services and Parts of $1,300 per year + Rental of $8,400 per year ($700 per month). </t>
    </r>
    <r>
      <rPr>
        <b/>
        <sz val="8"/>
        <color theme="1"/>
        <rFont val="Calibri"/>
        <family val="2"/>
        <scheme val="minor"/>
      </rPr>
      <t>Genset #2 &amp; 3</t>
    </r>
    <r>
      <rPr>
        <sz val="8"/>
        <color theme="1"/>
        <rFont val="Calibri"/>
        <family val="2"/>
        <scheme val="minor"/>
      </rPr>
      <t xml:space="preserve"> = $31,200 for both units = $15,600 per year for each unit which includes services and parts = $1,300 per month per unit 
</t>
    </r>
    <r>
      <rPr>
        <b/>
        <u/>
        <sz val="8"/>
        <color theme="1"/>
        <rFont val="Calibri"/>
        <family val="2"/>
        <scheme val="minor"/>
      </rPr>
      <t>Costs with services transferred to Bidell = $20,800 per year made up of:</t>
    </r>
    <r>
      <rPr>
        <sz val="8"/>
        <color theme="1"/>
        <rFont val="Calibri"/>
        <family val="2"/>
        <scheme val="minor"/>
      </rPr>
      <t xml:space="preserve">
               </t>
    </r>
    <r>
      <rPr>
        <b/>
        <sz val="8"/>
        <color theme="1"/>
        <rFont val="Calibri"/>
        <family val="2"/>
        <scheme val="minor"/>
      </rPr>
      <t xml:space="preserve"> H.M. Power = Genset #1</t>
    </r>
    <r>
      <rPr>
        <sz val="8"/>
        <color theme="1"/>
        <rFont val="Calibri"/>
        <family val="2"/>
        <scheme val="minor"/>
      </rPr>
      <t xml:space="preserve"> (rented; back-up unit) = $4,200 for first 6 months of 2021 = rental of $700 per month for 6 months. After first 6 months of 2021, this rented unit will be replaced by an internally-sourced unit at $0. Note: This back-up unit does not require any significant servicing because it is hardly ever in use (Unlike Genset #2 and #3 which run consistently). 
                </t>
    </r>
    <r>
      <rPr>
        <b/>
        <sz val="8"/>
        <color theme="1"/>
        <rFont val="Calibri"/>
        <family val="2"/>
        <scheme val="minor"/>
      </rPr>
      <t xml:space="preserve">Bidell = Genset #1 </t>
    </r>
    <r>
      <rPr>
        <sz val="8"/>
        <color theme="1"/>
        <rFont val="Calibri"/>
        <family val="2"/>
        <scheme val="minor"/>
      </rPr>
      <t xml:space="preserve">(back-up unit) = $664 made up of Labour of $164 and Parts of $500. Labour = $164 per year for last 6 months of 2021 (2 hours at $82 / hour). Parts = $500 per year (1 service kit including oil)
</t>
    </r>
    <r>
      <rPr>
        <b/>
        <sz val="8"/>
        <color theme="1"/>
        <rFont val="Calibri"/>
        <family val="2"/>
        <scheme val="minor"/>
      </rPr>
      <t>Bidell = Genset #2 &amp; #3</t>
    </r>
    <r>
      <rPr>
        <sz val="8"/>
        <color theme="1"/>
        <rFont val="Calibri"/>
        <family val="2"/>
        <scheme val="minor"/>
      </rPr>
      <t xml:space="preserve"> = $15,936 made up of Labour of $3,936 and Parts of $12,000. Labour = $3,936 per year = 2 hours per Genset per month x 2 Gensets x $82 per hour x 12 months per year. Parts = $12,000 = $500 per month for service kit including oil per Genset x 2 Gensets</t>
    </r>
    <r>
      <rPr>
        <sz val="9"/>
        <color theme="1"/>
        <rFont val="Tahoma"/>
        <family val="2"/>
      </rPr>
      <t xml:space="preserve">
</t>
    </r>
  </si>
  <si>
    <t>D11-10-50-21w3</t>
  </si>
  <si>
    <t>C10-20-51-21w3</t>
  </si>
  <si>
    <t>5-11-47-27w3 Yard</t>
  </si>
  <si>
    <t>A12-34-46-27w3</t>
  </si>
  <si>
    <t>Steven Ruether</t>
  </si>
  <si>
    <t>6-19-72-5w6</t>
  </si>
  <si>
    <t>Ampscot 320 pumpjack</t>
  </si>
  <si>
    <t>11-36-64-2w6</t>
  </si>
  <si>
    <t>Piperack modules</t>
  </si>
  <si>
    <t>8-24-81-19w6</t>
  </si>
  <si>
    <t>6-8-73-10w6</t>
  </si>
  <si>
    <t>4-3-57-23w5</t>
  </si>
  <si>
    <t>8-30-57-24w5</t>
  </si>
  <si>
    <t>C</t>
  </si>
  <si>
    <t>125KW Gen Set, unit 9124</t>
  </si>
  <si>
    <t>20 MT's</t>
  </si>
  <si>
    <t>3 MT's</t>
  </si>
  <si>
    <t>ST200102</t>
  </si>
  <si>
    <t>EFM Vent Meter Equipment</t>
  </si>
  <si>
    <t>No H.M. Power Agreement.  Work will transition to CTR010689 under Bidell</t>
  </si>
  <si>
    <t>Line Pipe (114.3mm x 4.0mm, YJ, 335m)</t>
  </si>
  <si>
    <t>Line Pipe (114.3mm x 4.0mm, YJ, 551m)</t>
  </si>
  <si>
    <t>Line Pipe (114.3mm x 4.0mm, YJ, 3202m)</t>
  </si>
  <si>
    <t>Line Pipe (114.3mm x 4.8mm, YJ, 531m)</t>
  </si>
  <si>
    <t>Line Pipe (114.3mm x 4.0mm, YJ, 177m)</t>
  </si>
  <si>
    <t>Line Pipe (114.3mm x 4.0mm, YJ, 670m)</t>
  </si>
  <si>
    <t>Line Pipe (114.3mm x 4.0mm, YJ, 98m)</t>
  </si>
  <si>
    <t>Line Pipe (88.3mm x 3.2mm, YJ, 75m)</t>
  </si>
  <si>
    <t>Line Pipe (168.3mm x 4.0mm, YJ, 5463m)</t>
  </si>
  <si>
    <t>Hays 12-18 (05-18-013-14W4)</t>
  </si>
  <si>
    <t>Hays 12-18 (07-11-013-15W4)</t>
  </si>
  <si>
    <t>Hays 12-18 (007-11-013-15W4)</t>
  </si>
  <si>
    <t>Hays 12-18 (13-07-013-14W4)</t>
  </si>
  <si>
    <t>Hays 12-18 (14-11-013-15W4)</t>
  </si>
  <si>
    <t>Hays 12-18 (02/14-11-013-15W4)</t>
  </si>
  <si>
    <t>8' x 40 ft Seacan</t>
  </si>
  <si>
    <t>8' x 20 ft Seacan</t>
  </si>
  <si>
    <t>Clint S.</t>
  </si>
  <si>
    <t>Peace Country Compression</t>
  </si>
  <si>
    <r>
      <rPr>
        <b/>
        <sz val="8"/>
        <color theme="1"/>
        <rFont val="Calibri"/>
        <family val="2"/>
        <scheme val="minor"/>
      </rPr>
      <t>Cost Savings = $10,497.90</t>
    </r>
    <r>
      <rPr>
        <sz val="8"/>
        <color theme="1"/>
        <rFont val="Calibri"/>
        <family val="2"/>
        <scheme val="minor"/>
      </rPr>
      <t xml:space="preserve"> per year driven by switching Peace Country’s work to Bidell who was successful in being awarded work in 2017 through RFP #845 and has signed contract CTR010689. 
</t>
    </r>
    <r>
      <rPr>
        <b/>
        <sz val="8"/>
        <color theme="1"/>
        <rFont val="Calibri"/>
        <family val="2"/>
        <scheme val="minor"/>
      </rPr>
      <t>Regular Time Labour of $4,719.00</t>
    </r>
    <r>
      <rPr>
        <sz val="8"/>
        <color theme="1"/>
        <rFont val="Calibri"/>
        <family val="2"/>
        <scheme val="minor"/>
      </rPr>
      <t xml:space="preserve"> for Journeyman + Truck (Regular Time) rate: Bidell’s hourly Regular Time rate for a Journeyman including truck is $82.00 vs Peace Country’s of $95.00 per hour, which is a difference of $13.00 per hour. In 2020, Peace Country had 363 invoiced hours for this Regular Time rate sheet line item. $13.00 savings x 363 invoiced hours = $4,719.00. 
</t>
    </r>
    <r>
      <rPr>
        <b/>
        <sz val="8"/>
        <color theme="1"/>
        <rFont val="Calibri"/>
        <family val="2"/>
        <scheme val="minor"/>
      </rPr>
      <t>Overtime Labour of $1,290.00</t>
    </r>
    <r>
      <rPr>
        <sz val="8"/>
        <color theme="1"/>
        <rFont val="Calibri"/>
        <family val="2"/>
        <scheme val="minor"/>
      </rPr>
      <t xml:space="preserve"> for Journeyman + Truck (Overtime) rate: Bidell’s hourly Overtime rate for a Journeyman including truck is $127.50 vs Peace Country’s of $135.00 per hour, which is a difference of $7.50 per hour. In 2020, Peace Country had 172 invoiced hours for this Overtime rate sheet line item. $7.50 savings x 172 invoiced hours = $1,290.00.
</t>
    </r>
    <r>
      <rPr>
        <b/>
        <sz val="8"/>
        <color theme="1"/>
        <rFont val="Calibri"/>
        <family val="2"/>
        <scheme val="minor"/>
      </rPr>
      <t xml:space="preserve"> Travel rate (km’s) of $4,488.90</t>
    </r>
    <r>
      <rPr>
        <sz val="8"/>
        <color theme="1"/>
        <rFont val="Calibri"/>
        <family val="2"/>
        <scheme val="minor"/>
      </rPr>
      <t xml:space="preserve"> for total distance travelled in 2020: Bidell’s per km travel charge is $1.00 vs Peace Country’s of $1.30 per km, which is a difference of $0.30 per km. In 2020, Peace Country had 14,963 invoiced km’s for this travel rate sheet line item. $0.30 savings x 14,963 invoiced km’s = $4,488.90.
</t>
    </r>
  </si>
  <si>
    <t>No Peace Country Compression Agreement.  Work will transition to CTR010689 under Bidell</t>
  </si>
  <si>
    <t>Proactive Mechanical Services Ltd.</t>
  </si>
  <si>
    <r>
      <rPr>
        <b/>
        <sz val="8"/>
        <color theme="1"/>
        <rFont val="Calibri"/>
        <family val="2"/>
        <scheme val="minor"/>
      </rPr>
      <t>Cost Savings = $12,913.00</t>
    </r>
    <r>
      <rPr>
        <sz val="8"/>
        <color theme="1"/>
        <rFont val="Calibri"/>
        <family val="2"/>
        <scheme val="minor"/>
      </rPr>
      <t xml:space="preserve"> per year driven by switching Proactive Mechanical’s work to Bidell who was successful in being awarded work in 2017 through RFP #845 and has signed contract CTR010689. 
</t>
    </r>
    <r>
      <rPr>
        <b/>
        <sz val="8"/>
        <color theme="1"/>
        <rFont val="Calibri"/>
        <family val="2"/>
        <scheme val="minor"/>
      </rPr>
      <t xml:space="preserve">Regular Time Labour of $2,799.00 </t>
    </r>
    <r>
      <rPr>
        <sz val="8"/>
        <color theme="1"/>
        <rFont val="Calibri"/>
        <family val="2"/>
        <scheme val="minor"/>
      </rPr>
      <t xml:space="preserve">for Journeyman + Truck (Regular Time) rate: Bidell’s hourly Regular Time rate for a Journeyman including truck is $82.00 vs Proactive Mechanical’s of $85.00 per hour, which is a difference of $3.00 per hour. In 2020, Proactive Mechanical had 933 invoiced hours for this Regular Time rate sheet line item. $3.00 savings x 933 invoiced hours = $2,799.00. 
</t>
    </r>
    <r>
      <rPr>
        <b/>
        <sz val="8"/>
        <color theme="1"/>
        <rFont val="Calibri"/>
        <family val="2"/>
        <scheme val="minor"/>
      </rPr>
      <t>Overtime Labour of $880.00</t>
    </r>
    <r>
      <rPr>
        <sz val="8"/>
        <color theme="1"/>
        <rFont val="Calibri"/>
        <family val="2"/>
        <scheme val="minor"/>
      </rPr>
      <t xml:space="preserve"> for Journeyman + Truck (Overtime) rate: Bidell’s hourly Overtime rate for a Journeyman including truck is $127.50 vs Proactive Mechanical’s of $130.00 per hour, which is a difference of $2.50 per hour. In 2020, Proactive Mechanical had 352 invoiced hours for this Overtime rate sheet line item. $2.50 savings x 352 invoiced hours = $880.00.
 </t>
    </r>
    <r>
      <rPr>
        <b/>
        <sz val="8"/>
        <color theme="1"/>
        <rFont val="Calibri"/>
        <family val="2"/>
        <scheme val="minor"/>
      </rPr>
      <t>Travel rate (km’s) of $9,234.00</t>
    </r>
    <r>
      <rPr>
        <sz val="8"/>
        <color theme="1"/>
        <rFont val="Calibri"/>
        <family val="2"/>
        <scheme val="minor"/>
      </rPr>
      <t xml:space="preserve"> for total distance travelled in 2020: Bidell’s per km travel charge is $1.00 vs Proactive Mechanical’s of $1.30 per km, which is a difference of $0.30 per km. In 2020, Proactive Mechanical had 30,780 invoiced km’s for this travel rate sheet line item. $0.30 savings x 30,780 invoiced km’s = $9,234.00.
</t>
    </r>
  </si>
  <si>
    <t>No Proactive Mechanical Agreement.  Work will transition to CTR010689 under Bidell</t>
  </si>
  <si>
    <t>7 MT's</t>
  </si>
  <si>
    <t>Refridge Pkg</t>
  </si>
  <si>
    <t>3-3-72-26w5</t>
  </si>
  <si>
    <t>1-20-70-22w4</t>
  </si>
  <si>
    <t>Compressor unit 2649</t>
  </si>
  <si>
    <t>1-24-52-0w5</t>
  </si>
  <si>
    <t>CTR015429</t>
  </si>
  <si>
    <t>Cardinal Energy</t>
  </si>
  <si>
    <t>458.36 mts linepipe</t>
  </si>
  <si>
    <t>Stock</t>
  </si>
  <si>
    <t>CTR011681</t>
  </si>
  <si>
    <t>Tarin Enterprises</t>
  </si>
  <si>
    <t>33 pumpjack pads</t>
  </si>
  <si>
    <t>CTR008421-05</t>
  </si>
  <si>
    <t>Eagle Oilfield</t>
  </si>
  <si>
    <t xml:space="preserve"> 2 - 114 pumpjacks</t>
  </si>
  <si>
    <t>Estevan</t>
  </si>
  <si>
    <t>CTR008421-06</t>
  </si>
  <si>
    <t>114 pumpjack</t>
  </si>
  <si>
    <t>CTR010721-01</t>
  </si>
  <si>
    <t>Ctr010721-02</t>
  </si>
  <si>
    <t>CTR008565</t>
  </si>
  <si>
    <t>CTR014560</t>
  </si>
  <si>
    <t>Josh Wolstenholme</t>
  </si>
  <si>
    <t>Massey Fergusson tractor</t>
  </si>
  <si>
    <t>St. Albert</t>
  </si>
  <si>
    <t>CTR014908</t>
  </si>
  <si>
    <t>Blue Steel PVF Ltd.</t>
  </si>
  <si>
    <t>12" Linepipe (214.82m)</t>
  </si>
  <si>
    <t>Perma Pipe</t>
  </si>
  <si>
    <t>OSY Rentals</t>
  </si>
  <si>
    <t>CTR015457</t>
  </si>
  <si>
    <t>B-30-C/94-H-10</t>
  </si>
  <si>
    <t>Lapp Separators (4) and Treater</t>
  </si>
  <si>
    <t>Line Pipe (114.3mm x 4.0mm, YJ, 592m)</t>
  </si>
  <si>
    <t>Line Pipe (114.3mm x 4.0mm, YJ, 804m)</t>
  </si>
  <si>
    <t>Hays 12-18 (08-11-013-15W4)</t>
  </si>
  <si>
    <t>Septimus (10-19-081-19W6)</t>
  </si>
  <si>
    <t>Erskin (15-09-039-21W4)</t>
  </si>
  <si>
    <t>Line Pipe (219.1mm x 6.4mm, YJ, 1,128m))</t>
  </si>
  <si>
    <t>Line Pipe (114.3mm x 4.8mm, Ultrafoam TA, 2,104m)</t>
  </si>
  <si>
    <t>Line Pipe (114.3mm x 4.8mm, UBIII SE, 493m)</t>
  </si>
  <si>
    <t>Terracore Rentals Ltd.</t>
  </si>
  <si>
    <t>HLS Cleaning - J2 TAR</t>
  </si>
  <si>
    <t>RFP 487 awarded to TerraCore Rentals. Proposal was 48% less than previous incumbent.</t>
  </si>
  <si>
    <t>CTR015473</t>
  </si>
  <si>
    <t>Line Pipe Storage Fees</t>
  </si>
  <si>
    <t>Eliminated Storage Fees of $150/month</t>
  </si>
  <si>
    <t>Cardinal Energy Ltd.</t>
  </si>
  <si>
    <t>The Pipe Yard</t>
  </si>
  <si>
    <t>CTR014617</t>
  </si>
  <si>
    <t xml:space="preserve">Conventional </t>
  </si>
  <si>
    <t>CTR015447</t>
  </si>
  <si>
    <t>Sale of 406.4, 96.7, BTC, R3 Casing (3416 meters)</t>
  </si>
  <si>
    <t>Silverstar Calmar</t>
  </si>
  <si>
    <t>CTR015139</t>
  </si>
  <si>
    <t>Sale of 88.9mm Redband Tubing (789 joints)</t>
  </si>
  <si>
    <t>Sale of 88.9mm Redband Tubing (1098 joints)</t>
  </si>
  <si>
    <t>CTR015138</t>
  </si>
  <si>
    <t>ALB00024</t>
  </si>
  <si>
    <t>Hopper &amp; Conveyor</t>
  </si>
  <si>
    <t>NST Project 2007</t>
  </si>
  <si>
    <t>BP Ore Prep</t>
  </si>
  <si>
    <t>Paul P.</t>
  </si>
  <si>
    <t>10 MT's</t>
  </si>
  <si>
    <t>Stock ST200102</t>
  </si>
  <si>
    <t>100 bbl tank</t>
  </si>
  <si>
    <t>08-34-056-10W3</t>
  </si>
  <si>
    <t>10-29-057-08W4</t>
  </si>
  <si>
    <t>11-32-55-3w4</t>
  </si>
  <si>
    <t>2c-13-55-3w4</t>
  </si>
  <si>
    <t xml:space="preserve">102/8-36-37-18w4 </t>
  </si>
  <si>
    <t>05-31-037-17W4</t>
  </si>
  <si>
    <t>Matt Elms</t>
  </si>
  <si>
    <t>320 pumpjack - unit move</t>
  </si>
  <si>
    <t>11B-32-55-3w4</t>
  </si>
  <si>
    <t>12a-24-65-6W4</t>
  </si>
  <si>
    <t>14c-33-64-5W4</t>
  </si>
  <si>
    <t>CTR015491</t>
  </si>
  <si>
    <t>Shawn MacKenzie</t>
  </si>
  <si>
    <t>80" TV</t>
  </si>
  <si>
    <t>Slave Lake office</t>
  </si>
  <si>
    <t>ARPI's Industries Ltd.</t>
  </si>
  <si>
    <t>HVAC Maintenance</t>
  </si>
  <si>
    <t>Contract signed  August 1, 2019</t>
  </si>
  <si>
    <t>Corporate Services</t>
  </si>
  <si>
    <t>Brittaney Allemano</t>
  </si>
  <si>
    <t>Painted Pony entered into an agreement with ARPI's Industries Ltd. to perform preventative HVAC maintenance at their previous office.  Through discussion with the Corporate Services team, it was determined that CNRL still holds the lease for Painted Pony's old office, however CNRL has our own HVAC service provider and will use them on an as needed basis at the old Painted Pony office.  The agreement had a yearly auto renewal with an annual cost for quarterly maintenance of $2,945 + GST.  Contract termination letter was issued January 20, 2021 with an effective termination date of February 19, 2021.</t>
  </si>
  <si>
    <t>Kevin Newton</t>
  </si>
  <si>
    <t>CTR015500</t>
  </si>
  <si>
    <t>Mertex Canada Limited</t>
  </si>
  <si>
    <t>Tubing Purchase</t>
  </si>
  <si>
    <t>Spartan Controls</t>
  </si>
  <si>
    <t>Costs Savings</t>
  </si>
  <si>
    <r>
      <t xml:space="preserve">Conventionals  (AB, BC, SK): Through working with our Business Area through delivery and award of RFP 000547, a Costs Savings of $115,010 was achieved. This Cost Savings was realized from combining a total of 3 key commercial components: Cost of Performance Checks, Emissions Checks, and Man-lift. The scope of work involves a 1 year term to carry out regulation-required Performance Checks on 255 compression units, and Emissions Checks on 10 compression units scattered throughout BC, AB, and SK. 60 days in total of man-lift requirements are expected. Spartan Controls was the successful proponent.
</t>
    </r>
    <r>
      <rPr>
        <b/>
        <u/>
        <sz val="8"/>
        <color theme="1"/>
        <rFont val="Calibri"/>
        <family val="2"/>
        <scheme val="minor"/>
      </rPr>
      <t>Performance Checks:</t>
    </r>
    <r>
      <rPr>
        <sz val="8"/>
        <color theme="1"/>
        <rFont val="Calibri"/>
        <family val="2"/>
        <scheme val="minor"/>
      </rPr>
      <t xml:space="preserve"> Savings totalled $114,750. This was saved from a Performance Check per unit price, before this RFP was carried out of $2,250 per unit. Spartan's price per unit from this RFP was $1,800, which is a difference of $450 per unit. Total Cost Savings of $450 x 255 units = $114,750.
</t>
    </r>
    <r>
      <rPr>
        <b/>
        <u/>
        <sz val="8"/>
        <color theme="1"/>
        <rFont val="Calibri"/>
        <family val="2"/>
        <scheme val="minor"/>
      </rPr>
      <t>Emissions Checks:</t>
    </r>
    <r>
      <rPr>
        <sz val="8"/>
        <color theme="1"/>
        <rFont val="Calibri"/>
        <family val="2"/>
        <scheme val="minor"/>
      </rPr>
      <t xml:space="preserve"> Costs were a slight increase from previous (increase of $2,500 in total). This cost increase was as a result of Emissions Checks per unit price, before this RFP was carried out of $750 per unit. Spartan's price per unit from this RFP was $1,000, which is a difference of $250per unit. Total additional costs of $250 x 10 units = $2,500.
</t>
    </r>
    <r>
      <rPr>
        <b/>
        <u/>
        <sz val="8"/>
        <color theme="1"/>
        <rFont val="Calibri"/>
        <family val="2"/>
        <scheme val="minor"/>
      </rPr>
      <t>Man-lift:</t>
    </r>
    <r>
      <rPr>
        <sz val="8"/>
        <color theme="1"/>
        <rFont val="Calibri"/>
        <family val="2"/>
        <scheme val="minor"/>
      </rPr>
      <t xml:space="preserve"> Savings totalled $2,760. This was saved from Spartan's lower per day price should a man-lift be required. Before this RFP was carried out of $171 per day. Spartan's price per day from this RFP was $125, which is a difference of $46 per day. Total Cost Savings of $46 x 60 days = $2,760.</t>
    </r>
  </si>
  <si>
    <t>Conventionals (Compression units throughout AB, BC, and SK)</t>
  </si>
  <si>
    <t>CTR015693</t>
  </si>
  <si>
    <t>CTR015449</t>
  </si>
  <si>
    <t>506199 Alberta Limited (Classic Hot Hot)</t>
  </si>
  <si>
    <t>Sale of Redband Tubing (1474 joints)</t>
  </si>
  <si>
    <t>Taber</t>
  </si>
  <si>
    <t>Glenn Holmes</t>
  </si>
  <si>
    <t>radio tower struts</t>
  </si>
  <si>
    <t>surplus fittings</t>
  </si>
  <si>
    <t>Lenmark Industries</t>
  </si>
  <si>
    <t>CTR014303</t>
  </si>
  <si>
    <t>Grande Prairie</t>
  </si>
  <si>
    <t>Comp unit 2256</t>
  </si>
  <si>
    <t>d-99-E/93-I-15</t>
  </si>
  <si>
    <t>1-20-81-8w6</t>
  </si>
  <si>
    <t>Comp unit 2829</t>
  </si>
  <si>
    <t>c-97-J/93-I-10</t>
  </si>
  <si>
    <t>1-20-72-8w6</t>
  </si>
  <si>
    <t>Comp unit 2828</t>
  </si>
  <si>
    <t>d-83-G/93-P-4</t>
  </si>
  <si>
    <t>Lufkin 320-256-120 pumpjack</t>
  </si>
  <si>
    <t>9-11-13-16w4</t>
  </si>
  <si>
    <t>15-30-13-16w4</t>
  </si>
  <si>
    <t>6.0 MM Line Heater</t>
  </si>
  <si>
    <t>3-26-85-19w6</t>
  </si>
  <si>
    <t xml:space="preserve">Edgen Murray 
Tundra </t>
  </si>
  <si>
    <t>Feb</t>
  </si>
  <si>
    <t>Posco</t>
  </si>
  <si>
    <t>Posco America International Corp</t>
  </si>
  <si>
    <t>Stainless Steel Pipe</t>
  </si>
  <si>
    <t xml:space="preserve">Edgen Murray was awarded the stainless steel order in 2020 because Posco and CNRL were negotiating the terms and conditions.
Edgen Murray - previous order Unit Rate (metre)  $ 1,131.91  = $9,055,280.00   Posco Unit rate (metre)  $1,091.11  = $8,728,880.00 
Savings (Difference) $485,458.82 USD 
</t>
  </si>
  <si>
    <t>CTR015635</t>
  </si>
  <si>
    <t>Above &amp; Beyond Compression</t>
  </si>
  <si>
    <t>'Conventionals (Compression units throughout AB, BC, and SK)</t>
  </si>
  <si>
    <t>CTR010608</t>
  </si>
  <si>
    <t>Feb 8, 2021</t>
  </si>
  <si>
    <t>The Pipe Desk negotiated the purchase of 21,860 meters of New 88.9mm L80 EUE tubing and 49,700 meters of New 73.0mm L80 EUE tubing from Mertex for a price of $25.49/meter for the 88.9mm and $17.81/meter for the 73.0mm resulting in a savings of $231,266.4 (Tenaris provides 88.9mm L80 EUE new at $27.68/m and 73.0mm L80 EUE new at $21.50/m to Canadian Natural)</t>
  </si>
  <si>
    <t>Chasity</t>
  </si>
  <si>
    <t>Drilling Rigs</t>
  </si>
  <si>
    <t>Compass Directional Services Ltd</t>
  </si>
  <si>
    <t>Development Ops</t>
  </si>
  <si>
    <t>CNRL: CTR014797
PP: None</t>
  </si>
  <si>
    <t>Kelly Johnson</t>
  </si>
  <si>
    <t>PP used Compass for drilling in NEBC.  CNRL also uses Compass for drilling program NEBC, and through RFP has received rates that are 22% lower overall (operational day rate, personnel rates and extra equipment rentals).  Avg annual PP spend in 2019 and 2020 =$1.664M 
Yearly Savings = $1.664M x 22% = $366,076 per year.</t>
  </si>
  <si>
    <t>Bassam Mohammed</t>
  </si>
  <si>
    <t>MRC, Gateway, ATP, Blue Steel, Dynamic, PM Piping</t>
  </si>
  <si>
    <t>Supply Coated Steel ERW Line Pipe  (168.3mm x 7.9mm, UBRA, 9400 m)</t>
  </si>
  <si>
    <t>Colter Energy Limited Partnership</t>
  </si>
  <si>
    <t>Production Testing</t>
  </si>
  <si>
    <r>
      <t xml:space="preserve">Colter performed Production Testing on all Painted Pony assets.  CNRL is instead utilizing TARA Energy Services for Production Testing spend on the acquired Painted Pony assets due to additional technologies and better pricing.
On a standard 4 man (24hr) rate (with addition of accommodation and subsistence):
TARA: $2,305.60 per day
Colter: $2,760.00 per day
Difference: $454.40 per day
Colter invoiced Painted Pony for 65 4-man (24 hr) charges in 2020.  
Total savings = $454.40 x 65 = </t>
    </r>
    <r>
      <rPr>
        <b/>
        <sz val="8"/>
        <color theme="1"/>
        <rFont val="Calibri"/>
        <family val="2"/>
        <scheme val="minor"/>
      </rPr>
      <t>$29,536</t>
    </r>
  </si>
  <si>
    <t>No Colter Agreement with Painted Pony or CNRL
TARA Energy: CTR014563</t>
  </si>
  <si>
    <t>Bidell</t>
  </si>
  <si>
    <t>Feb 11, 2021</t>
  </si>
  <si>
    <t>CTR010689</t>
  </si>
  <si>
    <t>Erik Haroldson</t>
  </si>
  <si>
    <t>building panels</t>
  </si>
  <si>
    <t>CTR015540</t>
  </si>
  <si>
    <t>Adams quiet shack</t>
  </si>
  <si>
    <t>14-18-062-08W4</t>
  </si>
  <si>
    <t>05-01-063-07W4</t>
  </si>
  <si>
    <t>260 KW, Nat Gas genset pkg</t>
  </si>
  <si>
    <t>16-1-2-12w4</t>
  </si>
  <si>
    <t>8-8-77-11w6</t>
  </si>
  <si>
    <t>12-6-57-1w4</t>
  </si>
  <si>
    <t>16-15-047-01 W4M</t>
  </si>
  <si>
    <t>Trio Radio</t>
  </si>
  <si>
    <t>Lloyd whse 11711000</t>
  </si>
  <si>
    <t>13-24-55-6W4</t>
  </si>
  <si>
    <t>Horner panel</t>
  </si>
  <si>
    <t>16-30-54-5w4</t>
  </si>
  <si>
    <t>12-6 whse</t>
  </si>
  <si>
    <t>14-20-55-5w4</t>
  </si>
  <si>
    <t>comp unit 2423</t>
  </si>
  <si>
    <t xml:space="preserve">10-05-068-04W6 </t>
  </si>
  <si>
    <t xml:space="preserve">10-08-083-09W6 </t>
  </si>
  <si>
    <t>Issac Walton</t>
  </si>
  <si>
    <t xml:space="preserve">Shawcor Inc. </t>
  </si>
  <si>
    <t>Sale of TBI Sucker Rods (1701 pieces)</t>
  </si>
  <si>
    <t>Shawcor FSJ</t>
  </si>
  <si>
    <r>
      <t xml:space="preserve">Conventionals (AB, BC, SK): Annual rebate review clauses are included in Above &amp; Beyond Compression's (ABC) contract CTR010608 which expires Jan 13, 2023. These rebates are based on the preceding Calendar Year, and 2020's rebate exercise has now been reviewed. A total rebate of $154,938.23 is due, and is made up of an overall spend component (yielding a rebate of $144,035.03) and an additional rebate on the Waukesha parts portion of spend (yielding a rebate of $10,903.20).
</t>
    </r>
    <r>
      <rPr>
        <b/>
        <sz val="8"/>
        <color theme="1"/>
        <rFont val="Calibri"/>
        <family val="2"/>
      </rPr>
      <t>Overall spend rebate component of $144,035.03</t>
    </r>
    <r>
      <rPr>
        <sz val="8"/>
        <color theme="1"/>
        <rFont val="Calibri"/>
        <family val="2"/>
      </rPr>
      <t xml:space="preserve">: In 2020 Calendar year, ABC's spend was $4,115,286.63. Based on the terms per CTR010608, ABC's rebate to us is at 3.5% of this spend amount. Total rebate for this component = 3.5% x $4,115,286.63 = $144,035.03.
</t>
    </r>
    <r>
      <rPr>
        <b/>
        <sz val="8"/>
        <color theme="1"/>
        <rFont val="Calibri"/>
        <family val="2"/>
      </rPr>
      <t>Waukesha parts rebate component of $10,903.20</t>
    </r>
    <r>
      <rPr>
        <sz val="8"/>
        <color theme="1"/>
        <rFont val="Calibri"/>
        <family val="2"/>
      </rPr>
      <t>: In 2020 Calendar year, ABC's spend related to parts supplied through Waukesha was $863,439.86. Based on the terms per CTR010608, any parts spend over $500,000 is subject to a 3% rebate. Total rebate for this component = ($863,439.86 - $500,000) x 3.0% = $10,903.20.</t>
    </r>
  </si>
  <si>
    <r>
      <t xml:space="preserve">Conventionals (AB, BC, SK): Annual rebate review clauses are included in Bidell's contract CTR010689 which expires Feb 28, 2023. These rebates are based on the preceding Calendar Year, and 2020's rebate exercise has now been reviewed. A total rebate of $304,264.31 is due, and is made up of an overall spend component making up the full rebate. There is an additional rebate clause on the Waukesha parts portion of spend, however no rebate is due as Waukesha spend threshold was less than the $4M contract spend level. In addition to the spend level rebate, an offset was negotatiated by the former compression SMP during Covid-19's 2020 rate reduction exercise, to reduce the rebate by the amount of Covid discounts offered during the period of April 15, 2020 to August 31, 2020. This provided Canadian Natural with the benefit of reduced rates in 2020 to support cash flow during low oil prices, while intending for this to be a reduction in the annual rebate (iValua header CTR012983 was created and contract drafted and communicated between parties, but never signed). 
</t>
    </r>
    <r>
      <rPr>
        <b/>
        <sz val="8"/>
        <color theme="1"/>
        <rFont val="Calibri"/>
        <family val="2"/>
      </rPr>
      <t>Overall spend rebate component of $304,264.31</t>
    </r>
    <r>
      <rPr>
        <sz val="8"/>
        <color theme="1"/>
        <rFont val="Calibri"/>
        <family val="2"/>
      </rPr>
      <t>: In 2020 Calendar year, Bidell's spend was $12,268,319.45. Based on the terms per CTR010689, Bidell's rebate to us is at 3.5% of this spend amount. Total rebate for this component = 3.5% x $12,268,319.45 = $429,391.18. The Covid discounts applied in 2020 by Bidell were a total of $125,126.87. This Covid discount portion deducted from the $429,391.18 rebate was based on spend during the period of April 15, 2020 to August 31, 2020 of $5,005,074.82 to which Bidell applied a 2.5% Covid discount ($5,005,074.82 x 2.5% = $125,126.87).</t>
    </r>
  </si>
  <si>
    <t>Surepoint Technologies</t>
  </si>
  <si>
    <r>
      <t xml:space="preserve">Conventionals (AB, BC, SK): Annual rebate review clauses are included in Surepoint's contract CTR009808 which expires Jan 14, 2022. These rebates are based on the preceding Calendar Year, and 2020's rebate exercise has now been reviewed. A total rebate of $40,456.62 is due, and is made up of an overall compresion services and parts spend component making up the full rebate. 
</t>
    </r>
    <r>
      <rPr>
        <b/>
        <sz val="8"/>
        <color theme="1"/>
        <rFont val="Calibri"/>
        <family val="2"/>
        <scheme val="minor"/>
      </rPr>
      <t>Overall spend rebate of $40,456.62</t>
    </r>
    <r>
      <rPr>
        <sz val="8"/>
        <color theme="1"/>
        <rFont val="Calibri"/>
        <family val="2"/>
        <scheme val="minor"/>
      </rPr>
      <t xml:space="preserve">: In 2020 Calendar year, Surepoint's compression spend was $2,697,108 . Based on the terms per CTR009808, Surepoint's rebate to us is at 1.5% of this spend amount. Total rebate for this component = 1.5% x $2,697,108 = $40,456.62. </t>
    </r>
  </si>
  <si>
    <t>CTR009808</t>
  </si>
  <si>
    <t>Feb 17, 2021</t>
  </si>
  <si>
    <t xml:space="preserve">GIW </t>
  </si>
  <si>
    <t>Scrap Metal CWI, JPM</t>
  </si>
  <si>
    <t>Scrap Metal CWI, MRM</t>
  </si>
  <si>
    <t>CTR010721-03</t>
  </si>
  <si>
    <t>2 - 114 pumpjacks</t>
  </si>
  <si>
    <t>St Albert</t>
  </si>
  <si>
    <t>Elite Technologies Inc.</t>
  </si>
  <si>
    <t>Electrical &amp; Instrumentation</t>
  </si>
  <si>
    <r>
      <rPr>
        <b/>
        <sz val="8"/>
        <color theme="1"/>
        <rFont val="Calibri"/>
        <family val="2"/>
        <scheme val="minor"/>
      </rPr>
      <t>Cost Savings = $252,391.11</t>
    </r>
    <r>
      <rPr>
        <sz val="8"/>
        <color theme="1"/>
        <rFont val="Calibri"/>
        <family val="2"/>
        <scheme val="minor"/>
      </rPr>
      <t xml:space="preserve"> (22.1%) per year driven by switching Elite Technologies' work to Techmation. Based on a thorough review with our Business Area and confirmation of appropriate rate sheet comparisons by our E&amp;I SM lead, Darrel Kent, these savings are a result of many different cost drivers. 
Savings have been determined by examining the differences in rates charged by Elite vs Techmation, and multiplying the difference by the number of units charged to Painted Pony in 2020.
Cost Savings of $252,391.11 is made up of the following line item types of OT and RT on both Journeyman and Apprentice labour ($77,171), Truck costs reductions ($80,777), Equipment Rental ($45,765), and Parts and OT in excess of regular shift savings ($48,679). </t>
    </r>
  </si>
  <si>
    <t>CTR004147</t>
  </si>
  <si>
    <t>102/12C-31-59-4 W4</t>
  </si>
  <si>
    <t>Stock 12779000</t>
  </si>
  <si>
    <t>103/4C-31-59-4 W4</t>
  </si>
  <si>
    <t>100/5C-31-59-4 W4</t>
  </si>
  <si>
    <t>Stamford gen set &amp; motor</t>
  </si>
  <si>
    <t>1a-32-57-6w4</t>
  </si>
  <si>
    <t>Hays (09-21-13-15W4)</t>
  </si>
  <si>
    <t>Line Pipe (88.3mm x 4.8mm, UBRA, 2339m)</t>
  </si>
  <si>
    <t>Line Pipe (219.1mm x 4.8mm, UBIII SE, 55m)</t>
  </si>
  <si>
    <t>CLYDE LAKE(09-21-072-10W4)</t>
  </si>
  <si>
    <t>Spring Lake (09-36-075-12W6)</t>
  </si>
  <si>
    <t>Line Pipe (168.3mm x 4.0mm, UBRA, 1410m)</t>
  </si>
  <si>
    <t>Maverick Tubulars</t>
  </si>
  <si>
    <t>Tuboscope Lloydminster</t>
  </si>
  <si>
    <t>Sale of Lined 88.9mm Redband Tubing (143 Joints)</t>
  </si>
  <si>
    <t>CTR014437</t>
  </si>
  <si>
    <t>CTR015720</t>
  </si>
  <si>
    <t xml:space="preserve">Asset Utilization savings for Progressive Cavity Pumps for January.  Pumps are utilized from CNRL inventory instead of purchasing new pumps from vendors.
Weatherford: $12,611 (11 Rotors, 5 Stators)
Lifting Solutions:  $28,413  (8 rotors, 10 stators)
Kudu: $3,110 ( 2 Rotors, 1 Stator)
Lufkin: $14,445 (4 rotors, 3 stators)
</t>
  </si>
  <si>
    <t>Asset Utilization savings for Reciprocating Rod Pumps for the months of January.  Pumps and components are utilized from CNRL inventory instead of purchasing new pumps from vendors.
Weatherford:  $50,986.62 (9 Pumps)
Lufkin: $61,704.52 (18 pumps)
Q2: $80,905.81 (32 Pumps)
DNOW: $6,580.83 (1 pump and Components)</t>
  </si>
  <si>
    <t>Helicopter Services - Helmet Location</t>
  </si>
  <si>
    <t>Bailey Helicopters
Heli Source Ltd
Qwest Helicopters
Valley B Aviation
Yellowhead Helicopters</t>
  </si>
  <si>
    <t>TELUS Communication Inc</t>
  </si>
  <si>
    <t xml:space="preserve">use of TELUS tower - Grist Lake </t>
  </si>
  <si>
    <t>CTR01469</t>
  </si>
  <si>
    <t>Renato Lanfranchi</t>
  </si>
  <si>
    <t>Feb 24 21</t>
  </si>
  <si>
    <t xml:space="preserve">Working with IS and Land teams we negotiated with TELUS a reduction of lease fees, to use their tower at grist lake, from $6,500 per year to $1. Total savings of $32.5 in 5 years </t>
  </si>
  <si>
    <t>Rigstar communications Inc.</t>
  </si>
  <si>
    <t xml:space="preserve">lease land to rigstar </t>
  </si>
  <si>
    <t>Working with IS and Land teams we negotiated with Rigstar a lease fee of $3K per year for them to use our land to build a tower. Total revenue of $15K in 5 years, initially Rigstar will only give space on the tower in exchange of the land, CNQ negotiated a lease fee in addition to the tower space.</t>
  </si>
  <si>
    <t>CTR013853</t>
  </si>
  <si>
    <t>CTR015439</t>
  </si>
  <si>
    <t>CW Metal Supply Corp.</t>
  </si>
  <si>
    <t>Sale of 60.3mm Redband Tubing  (957 joints)</t>
  </si>
  <si>
    <t>Tuboscope Red Deer &amp; Edmonton</t>
  </si>
  <si>
    <t>Nampa Auto &amp; Farm Supply</t>
  </si>
  <si>
    <t xml:space="preserve">Annual Rebate </t>
  </si>
  <si>
    <t xml:space="preserve">Annual 2%  Volume Rebate </t>
  </si>
  <si>
    <t>CTR005222</t>
  </si>
  <si>
    <t>Montana-Dakota Services</t>
  </si>
  <si>
    <t>Comp unit 2006</t>
  </si>
  <si>
    <t>tank &amp; Refridge plt</t>
  </si>
  <si>
    <t>Thor Resources</t>
  </si>
  <si>
    <t>CTR015956</t>
  </si>
  <si>
    <t>CTR016000</t>
  </si>
  <si>
    <t>5c-12-57-5w4</t>
  </si>
  <si>
    <t>14a-18-58-5w4</t>
  </si>
  <si>
    <t>12c-12-57-5w4</t>
  </si>
  <si>
    <t>9b-29-56-6w4</t>
  </si>
  <si>
    <t>8a-13-58-6w4</t>
  </si>
  <si>
    <t>12a-18-58-5w4</t>
  </si>
  <si>
    <t>10c-28-56-6w4</t>
  </si>
  <si>
    <t>14b-18-58-5w4</t>
  </si>
  <si>
    <t>11a-28-6w4</t>
  </si>
  <si>
    <t>9b-11-57-5w4</t>
  </si>
  <si>
    <t>3b-19-58-5w4</t>
  </si>
  <si>
    <t xml:space="preserve">Energetic Services </t>
  </si>
  <si>
    <t>Energetic Services</t>
  </si>
  <si>
    <t>Bailey Helicopters</t>
  </si>
  <si>
    <t>Helicopter Services - Helmet</t>
  </si>
  <si>
    <t>RFP 589 wa s awarded to Bailey Helicopters that was 5.9% lower than the previous incumbent.</t>
  </si>
  <si>
    <t>CTR016022</t>
  </si>
  <si>
    <t xml:space="preserve">RFP 497 total estimated savings for the contract term are compared against the current incumbents m3 base rates. </t>
  </si>
  <si>
    <t>CTR016094</t>
  </si>
  <si>
    <t>Rebate</t>
  </si>
  <si>
    <t>Secure Energy Services Inc.</t>
  </si>
  <si>
    <t>Chemicals/Lubricants</t>
  </si>
  <si>
    <t>CTR014253</t>
  </si>
  <si>
    <t>Juan Carlos Blesa</t>
  </si>
  <si>
    <t>Multiple Chemicals purchased from Secure Energy by Painted Pony.
Sandsolve 2720:
Painted Pony Price: $6.50/L
CNRL Price: $5.92/L
Difference: $0.58/L
2020 PP Volume: 2,915L x $0.58/L = $1,690.70
Foamsolv 100:
Painted Pony Price: $8.44/L
CNRL Price: $7.25/L
Difference: $1.19/L
2020 PP Volume: 7,210L x $1.19/L = $8,579.90
ClaySolv 1550:
Painted Pony Price: $7.49/L
CNRL Price: $6.35/L
Difference: $1.14/L
2020 PP Volume: 670L x $1.14/L = $763.80
WSP 2499:
Painted Pony Price: $4.24/L
CNRL Price: $3.02/L
Difference: $1.22/L
2020 PP Volume: 15,838L x $1.22/L = $19,322.36
Total = $30,356.76</t>
  </si>
  <si>
    <t>Baker Hughes Canada Company Ltd.</t>
  </si>
  <si>
    <t>Two chemicals were purchased by Painted Pony from Baker Hughes.  Based on the volumes purchased, and the difference between Painted Pony and CNRL pricing, $44,258.52 in savings was found.
CRO347:  
Painted Pony paid $4.73/L
CNRL Pays $4.44/L
Difference: $0.29/L
2020 PP Volume: 5,038L x $0.29/L = $1,461.02 savings
HSW2017:
Painted Pony paid $2.36/L
CNRL Pays $2.17/L
Difference $0.19/L
2020 PP Volume: 225,250L x $0.19 = $42,797.50 savings
$1,461.02 + $42,797.50 = $44,258.52</t>
  </si>
  <si>
    <t>CTR000813</t>
  </si>
  <si>
    <t>Brenntag Canada Inc.</t>
  </si>
  <si>
    <t>Multiple Chemicals purchased from Brenntag by Painted Pony.
Methanol:  
Painted Pony Price: $0.575kg
CNRL Price $0.560/kg
Difference: $0.15/kg
2020 PP Volume: 19,077kg x $0.15/kg = $286.15
Inhibited Methanol:
Painted Pony Price: $0.605/kg
CNRL Price: $0.590/kg
Difference: $0.15/kg
2020 PP Volume: 485,328kg x $0.15/kg = $7,279.92
Triethylene Glycol BLK 100%
Painted Pony Price: $2.50/kg
CNRL Price: $1.37/kg
Difference: $1.130/kg
2020 PP volume: 20,875kg x  $1.13/kg = $23,588.75
Triethylene Glycol DRP 100%
Painted Pony Price: $2.91/kg
CNRL Price: $1.82/kg
Difference: $1.09/kg
2020 PP volume: 9,912kg x  $1.09/kg = $10,804.08
Total = $41,958.90</t>
  </si>
  <si>
    <t>CTR004125</t>
  </si>
  <si>
    <t>Darryl MacDonald</t>
  </si>
  <si>
    <t>NA - entered on spreadsheet March 1, 2021</t>
  </si>
  <si>
    <t>Don - Albian</t>
  </si>
  <si>
    <t>CooleyCore</t>
  </si>
  <si>
    <t>negotiated reduction of fees</t>
  </si>
  <si>
    <t>SPI Specification Form Data Sheet Consolidation - EIM Albian</t>
  </si>
  <si>
    <t>EIM Albian</t>
  </si>
  <si>
    <t xml:space="preserve">Taiga Controls Ltd. </t>
  </si>
  <si>
    <t>CTR004155</t>
  </si>
  <si>
    <r>
      <rPr>
        <b/>
        <sz val="8"/>
        <color theme="1"/>
        <rFont val="Calibri"/>
        <family val="2"/>
        <scheme val="minor"/>
      </rPr>
      <t>Cost Savings = $184,590.55</t>
    </r>
    <r>
      <rPr>
        <sz val="8"/>
        <color theme="1"/>
        <rFont val="Calibri"/>
        <family val="2"/>
        <scheme val="minor"/>
      </rPr>
      <t xml:space="preserve"> per year driven by switching Taiga Controls'' work to Techmation. Based on a thorough review with our Business Area and confirmation of appropriate sheet comparisons by our E&amp;I SM lead, Darrel Kent, these savings are a result of many different cost drivers. 
Savings have been determined by examining the differences in rates charged by Taiga vs Techmation, and multiplying the difference by the number of units charged to Painted Pony in 2020.  Number of ours and units charged by Taiga was estimated using 50% of the hours/units charged to Painted Pony by Elite Technologies in 2020 as Taiga's spend was 50% of Elite's.  Both Elite and Taiga performed the same scope.
Cost Savings of $184,590.55 is made up of the following line item types of OT and RT on both Journeyman and Apprentice labour ($38,585), Truck costs reductions ($101,813), Equipment Rental ($19,853), and Parts and OT in excess of regular shift savings ($24,339). </t>
    </r>
  </si>
  <si>
    <t>Step Energy Services</t>
  </si>
  <si>
    <t>Coiled Tubing/N2</t>
  </si>
  <si>
    <t>A comparison of Painted Pony rates vs CNRL rates on key services and materials was made for a CNRL well proposal ( 200/D-074-K/094-A-13).  Findings show Painted Pony rates to be approximately 17.7% higher than CNRL (Painted Pony  pricing was $10,056 higher overall on $56,967 worth of CNRL charges).  Items include:  CTU, cycling charges, unit travel, SFR-101 friction reducer, N2 Purge package, Subsistance.   
Savings calculation based on PP 2 year avg spend x 17.7%</t>
  </si>
  <si>
    <t>CTR014738</t>
  </si>
  <si>
    <t>CGI Information Systems and Management Consultants Inc.</t>
  </si>
  <si>
    <t xml:space="preserve">IS software packaging </t>
  </si>
  <si>
    <t xml:space="preserve">IS </t>
  </si>
  <si>
    <t>Worked with IS on alternative consulting contractor to provide software packaging services. Current contractor rate $160 per hour and CGI's is $46.48. total estimated hours in a 6 months term is 3255 hours</t>
  </si>
  <si>
    <t>Instrument air compressor</t>
  </si>
  <si>
    <t>Ft. St. John</t>
  </si>
  <si>
    <t>Med Hat</t>
  </si>
  <si>
    <t>Compressor 10072</t>
  </si>
  <si>
    <t>CTR016074</t>
  </si>
  <si>
    <t>CTR015757</t>
  </si>
  <si>
    <t>Pavillion Energy</t>
  </si>
  <si>
    <t>Comp 13358</t>
  </si>
  <si>
    <t>siezed Ford engine</t>
  </si>
  <si>
    <t>Robert Stevenson</t>
  </si>
  <si>
    <t>CTR015712</t>
  </si>
  <si>
    <t>CTR014559-02</t>
  </si>
  <si>
    <t>20' sea can</t>
  </si>
  <si>
    <t>228 pumpjack</t>
  </si>
  <si>
    <t>Bakere Pump Unit Service</t>
  </si>
  <si>
    <t>CTR016140</t>
  </si>
  <si>
    <t>Line Pipe (114.3mm x 4.8mm, Ultrafoam TA, 2667m )</t>
  </si>
  <si>
    <t>Wembley (13-19-072-08W6)</t>
  </si>
  <si>
    <t>North Wapiti (09-11-069-09W6)</t>
  </si>
  <si>
    <t>Line Pipe (114.3mm x 4.8mm, Ultrafoam TA, 1100m)</t>
  </si>
  <si>
    <t>Hythe (08-31-073-09W6)</t>
  </si>
  <si>
    <t>Line Pipe (114.3mm x 4.8mm, Ultrafoam TA, 1020m)</t>
  </si>
  <si>
    <t>Line Pipe (114.3mm x 4.8mm, UBIII SE, 157m)</t>
  </si>
  <si>
    <t>CTR011672</t>
  </si>
  <si>
    <t>CTR015910</t>
  </si>
  <si>
    <t xml:space="preserve">Whitestar Tubulars Ltd. </t>
  </si>
  <si>
    <t>CTR016017</t>
  </si>
  <si>
    <t>Sale of Redband Tubing (1257 joints)</t>
  </si>
  <si>
    <t>Casing and Tubing of Various Specifications - Oculus Painted Pony Clean-up (67 joints)</t>
  </si>
  <si>
    <t>Fort St John</t>
  </si>
  <si>
    <t>Shovel Suspension Gantry</t>
  </si>
  <si>
    <t>Horizon Mining</t>
  </si>
  <si>
    <t>Blinds, 6" RF 150</t>
  </si>
  <si>
    <t>Pebble beach</t>
  </si>
  <si>
    <t>Overland piping</t>
  </si>
  <si>
    <t>Dorian Sinclair</t>
  </si>
  <si>
    <t>Mining</t>
  </si>
  <si>
    <t>Vegetation and Noxious Weed Management Programs at CNRL Horizon and Albian Sands</t>
  </si>
  <si>
    <t>Ace Vegetation Control Service Ltd., McKay Metis Energy Services, Acden Vertex Limited Partnership, Paragon Soil and Environmental Consulting Inc., Marksmen Vegetation Management Inc.</t>
  </si>
  <si>
    <t>Comp 2550</t>
  </si>
  <si>
    <t>PCL Holdings</t>
  </si>
  <si>
    <t>Travis Ailsby</t>
  </si>
  <si>
    <t>Potts Petroleum</t>
  </si>
  <si>
    <t>CTGR016174</t>
  </si>
  <si>
    <t>CTR016160</t>
  </si>
  <si>
    <t>CTR016230</t>
  </si>
  <si>
    <t>28 MT's</t>
  </si>
  <si>
    <t>Curtis Scherger</t>
  </si>
  <si>
    <t>Milton Roy Pumps (2 complete)</t>
  </si>
  <si>
    <t>Med Hat area stock</t>
  </si>
  <si>
    <t>Med Hat area operations</t>
  </si>
  <si>
    <t>12-35-38-18w4</t>
  </si>
  <si>
    <t>11-19-38-7w5</t>
  </si>
  <si>
    <t>comp 3531 - Wauk H24GL / Ariel JGJ/2</t>
  </si>
  <si>
    <t>Grimes Well Servicing Ltd</t>
  </si>
  <si>
    <t>Service Rigs</t>
  </si>
  <si>
    <t>Painted Pony used Grimes Well Servicing for their service rig work.  Cost savings achieved by instead utilizing our current service rig providers in NEBC - Savanna Well Servicing and Precision Well Servicing.
Comparison done between Grimes vs Savanna vs Precision for a standard 10 hr work day with 200km &amp; 2 hrs of travel.
Grimes pricing is 13.05% higher than Savanna.
Grimes pricing is 10.08% higher than Precision.
Average of 11.56%
Estimated savings based on Grimes 2 year average spend for Painted Pony = $315,652 x 11.56% = $36,489.37</t>
  </si>
  <si>
    <t>Peaceland Oilfield Services Ltd.</t>
  </si>
  <si>
    <t>Fluid Hauling and Industrial Cleaning</t>
  </si>
  <si>
    <t>Peaceland is giving an average of 3% better rates to CNRL opposed to what Painted Pony received..
Painted Pony's average spend over the last 2 years with Peaceland was $2,934,167.87.
Savings = $2,934,167.87 x 3% = $88,025.04</t>
  </si>
  <si>
    <t>NA</t>
  </si>
  <si>
    <t>Kyle Vernon</t>
  </si>
  <si>
    <t>CTR000635 &amp; CTR005268</t>
  </si>
  <si>
    <t xml:space="preserve">junk equip in yard </t>
  </si>
  <si>
    <t>4 junk vehicles</t>
  </si>
  <si>
    <t>Golder Associates Ltd,
Acden Vertex Limited Partnership</t>
  </si>
  <si>
    <t>Golder Associates Ltd.</t>
  </si>
  <si>
    <t>Oculus Transport</t>
  </si>
  <si>
    <t>Marketing NGL Trucking</t>
  </si>
  <si>
    <t>Marketing</t>
  </si>
  <si>
    <t>CTR005455</t>
  </si>
  <si>
    <t>Susan Steele</t>
  </si>
  <si>
    <t>Oculus Transport approached Canadian Natural for an increase of 5% for the last year of their three year scope award.  Annual spend is $7,592,174.04, 5% increase as requested was $379,608.70 .  Internal analysis did not substantiate increase so request for increase was declined.</t>
  </si>
  <si>
    <t>CTR014509</t>
  </si>
  <si>
    <t>Glen Ockerman</t>
  </si>
  <si>
    <t>old MCC building</t>
  </si>
  <si>
    <t>Lloydminster</t>
  </si>
  <si>
    <t>Bonnyville</t>
  </si>
  <si>
    <t>2 arrow engines, &amp; Fuel tanks</t>
  </si>
  <si>
    <t>2 old generator packages</t>
  </si>
  <si>
    <t>B&amp; E Matthews</t>
  </si>
  <si>
    <t>VanRos Services</t>
  </si>
  <si>
    <t>Warthog Tubulars</t>
  </si>
  <si>
    <t>CTR015460</t>
  </si>
  <si>
    <t>CTR016326</t>
  </si>
  <si>
    <t>CTR016204</t>
  </si>
  <si>
    <t>Ross K / Kevin F</t>
  </si>
  <si>
    <t>CTR015376</t>
  </si>
  <si>
    <t>CTR016073</t>
  </si>
  <si>
    <t>2 - 1000 bbl tanks</t>
  </si>
  <si>
    <t>5-28-48-23w3 yard</t>
  </si>
  <si>
    <t>13-11-3C16-15-48-23w3</t>
  </si>
  <si>
    <t>6-17-64-8w4</t>
  </si>
  <si>
    <t>13A-14-63-7w4</t>
  </si>
  <si>
    <t>8B-15-61-8w4</t>
  </si>
  <si>
    <t>7B HZ-17-62-7w4</t>
  </si>
  <si>
    <t>16-13-13-15w4</t>
  </si>
  <si>
    <t>8-29-14-15w4</t>
  </si>
  <si>
    <t>Air receiver</t>
  </si>
  <si>
    <t>37,507 gal bullet</t>
  </si>
  <si>
    <t>Jackfish Dist Tank Farm</t>
  </si>
  <si>
    <t>24" separator pkg</t>
  </si>
  <si>
    <t>Gilby yard</t>
  </si>
  <si>
    <t>7-16-38-7w4</t>
  </si>
  <si>
    <t>Multiple locations</t>
  </si>
  <si>
    <t xml:space="preserve">32 MT's </t>
  </si>
  <si>
    <t xml:space="preserve">Wetland Monitoring </t>
  </si>
  <si>
    <t>Stantec Consulting Limited, Matrix Solutions Inc., Golder Associates Ltd., Higher Ground Consulting Inc., Vertex Professional Services Ltd.</t>
  </si>
  <si>
    <t>Suncor Energy Products Partnership</t>
  </si>
  <si>
    <t>Diesel</t>
  </si>
  <si>
    <t>Both CNRL and Painted Pony purchase diesel from Suncor.  Suncor provides discounts to both from the current diesel price at the pump.
CNRL discount: $0.0875/L
PP Discount: $0.0100/L
Delta/CNRL Advantage: $0.0775/L
Actual savings realized November-January from Suncor invoicing PP c/o CNRL:
980,003L x $0.0775/L = $75,950.23</t>
  </si>
  <si>
    <t>Peter Pazienza</t>
  </si>
  <si>
    <t>CTR011023</t>
  </si>
  <si>
    <t xml:space="preserve">March </t>
  </si>
  <si>
    <t xml:space="preserve">Asset Utilization savings for Progressive Cavity Pumps for February.  Pumps are utilized from CNRL inventory instead of purchasing new pumps from vendors.
Weatherford: $2,956 (2 Rotors)
Lifting Solutions:  $12,501  (6 rotors, 6 stators)
Kudu: $4,150 ( 2 Rotors)
Lufkin: $4,634 (3 rotors)
</t>
  </si>
  <si>
    <t xml:space="preserve">Asset Utilization savings for Electronic Submersible Pumps for February.  Pumps and components are utilized from CNRL inventory instead of purchasing new pumps from vendors.
Schlumberger: $120,988(Components and repairs on 5 Pumps)
</t>
  </si>
  <si>
    <t>Asset Utilization savings for Reciprocating Rod Pumps for the months of February.  Pumps and components are utilized from CNRL inventory instead of purchasing new pumps from vendors.
Weatherford:  $45,862.62 (Componenets on 10 Pumps)
Lufkin: $107,572.14 (Components on 18 pumps)
Q2: $27,506.39 (Components on 12 Pumps)
DNOW: $1,815.94 ( Components on 1 pump)</t>
  </si>
  <si>
    <t>ENT Oilfield Inc.</t>
  </si>
  <si>
    <t>Picker Trucks</t>
  </si>
  <si>
    <t>Negotiated the extension of Covid-19 discounts until the end of Q2 (additional 4 monhts)
Discounts for Picker Trucks at Kirby ($225/hr down to $220/hr) and daily commute to PAW ($185/hr down to $125/hr)
Conservative estimated savings of $13,840 ($3,460/month based on reduced hours during Covid).</t>
  </si>
  <si>
    <t>CTR016138</t>
  </si>
  <si>
    <t>Conventional/Thermal</t>
  </si>
  <si>
    <t>Supply of Electronic Submersible Pumps</t>
  </si>
  <si>
    <t>Energetic Services Inc</t>
  </si>
  <si>
    <t>CTR015636</t>
  </si>
  <si>
    <t>Extension of COVID savings for an additional 8 months. Reduction is 9%, based on Energetic's spend for fluid haul in 2020 of $672,238:
672,238 x 9% reduction /12 months * 8 months of savings = $40,334.28 Savings</t>
  </si>
  <si>
    <t>Peace Country Petroleum Sales</t>
  </si>
  <si>
    <t>Lubricants</t>
  </si>
  <si>
    <t>Painted Pony bought lubricants from Peace Country Petroleum Sales, while CNRL purchases similar lubricants from Petro-Can Lubricants.  Compaison made based on pricing for various lubricants and 2020 quantities purchased by PP.
Mobil Delvac 1 ESP5W40 or Equivalent
Peace Country Price: $8.20/L
Petro-Can Price: $3.02/L
Savings: 61L x $5.18/L = $313.76
Mobil Delvac 1 ESP 0W40 or Equivalent
Peace Country Price: $8.20/L
Petro-Can Price: $3.02/L
Savings: 61L x $5.18/L = $313.76
Mobil GEO 10W40 or Equivalent
Peace Country Price: $3.95/L
Petro-Can Price: $3.02/L
Savings: 742L x $0.93/L = 690.03
Mobil Pegasus 1005 (drums) or Equivalent
Peace Country Price: $4.05/L
Petro-Can Price: $2.45/L
Savings: 32,687L x $1.60/L = $52,299.34
Mobil Pegasus 1005 (bulk) or Equivalent
Peace Country Price: $3.95/L
Petro-Can Price: $2.24/L
Savings: 7,043L x $1.71/L = $12,043.53
Univis HVI 13 or Equivalent
Peace Country Price: $6.58/L
Petro-Can Price: $1.47/L
Savings: 42L x $1.47/L = $61.74</t>
  </si>
  <si>
    <t>CTR006184</t>
  </si>
  <si>
    <t>Definitive Optimization</t>
  </si>
  <si>
    <t>Plunger Lifts</t>
  </si>
  <si>
    <t>No 'service work' performed for Painted Pony in 2020, just plunger lift installations.  Similar amount of work performed for CNRL on former Painted Pony sites since the acquisition.
Painted Pony received a 10% discount on plunger lift parts, whereas CNRL receives an 18% discount for a savings of 8%.
Painted Pony spend with Definitive Optimization in 2020 was $102,221.56.  
Total savings = 8% x $102,221.56 = $8,177.72</t>
  </si>
  <si>
    <t>CTR004603</t>
  </si>
  <si>
    <t>13D-28-56-6w4</t>
  </si>
  <si>
    <t>7c-11-58-6w4</t>
  </si>
  <si>
    <t>13c-58-56-6w4</t>
  </si>
  <si>
    <t>16a-11-58-6w4</t>
  </si>
  <si>
    <t>6d-28-56-6w4</t>
  </si>
  <si>
    <t>16-a-11-58-6w4</t>
  </si>
  <si>
    <t>7d-28-56-6w4</t>
  </si>
  <si>
    <t>12b-12-58-6w4</t>
  </si>
  <si>
    <t>Scada Equip</t>
  </si>
  <si>
    <t>Stock ST171002</t>
  </si>
  <si>
    <t>2 - Ampscot 640-305-144 pumpjacks</t>
  </si>
  <si>
    <t>Ferrier yard</t>
  </si>
  <si>
    <t>7-16-38-7w5</t>
  </si>
  <si>
    <t>5 MT's</t>
  </si>
  <si>
    <t>8 MT's</t>
  </si>
  <si>
    <t>Stock ST210101</t>
  </si>
  <si>
    <t>CTR015479</t>
  </si>
  <si>
    <t>Patchwork Group</t>
  </si>
  <si>
    <t>Bonnyville/Lloydminster</t>
  </si>
  <si>
    <t>CTR015590</t>
  </si>
  <si>
    <t>CTR016081</t>
  </si>
  <si>
    <t>Conestoga Pipe &amp; Supply</t>
  </si>
  <si>
    <t>Cool Zone Oilfield Services Ltd.</t>
  </si>
  <si>
    <t>Sale of 73.0mm Redband Tubing (420 Joints)</t>
  </si>
  <si>
    <t>Sale of 88.9mm Redband Tubing (1980 Joints)</t>
  </si>
  <si>
    <t>Sale of 88.9mm Greenband Tubing</t>
  </si>
  <si>
    <t>Clint Shackleton</t>
  </si>
  <si>
    <t>CTR014586</t>
  </si>
  <si>
    <t>Dynamic Steel</t>
  </si>
  <si>
    <t>168.3mm Line Pipe</t>
  </si>
  <si>
    <t>Carmen Creek</t>
  </si>
  <si>
    <t>Recruitment Partners</t>
  </si>
  <si>
    <t xml:space="preserve">Staffing </t>
  </si>
  <si>
    <t>Corporate</t>
  </si>
  <si>
    <t>CTR014142</t>
  </si>
  <si>
    <t>CTR015010, CTR015309</t>
  </si>
  <si>
    <t xml:space="preserve">Cost Savings </t>
  </si>
  <si>
    <t>Worley Canada Services Ltd</t>
  </si>
  <si>
    <t>Secondment - Piping Designer</t>
  </si>
  <si>
    <t>Horizon</t>
  </si>
  <si>
    <t>CTR002809</t>
  </si>
  <si>
    <t>CTR016615</t>
  </si>
  <si>
    <t>Blair Air Systems</t>
  </si>
  <si>
    <t>small building</t>
  </si>
  <si>
    <t>2 small buildings</t>
  </si>
  <si>
    <t>BC Welding</t>
  </si>
  <si>
    <t>CTR016375</t>
  </si>
  <si>
    <t>13-26-67-5w6</t>
  </si>
  <si>
    <t>8-33-63-13w6</t>
  </si>
  <si>
    <t>2 - 1000 bbl frac tank</t>
  </si>
  <si>
    <t>2500 bbl tank</t>
  </si>
  <si>
    <t>Reduce rate by 10% - The contractor’s rate was $110.00/hour and now it is $99.00/hour 40 hours/week from January 1, 2021 to June 30, 2021.</t>
  </si>
  <si>
    <t>• A cost savings of $599,958.78 was achieved for the SNF Volume Discount 2020 Calendar Year. After internal allocation of accounting codes SNF has posted in ADP credit notes for a total $599,958.78 (13,200 MT in 2020) for Conventional EOR.</t>
  </si>
  <si>
    <t>SNF</t>
  </si>
  <si>
    <t>Transfer from Horizon</t>
  </si>
  <si>
    <t>Kevin N</t>
  </si>
  <si>
    <t>Secure Energy</t>
  </si>
  <si>
    <t>Q1 Scrap Steel (Horizon)</t>
  </si>
  <si>
    <t>Q1 Scrap Steel (Albian)</t>
  </si>
  <si>
    <t>Domestic Waste Bins</t>
  </si>
  <si>
    <t>RFQ</t>
  </si>
  <si>
    <t>Secure Onsite, Tervita, GFL, Kanaskiy Services, Quest Disposal, Slave Lake Hotshot</t>
  </si>
  <si>
    <t>Carla - Horizon</t>
  </si>
  <si>
    <t>Business Area - Department Name</t>
  </si>
  <si>
    <t>BU Contact Person</t>
  </si>
  <si>
    <t xml:space="preserve">Description of Services </t>
  </si>
  <si>
    <t>Description of Rate Increases</t>
  </si>
  <si>
    <r>
      <t>Critical Control Technologies Inc</t>
    </r>
    <r>
      <rPr>
        <sz val="10"/>
        <color theme="1"/>
        <rFont val="Arial"/>
        <family val="2"/>
      </rPr>
      <t xml:space="preserve">. </t>
    </r>
  </si>
  <si>
    <t>CTR015206</t>
  </si>
  <si>
    <r>
      <t>Radicle Group Inc.</t>
    </r>
    <r>
      <rPr>
        <sz val="9"/>
        <color rgb="FF000000"/>
        <rFont val="Arial"/>
        <family val="2"/>
      </rPr>
      <t xml:space="preserve"> </t>
    </r>
  </si>
  <si>
    <t>Dave Rosgen/Shay Sonpal</t>
  </si>
  <si>
    <t>Michael Slavin</t>
  </si>
  <si>
    <t>IS</t>
  </si>
  <si>
    <t>CTR015483</t>
  </si>
  <si>
    <t>Purolator Inc.</t>
  </si>
  <si>
    <t>Shelia Rodberg</t>
  </si>
  <si>
    <t>Courier</t>
  </si>
  <si>
    <t>Operations</t>
  </si>
  <si>
    <t>Provides services to verify and register Carbon Credits, rates are commission percentage based</t>
  </si>
  <si>
    <t>$3.5M (combination cost for the 4 products)</t>
  </si>
  <si>
    <t>Current Annual Spend</t>
  </si>
  <si>
    <r>
      <t xml:space="preserve">Contractor - </t>
    </r>
    <r>
      <rPr>
        <b/>
        <sz val="8"/>
        <color rgb="FFFF0000"/>
        <rFont val="Calibri"/>
        <family val="2"/>
        <scheme val="minor"/>
      </rPr>
      <t>FULL LEGAL NAME</t>
    </r>
  </si>
  <si>
    <t>Provides 4 different software products used by various groups in CNRL</t>
  </si>
  <si>
    <t>Reviewed</t>
  </si>
  <si>
    <t>CTR011201</t>
  </si>
  <si>
    <t>CTR016612</t>
  </si>
  <si>
    <t>V-Tech</t>
  </si>
  <si>
    <t>Eagle compressor</t>
  </si>
  <si>
    <t>Finney-Taylor</t>
  </si>
  <si>
    <t>Professional Services - Staffing</t>
  </si>
  <si>
    <t>CTR016628</t>
  </si>
  <si>
    <t xml:space="preserve">April </t>
  </si>
  <si>
    <t>8a-3-56-1w4</t>
  </si>
  <si>
    <t>10b-3-56-1w4</t>
  </si>
  <si>
    <t>12c-2-56-1w4</t>
  </si>
  <si>
    <t>7a-3-56-1w4</t>
  </si>
  <si>
    <t>1d-21-56-2w4</t>
  </si>
  <si>
    <t>8b-21-55-2w4</t>
  </si>
  <si>
    <t>various</t>
  </si>
  <si>
    <t>25 MT's</t>
  </si>
  <si>
    <t xml:space="preserve">Dynacore Solutions Ltd. </t>
  </si>
  <si>
    <t>CTR016046</t>
  </si>
  <si>
    <t>Reeti Sudan</t>
  </si>
  <si>
    <t xml:space="preserve">Negotiated Markup from 20% to 17%.   It is only one contractor. 
Time Frame:      April 12, 2021 to October 31, 2022.  (81.14 weeks)
Previous Rate:   40 hr/week X 81.14 weeks X $78.00/hr = $253,165.71
New Rate:           40 hr/week X 81.14 weeks X $76.05/hr = $246,836.57
Savings:                                                                                            = $6,329.14
</t>
  </si>
  <si>
    <t>Proposal had rate decreases for some and increases for other products.  Overall original proposal was an increase of $656K annually - negotiations ongoing</t>
  </si>
  <si>
    <t>Current - 13.3% on first 20,000 tons of emission reduction, 5% every ton after that.  Proposal:  13.2 on First 100,000 tons, and 12% after that.  Impact 800K increase - negotiations ongoing</t>
  </si>
  <si>
    <t>Proposal was 4% increase - due to covid costs, CNRL has not met our minimum delivery targets in 2020 - negotiations ongoing</t>
  </si>
  <si>
    <t>Cost Avoidance (Yes or No)</t>
  </si>
  <si>
    <t>Annual $ Impact (per year)</t>
  </si>
  <si>
    <t>Glenn Nesbit/Mark Hughes</t>
  </si>
  <si>
    <t>Oculus Transport approached Canadian Natural for an increase of 5% for the last year of their three year scope award.  Internal analysis did not substantiate increase so request for increase was declined.</t>
  </si>
  <si>
    <t>Pason Systems Corp</t>
  </si>
  <si>
    <t>Drilling</t>
  </si>
  <si>
    <t>Electronic Data Recording</t>
  </si>
  <si>
    <t>Ryan Veloso</t>
  </si>
  <si>
    <t>CTR016535</t>
  </si>
  <si>
    <t xml:space="preserve">Pason Systems Corp,provided a 20% reduction in response to COVID-19 letter. This reduction expired in March 2021 and Pason has requested to go back to their Pre-COVID 19 rates. After several rounds of discussion the Business Unit and SM agreed to accept the request but lock the rates for 2 years. </t>
  </si>
  <si>
    <t>Drilling Cementing Services</t>
  </si>
  <si>
    <t>Cancor Pressure Cementers, Magnum Cemening Services, Morganick Blending, Sanjel Energy, Trican Well Services</t>
  </si>
  <si>
    <t>Compass Directional, Halliburton, Mostar, OptiMax, Pacesetter, Weatherford</t>
  </si>
  <si>
    <t>Azmuthial Deep Resitivity Tool - Directional  Drilling:  Golden Lake - HO</t>
  </si>
  <si>
    <t>Bird and Wildlife Services</t>
  </si>
  <si>
    <t>Updating current contract with SGS. A 1% increase was refused by CNRL</t>
  </si>
  <si>
    <t>CTR016391</t>
  </si>
  <si>
    <t>Mark Kyluik</t>
  </si>
  <si>
    <t xml:space="preserve">Asset Utilization savings for Electronic Submersible Pumps for March.  Pumps and components are utilized from CNRL inventory instead of purchasing new pumps from vendors.
Schlumberger: $80,551.74(Components and repairs on 2 Pumps)
</t>
  </si>
  <si>
    <t>Asset Utilization savings for Reciprocating Rod Pumps for the month of March.  Pumps and components are utilized from CNRL inventory instead of purchasing new pumps from vendors.
Weatherford:  $28,163 (Componenets on 7 Pumps)
Lufkin: $111,610.40 (Components on 29 pumps)
Q2: $138,496.03 (Components on 41 Pumps)
DNOW: $17,383.86( Components on 8 pump)</t>
  </si>
  <si>
    <t>CTR016771</t>
  </si>
  <si>
    <t>Romer Environmental</t>
  </si>
  <si>
    <t>Kobota side-x-side</t>
  </si>
  <si>
    <t>2-7-67-26w4 yard</t>
  </si>
  <si>
    <t>8-13-73-25w4</t>
  </si>
  <si>
    <t>36" separator pkg</t>
  </si>
  <si>
    <t>1-20-70-22w4 yard</t>
  </si>
  <si>
    <t>16" RJV separator pkg</t>
  </si>
  <si>
    <t>STEP 3</t>
  </si>
  <si>
    <t>Emerging Issue Reported</t>
  </si>
  <si>
    <t>Cost Avoidance Reported</t>
  </si>
  <si>
    <t>Colleen Only</t>
  </si>
  <si>
    <t>STEP 1 (SMA/SMP)</t>
  </si>
  <si>
    <t>STEP 2 (SMA/SMP)</t>
  </si>
  <si>
    <t>Tenaris/ATP</t>
  </si>
  <si>
    <t>Purchase of Line Pipe</t>
  </si>
  <si>
    <t>Tenaris advised of a significant price increase planned for Q2. Working with the pipelines team an RFQ was issued for the pipe required for the remainder of the year. The 2020 stock buyout was also moved from Q2 to Q1 to avoid the increased pricing. In total 46,000 meters of pipe was purchased with an associated cost savings of $354,199.79.</t>
  </si>
  <si>
    <t>CTR016517/16500/16429/16507</t>
  </si>
  <si>
    <t>SGS Canada Ltd.</t>
  </si>
  <si>
    <t>Fred Kuzmic</t>
  </si>
  <si>
    <t>Bird Deterent and Wildlife Monitoring</t>
  </si>
  <si>
    <t>Vendor looking to claw back concessions (covid 19 reductions) by requesting a 1% across the board rate increase. Increase was refused</t>
  </si>
  <si>
    <t>Horizon and Albian</t>
  </si>
  <si>
    <t>Geological Core Storage</t>
  </si>
  <si>
    <t>Q1 Wellhead Component Utilization</t>
  </si>
  <si>
    <t>Pipelines</t>
  </si>
  <si>
    <t xml:space="preserve">M.A. O'Kane </t>
  </si>
  <si>
    <t xml:space="preserve">Scott Martens </t>
  </si>
  <si>
    <t>Engineering Services</t>
  </si>
  <si>
    <t>CTR000724</t>
  </si>
  <si>
    <t>Alberta Heavy Oilwell Servicing</t>
  </si>
  <si>
    <t>Well Servicing</t>
  </si>
  <si>
    <t>Doug Fukushima /  Marshall Blinkhorn /  Rob St Martin</t>
  </si>
  <si>
    <t>CTR003927</t>
  </si>
  <si>
    <t>Erika Larm</t>
  </si>
  <si>
    <t>AHO provided a 5% discount on their Wabasca rig in response to CNRL's Covid-19 letter in April last year.  Vendor has requested the 5% discount back.  
BA has agreed to the re-instated 5% increase due to limited yearly exposure and good service record.</t>
  </si>
  <si>
    <t>Concord Well Servicing (High Arctic)</t>
  </si>
  <si>
    <t>Doug Fukushima / Rob St Martin</t>
  </si>
  <si>
    <t>Concord provided a Covid-19 discount on their Thermal rigs from $550/hr down to $530/hr.  In January 2021 they requested the discount be removed.  Well Servicing and Concord agreed to split the difference at $540/hr until the end of February.  Concord has since requested the increase back to $550/hr, however there have been certain staffing issues being worked through between Concord and WS so have been holding off on any further discussions at this time.  Once the issues are worked through, Concord will want to re-visit.</t>
  </si>
  <si>
    <t>CTR003872</t>
  </si>
  <si>
    <t>Savanna Well Servicing</t>
  </si>
  <si>
    <t>CTR005268</t>
  </si>
  <si>
    <t>Eagle Well Servicing (Western Production Services Corp.)</t>
  </si>
  <si>
    <t xml:space="preserve"> Marshall Blinkhorn /  Rob St Martin</t>
  </si>
  <si>
    <t>CTR005283</t>
  </si>
  <si>
    <t>Savanna has requested an increase from $473/hr to $515/hr (42/hr increase) for FSMS rigs, and from $483/hr to $520/hr ($37/hr increase) for FSMD rigs in conventional areas of AB.
Request was just received and will consult with BA.  - Negotiations ongoing</t>
  </si>
  <si>
    <t>Eagle Well Servicing requested to have a discussion around a rate increase.  After discussions with BA and looking at Eagle WS's rates and comparing them to Service Rig rate parameters, it was determined there were not advised of updated paramaters and there were areas where they could make adjustmests without a rate increase.  They were advised they could charge mileage after 100km (instead of the previous 200km), they could charge charge travel after 1hr (instead of the previous 2hrs), and that as a result of Covid we would allow them to charge for a 2nd vehicle with the same mileage charge as the 1st.
Eagle WS has come back requesting they be allowed to charge for mileage and travel without restrictions, and that OT be moved from 10 hrs to 8 hrs.
Discussions ongoing with BA - Negotiations ongoing.</t>
  </si>
  <si>
    <t>Mayco Well Servicing</t>
  </si>
  <si>
    <t>Farm Boys Oilfield Services</t>
  </si>
  <si>
    <t>Swab Rigs</t>
  </si>
  <si>
    <t>CNRL and Painted Pony use Farm Boys for Swab Rig Services.  
Swab rig rate is $305/hr.
Farm Boys provides discount based on current oil and gas prices.  Current discount being provided to CNRL is 28% for a swab rig rate of $220/hr.  The discount Painted Pony received for equivalet pricing was 20%, for a swab rig rate of $244/hr.
CNRL rate is 8% better than Painted Pony.  Based on Average PP spend over the last 2 years ($139,053), an 8% savings is $11,124.24</t>
  </si>
  <si>
    <t>CTR016422</t>
  </si>
  <si>
    <t>Tenaris Global</t>
  </si>
  <si>
    <t>Qty 45 - 114.3mm Couplings</t>
  </si>
  <si>
    <t>Tenaris Edm</t>
  </si>
  <si>
    <t>CTR016843</t>
  </si>
  <si>
    <t>Classic Hot Shot</t>
  </si>
  <si>
    <t>Sale of 73.0mm Redband tubing(1350 joints)</t>
  </si>
  <si>
    <t>CTR017011</t>
  </si>
  <si>
    <t>Terry Leathwood</t>
  </si>
  <si>
    <t>Riding lawn mower - Int Bid</t>
  </si>
  <si>
    <t>CTR015868</t>
  </si>
  <si>
    <t>Ariel JGK/4 Compressor Frame</t>
  </si>
  <si>
    <t>Meeks Yard FSJ</t>
  </si>
  <si>
    <t>CTR015633</t>
  </si>
  <si>
    <t>36" Separator Package</t>
  </si>
  <si>
    <t>16-1-2-12W4</t>
  </si>
  <si>
    <t>CTR015780</t>
  </si>
  <si>
    <t>Compressor Unit 13342</t>
  </si>
  <si>
    <t>16-10-25-16W4</t>
  </si>
  <si>
    <t>Ventured Oilfield</t>
  </si>
  <si>
    <t>Lufkin C640-256-144 pumpjack</t>
  </si>
  <si>
    <t>7-21-13-16w4</t>
  </si>
  <si>
    <t>3-17-11-16w4</t>
  </si>
  <si>
    <t>5-32-53-6w4</t>
  </si>
  <si>
    <t>2-22-52-25w3</t>
  </si>
  <si>
    <t>7b-20-58-5w4</t>
  </si>
  <si>
    <t>2c-18-58-4w4</t>
  </si>
  <si>
    <t>Marksmen Vegetation</t>
  </si>
  <si>
    <t>CTR017081</t>
  </si>
  <si>
    <t>Durma Press</t>
  </si>
  <si>
    <t>Tervita Corporation</t>
  </si>
  <si>
    <t>Mining - Horizon</t>
  </si>
  <si>
    <t>Mitesh Prajapati</t>
  </si>
  <si>
    <t>Sulphur Block Management</t>
  </si>
  <si>
    <t>CTR009728</t>
  </si>
  <si>
    <t>In response to CNRL’s request for cost relief in April 2020, Tervita provided a 10% rate reduction for CNRL’s sulphur block operations. As discussed, market conditions have significantly improved since that time and as such, I am writing to confirm that Tervita will be removing the 10% discount and this change will be reflected on your April invoice. As always, please let me know if you have any questions or concerns.</t>
  </si>
  <si>
    <t>If Entering YES in Column L - you must enter the cost avoidance on the Cost Savings tab (tab 1)</t>
  </si>
  <si>
    <t xml:space="preserve">Total Cost Savings in 2021 = $12,628.57 after contractor transferred to Roevin until April 30, 2021.  Recruitment Partners rate was 48.10%
Roevin’s rate is 20.13%
</t>
  </si>
  <si>
    <t>Helicopter Services</t>
  </si>
  <si>
    <t>CTR005642</t>
  </si>
  <si>
    <t>Synergy Aviation Ltd</t>
  </si>
  <si>
    <t xml:space="preserve">Helicopter Services   </t>
  </si>
  <si>
    <t>Rebate cheque for 2019 was received for 2% of annual spend</t>
  </si>
  <si>
    <t>CTR005640</t>
  </si>
  <si>
    <t>Potable Water and Vacuum Truck Services - Kirby/Jackfish</t>
  </si>
  <si>
    <t>D-Jean, Dipper Oilfield, Jason's Mobile Steam</t>
  </si>
  <si>
    <t>Paramedic Services - Kirby/Jackfish</t>
  </si>
  <si>
    <t>Vegetation Management - PAW</t>
  </si>
  <si>
    <t xml:space="preserve">Marksman Vegetation Management, Jacknife Oilfield Services, Timberwolf Environmental Services </t>
  </si>
  <si>
    <t>CTR017038</t>
  </si>
  <si>
    <t>Lengyel Farms</t>
  </si>
  <si>
    <t>400 bbl tank</t>
  </si>
  <si>
    <t>60" Separator pkg</t>
  </si>
  <si>
    <t>Van Hawk Oilfield</t>
  </si>
  <si>
    <t>CTR016468</t>
  </si>
  <si>
    <t>13 MT's</t>
  </si>
  <si>
    <t>Dunn Hiebert and Associates Ltd.</t>
  </si>
  <si>
    <t>Facilities and Pipelines, Drillings and Completions</t>
  </si>
  <si>
    <t>Cody Klatt</t>
  </si>
  <si>
    <t>Pipeline Inspectors and Pipeline Abandonment Consultant</t>
  </si>
  <si>
    <t>CTR011523</t>
  </si>
  <si>
    <t xml:space="preserve"> Dunn Hiebert provided a 10% reduction in their invoice rates in response to COVID-19 rate reduction letter. Wage reduction letter.  Dunn Hiebert has submitted a new rate proposal where they are asking to go back to the previous rates</t>
  </si>
  <si>
    <t>I have elevated this question to Will and Will has followed up with Julie.</t>
  </si>
  <si>
    <t xml:space="preserve">A  Contingent Worker from NES is in isolation in camp at Horizon because of close COVID contact. They are inquiring if the contingent worker will be paid during his isolation. </t>
  </si>
  <si>
    <t>Pending</t>
  </si>
  <si>
    <t xml:space="preserve">M.A. O'Kane has requested a rate increase as they have held their rates steady since 2017. Canadian Natural pushed back on a rate increase, O'Kane counter-proposed a simplified rate sheet which will limit the personnel that CNRL has access to, the simplified rate include all levels of service providers for a lump sum price. We are still discussing with the business area to determine if a simplified rate sheet will satisfy the needs to Canadian Natural. </t>
  </si>
  <si>
    <t>Kayden Industries 
Apex Oilfield services
WhirlyByrds
Clean Harbors
NOV Canada
Secure Energy
Campbell oilfield 
Precision Rentals</t>
  </si>
  <si>
    <t>7,774m of 6" Line Pipe</t>
  </si>
  <si>
    <t>Carmen Creek Yard</t>
  </si>
  <si>
    <t>CTR015559</t>
  </si>
  <si>
    <t>Bolongo</t>
  </si>
  <si>
    <t>700m of 4" Line Pipe</t>
  </si>
  <si>
    <t>CTR012552</t>
  </si>
  <si>
    <t>Feniks Oilfield</t>
  </si>
  <si>
    <t>Sale of 60.3mm Redband Tubing  (460 joints)</t>
  </si>
  <si>
    <t>Feniks Brooks</t>
  </si>
  <si>
    <t>Kevin N / Vince</t>
  </si>
  <si>
    <t>CTR017244</t>
  </si>
  <si>
    <t>Sale of Misc Redband Tubing(1336 joints)</t>
  </si>
  <si>
    <t>Classic Taber</t>
  </si>
  <si>
    <t>NES Global Ltd.</t>
  </si>
  <si>
    <t>Contingent Workers</t>
  </si>
  <si>
    <t>Received a reimbursement cheque from NES Global, providing contingent workers, due to the Government Employment Wage Subsidy  Program in the amount of $409,338.36</t>
  </si>
  <si>
    <t>CTR003528</t>
  </si>
  <si>
    <t>CTR016637</t>
  </si>
  <si>
    <t>Cold Creek Contracting</t>
  </si>
  <si>
    <t>utility trailer</t>
  </si>
  <si>
    <t>Ft St John</t>
  </si>
  <si>
    <t>CTR017330</t>
  </si>
  <si>
    <t>Roger Quesnel</t>
  </si>
  <si>
    <t>Can-Am quad</t>
  </si>
  <si>
    <t>CTR008421</t>
  </si>
  <si>
    <t>St Albert East</t>
  </si>
  <si>
    <t>CTR008549</t>
  </si>
  <si>
    <t>CTR017280</t>
  </si>
  <si>
    <t>Bommers Services</t>
  </si>
  <si>
    <t>12-C66 engines</t>
  </si>
  <si>
    <t>CTR017313</t>
  </si>
  <si>
    <t>2- triplex pumps</t>
  </si>
  <si>
    <t>CTR017383</t>
  </si>
  <si>
    <t>Silversage Colony</t>
  </si>
  <si>
    <t>2 - 400 bbl tanks</t>
  </si>
  <si>
    <t>CTR017181</t>
  </si>
  <si>
    <t>Brennan Hallett</t>
  </si>
  <si>
    <t>2 metal cabinets</t>
  </si>
  <si>
    <t>2-14-77-25w5</t>
  </si>
  <si>
    <t>8' x 10', 60 bbl, FKOD</t>
  </si>
  <si>
    <t>9-5-15-23w3</t>
  </si>
  <si>
    <t>6-35-77-11w6</t>
  </si>
  <si>
    <t>Comp unit 7219</t>
  </si>
  <si>
    <t>12-14-73-22w4</t>
  </si>
  <si>
    <t>8-9-87-23w4</t>
  </si>
  <si>
    <t>13-28-86-23w4</t>
  </si>
  <si>
    <t>9-32-86-23w4</t>
  </si>
  <si>
    <t>3-29-86-23w4</t>
  </si>
  <si>
    <t>14-33-86-23w4</t>
  </si>
  <si>
    <t>5-10-87-23w4</t>
  </si>
  <si>
    <t xml:space="preserve">Solids Control for Drilling in </t>
  </si>
  <si>
    <t xml:space="preserve">Golder raised COVID-19 concerns about staff staying at Horizon and Albian camps. SM met with Golder and the Environmental BA (Fred Kuzmic). Golder requested to have their staff stay off-site. Fred Kuzmic has agreed and is willing to compensate $130 per day per person for accommodations. Meals, transportation and residual accommodation costs will be covered by Golder. Fred will seek Business Area VP approval (Bill Clapperton). </t>
  </si>
  <si>
    <t>Confirm action forward with the BA</t>
  </si>
  <si>
    <t>Terracon Geotechnique Ltd.</t>
  </si>
  <si>
    <t>Horizon &amp; Albian Mining</t>
  </si>
  <si>
    <t>Walday Abeda/ Scott Martens</t>
  </si>
  <si>
    <t xml:space="preserve">Vendor requested an 8% increase, Bassam pushed back and now they would like 5%. Requesting supporting information from the Vendors for next steps. </t>
  </si>
  <si>
    <t>Geological &amp; Geotechnical Services</t>
  </si>
  <si>
    <t xml:space="preserve">CTR017076 </t>
  </si>
  <si>
    <t xml:space="preserve">May </t>
  </si>
  <si>
    <t>CTR017145</t>
  </si>
  <si>
    <t>Raptor Mining</t>
  </si>
  <si>
    <t>2 swing girders</t>
  </si>
  <si>
    <t>CTR010587</t>
  </si>
  <si>
    <t>2 - Flygt Submersible Pump BS2630 HT</t>
  </si>
  <si>
    <t>CTR010869</t>
  </si>
  <si>
    <t>Hagglund Hydraulic  drives Model: 1150CN0355975</t>
  </si>
  <si>
    <t>CTR017818</t>
  </si>
  <si>
    <t>Lance Schelske</t>
  </si>
  <si>
    <t>Honda quad</t>
  </si>
  <si>
    <t>CTR016624</t>
  </si>
  <si>
    <t>Boomers Services</t>
  </si>
  <si>
    <t>4 - 1000 bbl tnaks</t>
  </si>
  <si>
    <t>CTR015666</t>
  </si>
  <si>
    <t>Marcel Landry</t>
  </si>
  <si>
    <t>CTR017184</t>
  </si>
  <si>
    <t>Pull behind lawnmower attachment</t>
  </si>
  <si>
    <t>2 - work out benches</t>
  </si>
  <si>
    <t>Jackfish</t>
  </si>
  <si>
    <t>Douglas Harvey</t>
  </si>
  <si>
    <t>Rodney Zgierski</t>
  </si>
  <si>
    <t>CTR017553</t>
  </si>
  <si>
    <t>CTR017554</t>
  </si>
  <si>
    <t>CTR017720</t>
  </si>
  <si>
    <t>Greg Ingram</t>
  </si>
  <si>
    <t>Kevin McDougall</t>
  </si>
  <si>
    <t>Gym Equipment</t>
  </si>
  <si>
    <t>Gen Set pkg</t>
  </si>
  <si>
    <t>CTR014909-1</t>
  </si>
  <si>
    <t>Compressor Unit 3446 and 24" Dehy</t>
  </si>
  <si>
    <t>10-10-64-26W4 and 2-30-71-26W5</t>
  </si>
  <si>
    <t>VRU Package and 6" Meter Skid</t>
  </si>
  <si>
    <t>8-26-79-16W5 and FSJ Office Yard</t>
  </si>
  <si>
    <t>CTR016316</t>
  </si>
  <si>
    <t>Roska DBO</t>
  </si>
  <si>
    <t>Compressor Unit 3636</t>
  </si>
  <si>
    <t>15-19-56-4W6</t>
  </si>
  <si>
    <t>Matrix Solutions Inc.</t>
  </si>
  <si>
    <t>14-7-56-6w4</t>
  </si>
  <si>
    <t>Halliburton</t>
  </si>
  <si>
    <t>495 Rollers &amp; Pins</t>
  </si>
  <si>
    <t>Albian MRM mining</t>
  </si>
  <si>
    <t>Finning</t>
  </si>
  <si>
    <t xml:space="preserve">Conventionals (AB, BC, SK): Annual rebate review clauses are included in contract CTR012854. For the 2020 Calendar Year, Finning has provided their review which has been tested against our contract and spend. There are 2 components which make up the Finning rebate. These are a rebate based on overall spend, as well as an additional rebate for overhaul hours. The total rebate is for $20,674.42 which is made up of $17,599.22 for the 2020 overall spend portion, and $3,075.20 on the overhaul hours portion. Calculations are reflected below and based on Page 4 of Schedule B in CTR012854. 
2020 overall spend =  2020 spend of $6,759,922 of which 1% is applied on excess of $5M. $6,759,922 less $5,000,000 = $1,759,922. 1% x $1,759,922 = $17,599.22. 
2020 Overhaul hours = 2,270.3 overhaul hours of which $2 per hour is applied on the hours from 1,001 to 2,000, followed by $4 per hour on hours 2,001 to 2,270.3. (2,000 - 1,001 hours) x $2 = $1,998.00. (2,270.3 - 2,001 hours) x $4 per hour = $1,077.20. Total overhaul rebate is therefore $1,998.00 + $1,077.20 = $3,075.20.
2020 total rebate  = $17,599.22 (spend) + $3,075.20 (overhaul) = $20,674.42.
</t>
  </si>
  <si>
    <t>Conventionals (AB, BC, SK)</t>
  </si>
  <si>
    <t>CTR012854</t>
  </si>
  <si>
    <t>Tenaris</t>
  </si>
  <si>
    <t>Purchase of OCTG</t>
  </si>
  <si>
    <t>Tenaris had advised that there was going to be a significant increase going from Q1 to Q2 and they had extra material in their yard that could be bought for Heavy Oil drilling and Completions. There was  92,720m transferred into CNRL stock via a cost avoidance of $301,759.96</t>
  </si>
  <si>
    <t>Clint/Kevin N</t>
  </si>
  <si>
    <t>TI - Thermal Ops</t>
  </si>
  <si>
    <t>Laboratory Work for Solvent-Enhanced Steamflood (SE–SF) Pilot, Sampling and Monitoring services at Primrose South and Wolf Lake</t>
  </si>
  <si>
    <t>yes</t>
  </si>
  <si>
    <t xml:space="preserve">AGAT, ALS, Bureau Veritas, Core Laboratories and Element </t>
  </si>
  <si>
    <t>CTR017871</t>
  </si>
  <si>
    <t>Darryl Magnusson</t>
  </si>
  <si>
    <t>Arctic Cat side-x-side</t>
  </si>
  <si>
    <t>Troy D. Smith</t>
  </si>
  <si>
    <t>Ford Tractor</t>
  </si>
  <si>
    <t>wier shelving</t>
  </si>
  <si>
    <t>Nick Shihinski</t>
  </si>
  <si>
    <t>CTR017186</t>
  </si>
  <si>
    <t>2-19-62-5w4</t>
  </si>
  <si>
    <t>4 MT's</t>
  </si>
  <si>
    <t>Wetland Monitoring</t>
  </si>
  <si>
    <t>Conventional Thermal Operations</t>
  </si>
  <si>
    <t>CTR017841</t>
  </si>
  <si>
    <t xml:space="preserve">RFP #673 for Wetland Monitoring for Conventional Thermal Operations (PAW, Kirby, Jackfish and Peace River) was awarded to Matrix Solutions. Previously, three (3) vendors were utilized to perform the work with an average annual budget of $610K for all projects.  Utilizing one vendor and leveraging the rates, along with continued AER improvements the annual budget have been reduced to $313,759.08.   The award amount is $941,277.24 over a three (3) year term. 
o Cost Savings calculated as ($610,000 - $313,759.08 = $296,240.92) x 3 years = $888,722.76.
</t>
  </si>
  <si>
    <t>Dorian</t>
  </si>
  <si>
    <t>Will</t>
  </si>
  <si>
    <t>CTR014914</t>
  </si>
  <si>
    <t>High Tech Oilfield</t>
  </si>
  <si>
    <t>Pumps (8)</t>
  </si>
  <si>
    <t>CTR015820</t>
  </si>
  <si>
    <t>WPI Canada</t>
  </si>
  <si>
    <t>Ariel Compressor Frames (7)</t>
  </si>
  <si>
    <t>CTR015882</t>
  </si>
  <si>
    <t>F18 Engine</t>
  </si>
  <si>
    <t>CTR016234</t>
  </si>
  <si>
    <t>H24 Engine</t>
  </si>
  <si>
    <t>ABC Compression Edmonton</t>
  </si>
  <si>
    <t>CTR016003</t>
  </si>
  <si>
    <t>Midstream Equipment</t>
  </si>
  <si>
    <t>Compressor Unit 3431</t>
  </si>
  <si>
    <t>11-02-68-07W6</t>
  </si>
  <si>
    <t>CTR017349</t>
  </si>
  <si>
    <t>Compressor Unit 2631, Blowcase and Separators (2)</t>
  </si>
  <si>
    <t>Various</t>
  </si>
  <si>
    <t>CTR017485</t>
  </si>
  <si>
    <t>Alemap</t>
  </si>
  <si>
    <t>Condensate Stabilizer Package</t>
  </si>
  <si>
    <t>03-03-72-26W5</t>
  </si>
  <si>
    <t xml:space="preserve">Asset Utilization savings for Electronic Submersible Pumps for April.  Pumps and components are utilized from CNRL inventory instead of purchasing new pumps from vendors.
Schlumberger: $16,551.40(Components and repairs on 5 Pumps)
</t>
  </si>
  <si>
    <t xml:space="preserve">Asset Utilization savings for Progressive Cavity Pumps for March.  Pumps are utilized from CNRL inventory instead of purchasing new pumps from vendors.
Weatherford: $7,908 (4 Rotors)
Lifting Solutions:  $40,183  (10 rotors, 10 stators)
Kudu: $12,015 ( 3 Rotors, 1 Stator)
Lufkin: $3,847 (3 rotors)
</t>
  </si>
  <si>
    <t xml:space="preserve">Asset Utilization savings for Progressive Cavity Pumps for April.  Pumps are utilized from CNRL inventory instead of purchasing new pumps from vendors.
Weatherford: $4,981 (3 Rotors, 1 Stator)
Lifting Solutions:  $32,271  (9 rotors, 11 stators)
Kudu: $19,215 ( 9 Rotors, 8 Stators)
Lufkin: $5,519 (3 rotors)
</t>
  </si>
  <si>
    <t>Asset Utilization savings for Reciprocating Rod Pumps for the month ofApril.  Pumps and components are utilized from CNRL inventory instead of purchasing new pumps from vendors.
Weatherford:  $146,335.01 (Componenets on 18 Pumps)
Lufkin: $80,276.42 (Components on 17 pumps)
Q2: $88,995.09 (Components on 25 Pumps)
DNOW: $409.08 ( Components on 1 pump)</t>
  </si>
  <si>
    <t>ALB00025</t>
  </si>
  <si>
    <t>Electric chain hoist</t>
  </si>
  <si>
    <t>Albian Tailgs dept</t>
  </si>
  <si>
    <t>Albian ILPC</t>
  </si>
  <si>
    <t>CTR015954</t>
  </si>
  <si>
    <t>Cora Lambkin</t>
  </si>
  <si>
    <t>Sale of 73.0mm Redband Tubing (40 joints)</t>
  </si>
  <si>
    <t>Sale of 60.3mm &amp; 73.0mm Redband (2312 joints)</t>
  </si>
  <si>
    <t>Tuboscope GP &amp; Shawcor FSJ</t>
  </si>
  <si>
    <t>CTR015692</t>
  </si>
  <si>
    <t xml:space="preserve">Clear Fab Welding </t>
  </si>
  <si>
    <t>CTR015478</t>
  </si>
  <si>
    <t>Sale of 339.7mm, 71.43 kg/m , H40, STC, Range III Casing (7530.23 meters)</t>
  </si>
  <si>
    <t>Vincnet Jiang</t>
  </si>
  <si>
    <t>About Staffing, Aerotek ULC, AirSwift Canada Limited, Bowen Workforce Solutions Inc., Design Group Staffing Inc., Finney-Taylor Consulting Goup Ltd, NES Global Limited, OTS Offshore Technical Services Ltd, Rider Hunt International (Alberta) Inc, Roevin, Roska DBO Inc, TRS Staffing, and Tundra Technical Solutions</t>
  </si>
  <si>
    <t>a8-9-48-21w3</t>
  </si>
  <si>
    <t>a15-16-48-21w3</t>
  </si>
  <si>
    <t>250 bbl tank</t>
  </si>
  <si>
    <t>5-5-55-5w4</t>
  </si>
  <si>
    <t>9-8-55-4w4</t>
  </si>
  <si>
    <t>12-24-56-10w4</t>
  </si>
  <si>
    <t>5-36-53-6w4</t>
  </si>
  <si>
    <t>Stock ST2101001</t>
  </si>
  <si>
    <t>CWI Scap Material - JPM</t>
  </si>
  <si>
    <t>Albian Jack Pine</t>
  </si>
  <si>
    <t>CWI Scap Material - MRM</t>
  </si>
  <si>
    <t>Forklift</t>
  </si>
  <si>
    <t>Loader</t>
  </si>
  <si>
    <t>Flat Deck Trailer</t>
  </si>
  <si>
    <t>CNUL Tailings upstream</t>
  </si>
  <si>
    <t>CNRL Tailings Upstream</t>
  </si>
  <si>
    <t>Mac's Oilfield Services Ltd.</t>
  </si>
  <si>
    <t>Duane Johnston/ Dan Johnson-Watson</t>
  </si>
  <si>
    <t>Industrial Cleaning and Fluid Hauling</t>
  </si>
  <si>
    <t>CTR012628</t>
  </si>
  <si>
    <t>Mac's has requested a return to their Pre-Covid rate sheet. They held their Covid rates for 12 months, but are now facing rising fuel, insurance, parts, and equipment costs.</t>
  </si>
  <si>
    <t>PAW Operations</t>
  </si>
  <si>
    <t>Keith Hornseth/ Dan Johnson-Watson</t>
  </si>
  <si>
    <t>Site Maintenance &amp; Construction</t>
  </si>
  <si>
    <t>CTR009440</t>
  </si>
  <si>
    <t>Ensign Well Servicing Ltd.</t>
  </si>
  <si>
    <t>Precision Well Servicing</t>
  </si>
  <si>
    <t>R'ohan Rig Services</t>
  </si>
  <si>
    <t>Wrangler Well Servicing</t>
  </si>
  <si>
    <t>Galleon Well Servicing</t>
  </si>
  <si>
    <t>Well Servicing /Completions /Abandonment</t>
  </si>
  <si>
    <t>Rob St Martin / Doug Fukushima / Kyle Pisio / Ryan Munro / Ken Franklin / Paul Wassell</t>
  </si>
  <si>
    <t>Requesting an increase of $20/hr on their base rates.</t>
  </si>
  <si>
    <t>Requesting an increase of $44/hr for AB rigs and $62.90/hr for BC rigs.  Increase OT to $48/hr in AB and $58/hr in BC.  Increase travel to $20/hr in AB and $25/hr in BC and increase PPE from $10/man/day to $25/man/day</t>
  </si>
  <si>
    <t>Requesting an increase to their base rate of $65.87/hr, an increased OT rate to $217/hr from $180/hr and OT after 8 hours instead of OT after 10 hrs.</t>
  </si>
  <si>
    <t>Requesting an increase to ther based rate of $29/hr</t>
  </si>
  <si>
    <t>Requesting increase of $50/hr for their FSMS and Slant rigs, and $70/hr for their FSMD rigs.  Also asking for OT after 8 hours instead of after 10 hrs.</t>
  </si>
  <si>
    <t>Requested an $80+/hr increase on rig rates dependent on rig type and location.  Also requesting an increase in travel rate from $16/hr to $19/hr, increase in OT from $36/man/hr to $42/man/hr and an increase in mileage to $0.90/km</t>
  </si>
  <si>
    <t>Additional request received from Savanna for their thermal rigs.  Previously increase only for their conventional rigs.
Proposed increase is for $52/hr, with revised mileage after 100km (currently after 230km for thermal) and crew travel after 1hr (currently included in base rate for thermal)</t>
  </si>
  <si>
    <t>CTR005298</t>
  </si>
  <si>
    <t>CTR004164</t>
  </si>
  <si>
    <t>CTR005296</t>
  </si>
  <si>
    <t>CTR00635</t>
  </si>
  <si>
    <t>CTR005264</t>
  </si>
  <si>
    <t>CTR005270</t>
  </si>
  <si>
    <t>AirSwift Canada</t>
  </si>
  <si>
    <t>CTR018329</t>
  </si>
  <si>
    <t>Negotiated Markup from 12% to 9.5% for only one Contractor (Construction Coordinator)
Time Frame: May 31, 2021 to September 30, 2021 (89 days) 
Previous Rate: 89 days X $952.00/day = $84,728.00
New Rate:         89 days X $930.75/day=  $82,836.75
Savings:                                                          = $1,891.25</t>
  </si>
  <si>
    <t>CTR015909</t>
  </si>
  <si>
    <t>Sale of 406mm Casing Leftovers (389.08 meters)</t>
  </si>
  <si>
    <t>Schlumberger Canada Limited, Baker Hughes Canada Company Limited, Borets Canada Ltd., Halliburton Group Canada,</t>
  </si>
  <si>
    <t>CTR010721-04</t>
  </si>
  <si>
    <t>St. Albert East</t>
  </si>
  <si>
    <t>CTR017505</t>
  </si>
  <si>
    <t>5-47-21</t>
  </si>
  <si>
    <t>Quinn Smethurst</t>
  </si>
  <si>
    <t>kitchen pots / pans</t>
  </si>
  <si>
    <t>CTR017251</t>
  </si>
  <si>
    <t>kitchen meat slicer</t>
  </si>
  <si>
    <t>CTR018426</t>
  </si>
  <si>
    <t>Battrum Cattle Co.</t>
  </si>
  <si>
    <t>Air Compressor</t>
  </si>
  <si>
    <t>Kirby N.</t>
  </si>
  <si>
    <t>CTR018028</t>
  </si>
  <si>
    <t>Skid Steer Forks</t>
  </si>
  <si>
    <t>Jesse MacDonald</t>
  </si>
  <si>
    <t>CTR018326</t>
  </si>
  <si>
    <t>Les Douglass</t>
  </si>
  <si>
    <t>Arctic Cat quad</t>
  </si>
  <si>
    <t>CTR018025</t>
  </si>
  <si>
    <t>CTR018024</t>
  </si>
  <si>
    <t>Chistian Emmett</t>
  </si>
  <si>
    <t>CTR017825</t>
  </si>
  <si>
    <t>Lewis Lappaie</t>
  </si>
  <si>
    <t>shop building</t>
  </si>
  <si>
    <t>Skid Steer Bucket</t>
  </si>
  <si>
    <t xml:space="preserve">Marksmen Vegetation Inc. </t>
  </si>
  <si>
    <t>CTR018472</t>
  </si>
  <si>
    <t>RFP #808 for vegetation management at PAW awarded to incumbent Marksmen. Their pricing is 18% lower than 2020, resulting in annual cost savings of $20,804, $41,608 over the 2-year contract term. Cost savings have been estimated using the projected forecast of m2 of vegetation that will be required to maintain. Based on 2020 rates the spend would have been $111,870.70 vs. $91,066.1 with the revised rates.</t>
  </si>
  <si>
    <t>3-2-51-2w4</t>
  </si>
  <si>
    <t>7-18-51-2w4</t>
  </si>
  <si>
    <t>Sea can</t>
  </si>
  <si>
    <t>9-10-82-23w4</t>
  </si>
  <si>
    <t>2-5-28-17w4</t>
  </si>
  <si>
    <t>2 - sea cans</t>
  </si>
  <si>
    <t xml:space="preserve">Strait Mechanical </t>
  </si>
  <si>
    <t>Field Operations - FSJ</t>
  </si>
  <si>
    <t>Well Servicing
Field Operations</t>
  </si>
  <si>
    <t>Field Operations</t>
  </si>
  <si>
    <t>Garnet Zarowny</t>
  </si>
  <si>
    <t>Garnet Zarowny/ 
Rob St. Martin</t>
  </si>
  <si>
    <t>Garnet Zarowny/
Rob St. Martin</t>
  </si>
  <si>
    <t>Compressor &amp; engine services</t>
  </si>
  <si>
    <t>Well servicing &amp; trucking (pressure trucks, semi-vac, steamers, etc.)</t>
  </si>
  <si>
    <t xml:space="preserve">Pump &amp; compressor services </t>
  </si>
  <si>
    <t>Industrial cleaning &amp; trucking (pressure trucks, semi-vac, steamers, etc.)</t>
  </si>
  <si>
    <t>Sysco Edmonton</t>
  </si>
  <si>
    <t>Food Supply at JF &amp; Karr Creek Camps</t>
  </si>
  <si>
    <t>CTR013406</t>
  </si>
  <si>
    <t>Jason's Mobile Steam Ltd.</t>
  </si>
  <si>
    <t>Vacuum &amp; Potable Water Truck Services for Kirby &amp; Jackfish</t>
  </si>
  <si>
    <t>CTR018471</t>
  </si>
  <si>
    <t>Petrospec</t>
  </si>
  <si>
    <t>Doug Fukushima / Ryley Middagh / Rob St. Martin</t>
  </si>
  <si>
    <t>Downhole Fibre Installation and Equipment</t>
  </si>
  <si>
    <t>823062 (CTR005446)</t>
  </si>
  <si>
    <t>Precision Drilling</t>
  </si>
  <si>
    <t>Drilling Rig</t>
  </si>
  <si>
    <t>CTR018336</t>
  </si>
  <si>
    <t>Cost Avoidance / Cost Savings</t>
  </si>
  <si>
    <t>PD Rig 529 was avaiable for short period (From Strathcona Resources) and available near the Elm drilling program.  The rig will be used for the Elm program (~50 days) and released back to Strathcona.  Strathcona will pay for the rig de-mob ($145K), Rental equip de-mob ($40K), drill pipe inspection ($60K), ad ~$20K in daily rig savings</t>
  </si>
  <si>
    <t>Sandpiper Truck Services</t>
  </si>
  <si>
    <t>CRJ Trucking</t>
  </si>
  <si>
    <t>Andre Campeau/ 
Rob St. Martin</t>
  </si>
  <si>
    <t>Alcor Faciltiies Management Inc.</t>
  </si>
  <si>
    <t>Camp Maintenance - Jackfish Lodge</t>
  </si>
  <si>
    <t>CTR016368</t>
  </si>
  <si>
    <t>Filterboxx Incorporated</t>
  </si>
  <si>
    <t>Water &amp; Waste Water Treatment</t>
  </si>
  <si>
    <t>CTR016609</t>
  </si>
  <si>
    <t>CTR016221</t>
  </si>
  <si>
    <t>Flying L Ranch</t>
  </si>
  <si>
    <t>Sale of 88.9mm Redband Tubing (600 joints)</t>
  </si>
  <si>
    <t>CTR016222</t>
  </si>
  <si>
    <t>Sale of TBI IJ Connection Tubing (3235 Joints)</t>
  </si>
  <si>
    <t>Slater Pipe Sales Inc.</t>
  </si>
  <si>
    <t>Tuboscope Red Deer</t>
  </si>
  <si>
    <t>Jason's Mobile Steam</t>
  </si>
  <si>
    <t>Rob St. Martin</t>
  </si>
  <si>
    <t xml:space="preserve">Truck &amp; picker services for well servicing &amp; abandonment work </t>
  </si>
  <si>
    <t>Rob St. Martin
Garnet Zarowny</t>
  </si>
  <si>
    <t>Construction &amp; maintenance services</t>
  </si>
  <si>
    <t>L&amp;L Oilfield Const. (1990) Ltd.</t>
  </si>
  <si>
    <t>V-Tech Energy Solutions Inc</t>
  </si>
  <si>
    <t>Kelro Pump &amp; Mechanical Ltd.</t>
  </si>
  <si>
    <t>RJ Hoffman Holdings Ltd.</t>
  </si>
  <si>
    <t>Scorpion Oilfield Services Ltd.</t>
  </si>
  <si>
    <t>T Bar 1 Transport Inc.</t>
  </si>
  <si>
    <t>CTR018623</t>
  </si>
  <si>
    <t>Tarin Ent</t>
  </si>
  <si>
    <t>20 pumpjack pads</t>
  </si>
  <si>
    <t>CTR018134</t>
  </si>
  <si>
    <t>M4 Transport</t>
  </si>
  <si>
    <t>750 bbl tank</t>
  </si>
  <si>
    <t>CTR018204</t>
  </si>
  <si>
    <t>Keysource Process</t>
  </si>
  <si>
    <t>Instrumentation</t>
  </si>
  <si>
    <t>CTR018407</t>
  </si>
  <si>
    <t>Matthew Thompins</t>
  </si>
  <si>
    <t>Jackfish Gym equip</t>
  </si>
  <si>
    <t>CTR018354</t>
  </si>
  <si>
    <t>Logan Jacowishen</t>
  </si>
  <si>
    <t>Honda Generator</t>
  </si>
  <si>
    <t>CTR017551</t>
  </si>
  <si>
    <t>JD Riding Lawn Mower</t>
  </si>
  <si>
    <t>CTR018026</t>
  </si>
  <si>
    <t>Dale Breau</t>
  </si>
  <si>
    <t>skid steer blade</t>
  </si>
  <si>
    <t>skid steer snowblower</t>
  </si>
  <si>
    <t>CTR018027</t>
  </si>
  <si>
    <t>CTR017721</t>
  </si>
  <si>
    <t>Chase Fibke</t>
  </si>
  <si>
    <t>CTR018206</t>
  </si>
  <si>
    <t>CTR018530</t>
  </si>
  <si>
    <t>Canadian Energy</t>
  </si>
  <si>
    <t>18 pallets batteries</t>
  </si>
  <si>
    <t>air compressor</t>
  </si>
  <si>
    <t>CTR018029</t>
  </si>
  <si>
    <t>Randy Fraser</t>
  </si>
  <si>
    <t>skid steer sweeper</t>
  </si>
  <si>
    <t>CTR016137-01</t>
  </si>
  <si>
    <t>CTR018177</t>
  </si>
  <si>
    <t>CTR017718</t>
  </si>
  <si>
    <t>Dave Frank</t>
  </si>
  <si>
    <t>gym flooring</t>
  </si>
  <si>
    <t>Graham Reed</t>
  </si>
  <si>
    <t>Edward Imbery</t>
  </si>
  <si>
    <t>Bettrum Cattle Co</t>
  </si>
  <si>
    <t>26 MT's</t>
  </si>
  <si>
    <t xml:space="preserve">RFP#678 for Vacuum Truck &amp; Potable Water Truck services in Kirby and Jackfish. Annual spend will be reduced by approximately $370K/48% compared to our previous incumbent. Total scope and cost savings value reported is over the full 3 year agreement. JMS also agreed to a 2% quick pay discount and a multi-year agreement discount, which total approximately $8,300 each annually. These discounts are included in the annual spend and savings numbers.  </t>
  </si>
  <si>
    <r>
      <rPr>
        <b/>
        <i/>
        <sz val="8"/>
        <color theme="1"/>
        <rFont val="Calibri"/>
        <family val="2"/>
        <scheme val="minor"/>
      </rPr>
      <t xml:space="preserve">Still reviewing with BU - </t>
    </r>
    <r>
      <rPr>
        <sz val="8"/>
        <color theme="1"/>
        <rFont val="Calibri"/>
        <family val="2"/>
        <scheme val="minor"/>
      </rPr>
      <t xml:space="preserve">
L&amp;L is moving towards uniform pricing for all its customers. Overall, this is a 17% increase. Request for increase due to fuel, insurance, repair &amp; maintenance, equipment costs, etc.</t>
    </r>
  </si>
  <si>
    <r>
      <rPr>
        <b/>
        <sz val="8"/>
        <color theme="1"/>
        <rFont val="Calibri"/>
        <family val="2"/>
        <scheme val="minor"/>
      </rPr>
      <t xml:space="preserve">Approved by the BU  - </t>
    </r>
    <r>
      <rPr>
        <sz val="8"/>
        <color theme="1"/>
        <rFont val="Calibri"/>
        <family val="2"/>
        <scheme val="minor"/>
      </rPr>
      <t xml:space="preserve">
V-Tech initially requested 9% increase on pickers &amp; 14% increase on technicians. Negotiated down to 5% ($115/hr) rate increase for picker trucks &amp; 8%  ($85/hr) increase on technicians. Increase request due to insurance, materials, consumables, R&amp;M, cost of living. </t>
    </r>
  </si>
  <si>
    <r>
      <rPr>
        <b/>
        <sz val="8"/>
        <color theme="1"/>
        <rFont val="Calibri"/>
        <family val="2"/>
        <scheme val="minor"/>
      </rPr>
      <t xml:space="preserve">Approved by the BU  - </t>
    </r>
    <r>
      <rPr>
        <sz val="8"/>
        <color theme="1"/>
        <rFont val="Calibri"/>
        <family val="2"/>
        <scheme val="minor"/>
      </rPr>
      <t xml:space="preserve">
RJ Hoffman reduced rates overall by 14% in 2020 due to Covid. Requesting to have portion of their rates returned (10%) due to increase in insurance, fuel, parts, R&amp;M, wages</t>
    </r>
  </si>
  <si>
    <r>
      <t xml:space="preserve">Mayco has requested a conversation surrounding a rate increase.  Mayco provided a Covid-19 discount going from $500/hr for a 5 man crew to $440/hr for a 4 man crew.  Has since gone back to a 5 man crew at $500/hr and is requesting an increase but no formal pricing request given.  Reviewing current rates and discussing next steps with BA.  </t>
    </r>
    <r>
      <rPr>
        <sz val="8"/>
        <color rgb="FFFF0000"/>
        <rFont val="Calibri"/>
        <family val="2"/>
        <scheme val="minor"/>
      </rPr>
      <t>Need proposal to determine what they are asking for - this may be an assumption with out the proposal or discussion.</t>
    </r>
  </si>
  <si>
    <t xml:space="preserve">Asset Utilization savings for Progressive Cavity Pumps for May.  Pumps are utilized from CNRL inventory instead of purchasing new pumps from vendors.
Weatherford: $0 
Lifting Solutions:  $24,525  (8 rotors, 7 stators)
Kudu: $7.076 ( 3 Rotors, 4 Stators)
Lufkin: $2,936 (2 rotors)
</t>
  </si>
  <si>
    <t>Asset Utilization savings for Reciprocating Rod Pumps for the month of May.  Pumps and components are utilized from CNRL inventory instead of purchasing new pumps from vendors.
Weatherford:  $69,733.03 (Components on 19 Pumps)
Lufkin: $80,315.84 (Components on 24 pumps)
Q2: $70,369.60 (Components on 21 Pumps)
DNOW: $12,321.31 ( Components on 6 pump)</t>
  </si>
  <si>
    <t xml:space="preserve">Asset Utilization savings for Electronic Submersible Pumps for May.  Pumps and components are utilized from CNRL inventory instead of purchasing new pumps from vendors.
Schlumberger: $2,460 (Components and repairs on 3 Pumps)
</t>
  </si>
  <si>
    <t>Pidherney's</t>
  </si>
  <si>
    <t>Clayton Dubyk</t>
  </si>
  <si>
    <t>Multiple CTR as project progresses</t>
  </si>
  <si>
    <t>Arlen Wang</t>
  </si>
  <si>
    <t>Abondonment of Wellsites Project</t>
  </si>
  <si>
    <t xml:space="preserve">Business Area approved 5% increase due to rising  fuel prices for Abondonment of Wellsites Project. Total estimated spend not yet known because projects contracting needs are still being determined by Business Area. Annual impact based only on contracts issued to-date for the project.  </t>
  </si>
  <si>
    <t>Albian Sands</t>
  </si>
  <si>
    <t>CTR016852</t>
  </si>
  <si>
    <t>Allen Smyl</t>
  </si>
  <si>
    <t>Car hauler trailer</t>
  </si>
  <si>
    <t>Kevin Ritter</t>
  </si>
  <si>
    <t>CTR015920</t>
  </si>
  <si>
    <t>CTR015921</t>
  </si>
  <si>
    <t>CTR016611</t>
  </si>
  <si>
    <t>B&amp;E Matthews Construction</t>
  </si>
  <si>
    <t>Ross K / Kevin R</t>
  </si>
  <si>
    <t>CTR018450</t>
  </si>
  <si>
    <t>Tierney Energy</t>
  </si>
  <si>
    <t>FWKO</t>
  </si>
  <si>
    <t xml:space="preserve">Brintnell </t>
  </si>
  <si>
    <t>CTR018131</t>
  </si>
  <si>
    <t>Hemisphere Energy</t>
  </si>
  <si>
    <t>8 coil boxes</t>
  </si>
  <si>
    <t>CTR018726</t>
  </si>
  <si>
    <t>CTR018733</t>
  </si>
  <si>
    <t>Baker Pump Unit Serv</t>
  </si>
  <si>
    <t>4 coil boxes / firetube</t>
  </si>
  <si>
    <t>2 - 320 pumpjacks</t>
  </si>
  <si>
    <t>Peace River</t>
  </si>
  <si>
    <t>1 tank, 2 sep pkgs</t>
  </si>
  <si>
    <t>CTR019256</t>
  </si>
  <si>
    <t>5-4-55-4w4</t>
  </si>
  <si>
    <t>Clint S</t>
  </si>
  <si>
    <t xml:space="preserve">Site to site transfer sale of equipment </t>
  </si>
  <si>
    <t>CTR019140</t>
  </si>
  <si>
    <t>Derwent Fire Dept</t>
  </si>
  <si>
    <t>SCBA equipment  -  donation</t>
  </si>
  <si>
    <t>CTR015810</t>
  </si>
  <si>
    <t>Calroc Indust,</t>
  </si>
  <si>
    <t>24 tanks, 1 MCC</t>
  </si>
  <si>
    <t>lockers</t>
  </si>
  <si>
    <t>4 truck service bodies</t>
  </si>
  <si>
    <t>Bernie Parenteau</t>
  </si>
  <si>
    <t>JD Martin Mechanical</t>
  </si>
  <si>
    <t>CTR017260</t>
  </si>
  <si>
    <t>CTR016837</t>
  </si>
  <si>
    <t>34 MT's</t>
  </si>
  <si>
    <r>
      <rPr>
        <b/>
        <i/>
        <sz val="8"/>
        <color theme="1"/>
        <rFont val="Calibri"/>
        <family val="2"/>
        <scheme val="minor"/>
      </rPr>
      <t xml:space="preserve">Still reviewing with BU - </t>
    </r>
    <r>
      <rPr>
        <sz val="8"/>
        <color theme="1"/>
        <rFont val="Calibri"/>
        <family val="2"/>
        <scheme val="minor"/>
      </rPr>
      <t xml:space="preserve"> 
Kelro reduced mechanic labour rate by 10% in 2020 due to Covid ($100/hr to $90/hr). They are requesting an increase to all labour rates by 15% (mechanic, helper &amp; OT). </t>
    </r>
  </si>
  <si>
    <t>Edge Energy</t>
  </si>
  <si>
    <t>All Areas</t>
  </si>
  <si>
    <t>Strait has submitted a rate increase request for June 1st across all labour and equipment rates.  In 2020, Strait offered a Covid-19 rate reduction of 6%.  The proposed increase for 2021 was to reverse the Covid-19 + an increase of 3%.  After negotiations, the final rates represent a 4% increase over the 2020 Covid-19 reduced rates and a 2% decrease over the original 2019 rates.</t>
  </si>
  <si>
    <t xml:space="preserve">Clint S </t>
  </si>
  <si>
    <t>Clean Harbors
Precision Rentals
Secure Energy
Whirlybyrds</t>
  </si>
  <si>
    <t>Rebate check for 2020 spend. Rebate was based o nthe exclusivity clause in the schedules which consists of 95% spend in both Line Pipe and OCTG for the year.</t>
  </si>
  <si>
    <t>Tenaris Global Services Canada</t>
  </si>
  <si>
    <t>Supply of OCTG and LP for conventional</t>
  </si>
  <si>
    <t>$25,428,828.16 YTD</t>
  </si>
  <si>
    <t>CTR003563 - MGSA
CTR012672 - LP
CTR012967 - OCTG</t>
  </si>
  <si>
    <t>Clean Harbors</t>
  </si>
  <si>
    <t>Solids Control for Drilling</t>
  </si>
  <si>
    <t>CTR019473</t>
  </si>
  <si>
    <t xml:space="preserve">The outcome of the RFP 798 resulted in estimated savings of $220,281 when taking into consideration the cost of the centrifuge and stands per year. As Secure Energy was the primary supplier of centrifuges and stands, the cost savings were calculated by comparing the 2019/2020 price book from Secure Energy and the proposals presented in the RFP.
The pricing for the centrifuges and stands were combined to total a revised per day rate and compared to the 2019/2020 Secure Price Book. The assumption for usage is that the primary service provider would get 75% of the work and the secondary service provider would get 25% of the work. 
Based on the 2019/2020 Secure price book and using Clean Harbors as the primary for the 1.0 – 1.2 m3/ min centrifuge and the 1.6 – 2.2 m3 / min centrifuge, the decrease is a combined 36%. 
The 2019/2020 Secure price book had the best price for the 1.5 m3 / min centrifuge but during the RFP process, Secure increased their prices. Therefore using Secure as the Secondary provider for both the 1.0 – 1.2 m3 / min and the 1.5 m3 / min sizes of centrifuges, there would be no cost savings.
WhirlyByrds had the best price for the 1.5 m3 / min centrifuges.
</t>
  </si>
  <si>
    <t xml:space="preserve">June </t>
  </si>
  <si>
    <t>Magnum / Morganick / Sanjel / Trican</t>
  </si>
  <si>
    <t>Cementing Services - Drilling</t>
  </si>
  <si>
    <t>RFP 00712.  Savings generated through new pricing compared to previous.  Mostly by educed set up, equip mob.</t>
  </si>
  <si>
    <t>CTR018957</t>
  </si>
  <si>
    <t>Dev Ops</t>
  </si>
  <si>
    <t>Ensign Drilling to buy Nabors Canadian fleet of 35 land based rigs, further shrinking the rig base of drilling contractors.</t>
  </si>
  <si>
    <t>No active nabors rigs currently supporting driling operations.  CAODC master to be terminated once transaction is final</t>
  </si>
  <si>
    <t>CTR016855</t>
  </si>
  <si>
    <t>MAK5 Cattle Co</t>
  </si>
  <si>
    <t>press and bench</t>
  </si>
  <si>
    <t>CTR019383</t>
  </si>
  <si>
    <t>JC Charyk High School</t>
  </si>
  <si>
    <t>trl mtd air compresssor - donation</t>
  </si>
  <si>
    <t>Ross K</t>
  </si>
  <si>
    <t>CTR017510</t>
  </si>
  <si>
    <t>Tercier Motors</t>
  </si>
  <si>
    <t>truck boxes</t>
  </si>
  <si>
    <t>CTR018861</t>
  </si>
  <si>
    <t>Harold Keessar</t>
  </si>
  <si>
    <t>gym equip</t>
  </si>
  <si>
    <t>CTR019175</t>
  </si>
  <si>
    <t>Gear Drive Oilfield</t>
  </si>
  <si>
    <t>treater</t>
  </si>
  <si>
    <t>CTR019260</t>
  </si>
  <si>
    <t>David Selinger</t>
  </si>
  <si>
    <t>JD Gator</t>
  </si>
  <si>
    <t>CTR019252</t>
  </si>
  <si>
    <t>Amy Wickins</t>
  </si>
  <si>
    <t>11-28-5-6w4</t>
  </si>
  <si>
    <t>Line Heater</t>
  </si>
  <si>
    <t>2-4-75-8w4</t>
  </si>
  <si>
    <t>5-3-75-8w4</t>
  </si>
  <si>
    <t>9-1-56-3w4</t>
  </si>
  <si>
    <t>8d-19-56-3w4</t>
  </si>
  <si>
    <t>Darin Stratmoen</t>
  </si>
  <si>
    <t>Flow Splitting Separator</t>
  </si>
  <si>
    <t>Edson Inventory</t>
  </si>
  <si>
    <t>1-18-55-2w5</t>
  </si>
  <si>
    <t>CDC - Nisku</t>
  </si>
  <si>
    <t>4-8-69-8w6</t>
  </si>
  <si>
    <t>Boiler Skid Package</t>
  </si>
  <si>
    <t xml:space="preserve">SM will Work with Legal and Secure Energy Services Inc. to ensure all Assignment &amp; Novation, and name changes are actioned. </t>
  </si>
  <si>
    <t>On July 2, 2021, it was announced that the amalgamation deal between Secure Energy Services Inc. and Tervita Corporation closed, with the combined business entity carrying on as Secure Energy Services Inc.  Further to the amalgamation between Secure Energy Services Inc. and Tervita Corporation, the business entity of Secure Energy (Onsite Services) Inc.  will now operate as Secure Energy (Partnership) under Sercure Energy Services Inc. Supply Management will work together with Secure Energy Services Inc. to ensure that all required Tervita Corporation and Secure Energy (Onsite Services ) Inc. contracts are assigned and amended accordingly.</t>
  </si>
  <si>
    <t>Worked with IS on alternative consulting contractor to provide software packaging services. Current contractor rate $160 per hour and CGI's hourly rate are $ 30.90, $28.24 and $ 45.00. The total estimated hours in a 5 months term is 1,650 hours</t>
  </si>
  <si>
    <t>CTR019497</t>
  </si>
  <si>
    <t>Surepoint Technologies / Ironline Compression</t>
  </si>
  <si>
    <t>Conventionals (AB, BC)</t>
  </si>
  <si>
    <t>CTR017232 / CTR014252</t>
  </si>
  <si>
    <t>Conventionals (AB, BC): As a result of the merger between SurePoint Technologies Group and Ironline Compression Services on June 1, 2021, Cost Savings of $90,423.07 (4.78% on 2021 forecasted spend) was realized. These savings were as a result of Supply Management along with the Business Area requesting the Surepoint and Ironline provide the lowest rates from both companies be put forward on renewed schedules.  The new entity will contract as Surepoint Technologies Group Ltd. 
The Cost Savings of $90,423.07 resulted from both savings on parts (savings of $64,907.87) and labour (savings of $25,515.20). These were based off of 2021's scheduled compression overhauls combined for both Surepoint and Ironline in total: 30 units scheduled for both companies combined. Total costs before savings were $1,891,194.31, and after savings were $1,800,771.24. $90,423.07 is the difference between the two.
Parts Cost Savings of $64,907.87 made up of total parts costs using prior rate sheets specific to each company's existing contract totalling $1,479,516.05, compared to the total parts cost based on the combined rate sheets moving forward using Ironline's rates of $1,414,608.18. Cost Savings on Parts of $64,907.87 = $1,479,516.05 less $1,414,608.18.
Labour Cost Savings of $25,515.20 made up of total labour costs using prior rate sheets specific to each company's existing contract totalling $411,678.26, compared to the total labour cost based on the combined rate sheets moving forward using Surepoint's rates of $386,163.06. Cost Savings on Labour of $25,515.20 = $411,678.26 less $386,163.06.</t>
  </si>
  <si>
    <t>Torq Trucking</t>
  </si>
  <si>
    <t>Ensign Drilling</t>
  </si>
  <si>
    <t xml:space="preserve">Drill rigs - due to a shortage of AC Tele-double rigs (Market utilization is over 95%).  </t>
  </si>
  <si>
    <t>Revised Award Recommendation (RFP399): 
Fluid Hauling - St. Albert North - Smith Oil
RFP initially awarded in Jan 2020 to Ricks Oilfield (CTR015268) but cancelling contract due to performance &amp; capacity issues. Re-awarding to Torq Trucking (second lowest bidder)</t>
  </si>
  <si>
    <t>Yes - Was done previously with initial RFP</t>
  </si>
  <si>
    <t>Conventinal/Thermal</t>
  </si>
  <si>
    <t>ECHO Midstream - PL integrity dig program (2021-2023)</t>
  </si>
  <si>
    <t>H-D Services Ltd.</t>
  </si>
  <si>
    <t>Nemesis Oilfield Services Ltd.</t>
  </si>
  <si>
    <t>Cement jobs / Vac Trucks</t>
  </si>
  <si>
    <t>CNRL and Painted Pony use H-D Services for cement jobs with similar levels of spend.
Overall, CNRL's rates are an average of 3.39% lower than they were for Painted Pony.  The average spend for Painted Pony over 2019-2020 was $118,541.
$118,541 x 3.39% = $4,018.54</t>
  </si>
  <si>
    <t>Troy McGregor</t>
  </si>
  <si>
    <t>Industrial Cleaning / Trucking</t>
  </si>
  <si>
    <t>CNRL and Painted Pony use Nemesis Oilfield for Industrial Cleaning and trucking services with similar levels of spend.
Overall, CNRL's rates are an average of 4.73% lower than they were for Painted Pony.  The average spend for Painted Pony from 2019-2020 was $143,162.90.
$143,162.90 x 4.73% = $6,771.61</t>
  </si>
  <si>
    <t>CTR018807</t>
  </si>
  <si>
    <t>Eri c Weenink</t>
  </si>
  <si>
    <t>JF1 dumbells</t>
  </si>
  <si>
    <t>CTR019327</t>
  </si>
  <si>
    <t>Jim Galbraith</t>
  </si>
  <si>
    <t>2 rolls plastic pipe</t>
  </si>
  <si>
    <t>CTR019319</t>
  </si>
  <si>
    <t>John Carter</t>
  </si>
  <si>
    <t>Argo 6x6 UTV</t>
  </si>
  <si>
    <t>CTR019321</t>
  </si>
  <si>
    <t>Argo 8x8 UTV</t>
  </si>
  <si>
    <t>CTR019348</t>
  </si>
  <si>
    <t>Eugene Bieleski</t>
  </si>
  <si>
    <t>Storage shed</t>
  </si>
  <si>
    <t>CTR019584</t>
  </si>
  <si>
    <t>Cut shack</t>
  </si>
  <si>
    <t>CTR019234</t>
  </si>
  <si>
    <t>34- 750 bbl tanks</t>
  </si>
  <si>
    <t>elec drive compressor</t>
  </si>
  <si>
    <t>CTR016726</t>
  </si>
  <si>
    <t>Coleman office complex</t>
  </si>
  <si>
    <t>7-16-98-5w6</t>
  </si>
  <si>
    <t>10-7-99-8w6</t>
  </si>
  <si>
    <t>2 - 400 bbl tanks, DW</t>
  </si>
  <si>
    <t>Shawn McCracken</t>
  </si>
  <si>
    <t>6 MT's</t>
  </si>
  <si>
    <t xml:space="preserve">Invoicing Discrepancies - Credited back to CNRL - All of 2020 - We were charged landing fees and per diems when they shouldn’t have been charged. </t>
  </si>
  <si>
    <t>Reported Q2</t>
  </si>
  <si>
    <r>
      <rPr>
        <sz val="8"/>
        <color rgb="FFFF0000"/>
        <rFont val="Calibri"/>
        <family val="2"/>
        <scheme val="minor"/>
      </rPr>
      <t xml:space="preserve"> </t>
    </r>
    <r>
      <rPr>
        <sz val="8"/>
        <rFont val="Calibri"/>
        <family val="2"/>
        <scheme val="minor"/>
      </rPr>
      <t xml:space="preserve">This contract was previously assigned from Devon for Geological Core Storage.  Through negotiations Supply Management and the Geological Business Area were able to have the core retrieval and deletion fees ($6.85/core deposit item) waived on 40% of the core deposits no longer required to be stored at Dynacore.  The cost Avoidance was calauclated as:  
$6.35 x 16,437 core deposit items = $104,374.95 </t>
    </r>
  </si>
  <si>
    <t>Heart Lake Industrial Paramedics, Onyx Industrial Inc.</t>
  </si>
  <si>
    <r>
      <rPr>
        <b/>
        <sz val="8"/>
        <color theme="1"/>
        <rFont val="Calibri"/>
        <family val="2"/>
        <scheme val="minor"/>
      </rPr>
      <t xml:space="preserve">Approved by the BU - </t>
    </r>
    <r>
      <rPr>
        <b/>
        <i/>
        <sz val="8"/>
        <color theme="1"/>
        <rFont val="Calibri"/>
        <family val="2"/>
        <scheme val="minor"/>
      </rPr>
      <t xml:space="preserve"> </t>
    </r>
    <r>
      <rPr>
        <sz val="8"/>
        <color theme="1"/>
        <rFont val="Calibri"/>
        <family val="2"/>
        <scheme val="minor"/>
      </rPr>
      <t xml:space="preserve">
T Bar 1's overall proposed increase of 10% (higher than pre-Covid rates). Increase of 5% ($5,325) for CTR016885 specifically (SK abandonment work) - BU agreed to go back to pre-Covid rates for this job. </t>
    </r>
  </si>
  <si>
    <t>Hi-Drive Contracting Inc</t>
  </si>
  <si>
    <t>Lease Construction</t>
  </si>
  <si>
    <t>Marc Miiller/Ryan Hodgson</t>
  </si>
  <si>
    <t>Heavy Equipment</t>
  </si>
  <si>
    <t>CTR013988</t>
  </si>
  <si>
    <t xml:space="preserve">$4,808,771 (2020) </t>
  </si>
  <si>
    <t>SM was notified that a rate increase was approved by the BU after the fact. Since the vendor is subject to force rate account, no cost comparison was completed. Rates increased by an avg of 5%. 4,808,771 * 5% = $240,438.55</t>
  </si>
  <si>
    <r>
      <rPr>
        <b/>
        <sz val="8"/>
        <color theme="1"/>
        <rFont val="Calibri"/>
        <family val="2"/>
        <scheme val="minor"/>
      </rPr>
      <t xml:space="preserve">Approved by the BU - </t>
    </r>
    <r>
      <rPr>
        <b/>
        <i/>
        <sz val="8"/>
        <color theme="1"/>
        <rFont val="Calibri"/>
        <family val="2"/>
        <scheme val="minor"/>
      </rPr>
      <t xml:space="preserve"> </t>
    </r>
    <r>
      <rPr>
        <sz val="8"/>
        <color theme="1"/>
        <rFont val="Calibri"/>
        <family val="2"/>
        <scheme val="minor"/>
      </rPr>
      <t xml:space="preserve">
CRJ reduced rates overall by 11% in 2020 due to Covid. Requesting to have portion of their rates returned (7%) due to increase in insurance, fuel, parts, R&amp;M, wages</t>
    </r>
  </si>
  <si>
    <t>CTR016250</t>
  </si>
  <si>
    <t>Berg Farms</t>
  </si>
  <si>
    <t>Sale of 73.0mm Redband Tubing (1178 joints)</t>
  </si>
  <si>
    <t>Brooks, Alberta</t>
  </si>
  <si>
    <t>Air Liquide Canada Inc.</t>
  </si>
  <si>
    <t>Specialty Gas</t>
  </si>
  <si>
    <t>Painted Pony bought Nitrogen cylinders from Air Liquide.  CNRL buys a number of different products, Nitrogen cylinders included.
PP Nitrogen Cylinder Price: $89.87 per cylinder
CNRL Nitrogen Cylinder Price: $33.21 per cylinder
Painted Pony average spend 2019-2020 was $6,922.89
$6,992.89 / $89.87 = 77.03 cylinders
CNRL equivalent = 77.03 x $33.21 = $2,558.24
Savings = $6,922.89 - $2,558.24 = $4,364.65</t>
  </si>
  <si>
    <t>Negotiated 20% savings due to reducing shift duration from 12 hours/day to 10 hours/day.  Average monthly spend = $332,423.  Savings/month = $332,423 x 0.20 = $66,484. Contract expires in 3 months, total savings for the remaining 3 months is $199,453.59</t>
  </si>
  <si>
    <t>Negotiated savings from elimination of redundant position ($323,000 annual savings), reducing crew trucks ($45,600 annual savings), and operational efficiencies ($48,600 annual savings).  Total annual savings = $417,200 (31%). This savings will apply for the remaining 2 years of the contract for total savings of $834,400</t>
  </si>
  <si>
    <t xml:space="preserve">Annual Rebate for Sysco Brand food purchases. Total annual Sysco Brand purchases = $1,264,801 x 1% = $12,646.87  </t>
  </si>
  <si>
    <t>CTR019462</t>
  </si>
  <si>
    <t>24 junk tanks</t>
  </si>
  <si>
    <t>CTR019459</t>
  </si>
  <si>
    <t>McSteel Salvage</t>
  </si>
  <si>
    <t>38 junk tanks</t>
  </si>
  <si>
    <t>CTR019224</t>
  </si>
  <si>
    <t>Dave Kosinski</t>
  </si>
  <si>
    <t>chin up rack</t>
  </si>
  <si>
    <t>CTR019250</t>
  </si>
  <si>
    <t>AJM Mechjanical</t>
  </si>
  <si>
    <t>office furniture</t>
  </si>
  <si>
    <t>CTR019843</t>
  </si>
  <si>
    <t>Flexbar Contracting</t>
  </si>
  <si>
    <t>barrel dock</t>
  </si>
  <si>
    <t>CTR019835</t>
  </si>
  <si>
    <t>Reference Engineering</t>
  </si>
  <si>
    <t>measurement vessel</t>
  </si>
  <si>
    <t>CTR019907</t>
  </si>
  <si>
    <t>David Seel</t>
  </si>
  <si>
    <t>Kubota RTV1100 side-x-side</t>
  </si>
  <si>
    <t>4 - 1000 bbl tanks</t>
  </si>
  <si>
    <t>CTR019563</t>
  </si>
  <si>
    <t>Dustin Eresman</t>
  </si>
  <si>
    <t>Adam's Shack</t>
  </si>
  <si>
    <t>2 MT's</t>
  </si>
  <si>
    <t>9 MT's</t>
  </si>
  <si>
    <r>
      <rPr>
        <b/>
        <sz val="8"/>
        <color theme="1"/>
        <rFont val="Calibri"/>
        <family val="2"/>
        <scheme val="minor"/>
      </rPr>
      <t xml:space="preserve">Approved by the BU  - </t>
    </r>
    <r>
      <rPr>
        <sz val="8"/>
        <color theme="1"/>
        <rFont val="Calibri"/>
        <family val="2"/>
        <scheme val="minor"/>
      </rPr>
      <t xml:space="preserve">
BU negotiated Edge's rate increase request down to 10.3% from 16.8%. Rate increase due to increase in insurance, fuel, parts, R&amp;M, wages, camp costs</t>
    </r>
  </si>
  <si>
    <r>
      <rPr>
        <b/>
        <sz val="8"/>
        <color theme="1"/>
        <rFont val="Calibri"/>
        <family val="2"/>
        <scheme val="minor"/>
      </rPr>
      <t xml:space="preserve">Approved by the BU - </t>
    </r>
    <r>
      <rPr>
        <b/>
        <i/>
        <sz val="8"/>
        <color theme="1"/>
        <rFont val="Calibri"/>
        <family val="2"/>
        <scheme val="minor"/>
      </rPr>
      <t xml:space="preserve">
</t>
    </r>
    <r>
      <rPr>
        <sz val="8"/>
        <color theme="1"/>
        <rFont val="Calibri"/>
        <family val="2"/>
        <scheme val="minor"/>
      </rPr>
      <t>Sandpiper reduced rates overall by 14% in 2020 due to Covid. Requesting to have portion of their rates returned (9%) due to increase in insurance, fuel, parts, R&amp;M, wages</t>
    </r>
  </si>
  <si>
    <r>
      <rPr>
        <b/>
        <sz val="8"/>
        <color theme="1"/>
        <rFont val="Calibri"/>
        <family val="2"/>
        <scheme val="minor"/>
      </rPr>
      <t xml:space="preserve">Approved by the BU  - </t>
    </r>
    <r>
      <rPr>
        <sz val="8"/>
        <color theme="1"/>
        <rFont val="Calibri"/>
        <family val="2"/>
        <scheme val="minor"/>
      </rPr>
      <t xml:space="preserve">
Scorpion reduced rates overall by 14% in 2020 due to Covid. Requesting to have a portion of their rates returned (11%) increase due to insurance, fuel, R&amp;M, safety supplies, wages, training</t>
    </r>
  </si>
  <si>
    <t>CTR016513</t>
  </si>
  <si>
    <t>Clear Fab Welding</t>
  </si>
  <si>
    <t>Sale of 139.7mm Redband &amp; Cordova Painted Pony Clean-up of Misc. (106 joints)</t>
  </si>
  <si>
    <t>Tubo GP &amp; Cordova FSJ</t>
  </si>
  <si>
    <t>CNRL ILPC DEPT</t>
  </si>
  <si>
    <t>Tug Belt &amp; WASP Portable aircraft stairs</t>
  </si>
  <si>
    <t>CNUL ILPC Dept</t>
  </si>
  <si>
    <t>CWI Recycling</t>
  </si>
  <si>
    <t>Horizon BP Laydown</t>
  </si>
  <si>
    <t>McElhanney Ltd</t>
  </si>
  <si>
    <t xml:space="preserve">Land survey and mapping </t>
  </si>
  <si>
    <t>CTR019010</t>
  </si>
  <si>
    <t>CTR016522</t>
  </si>
  <si>
    <t>CTR016523</t>
  </si>
  <si>
    <t>CTR016524</t>
  </si>
  <si>
    <t>Sales of 88.9mm Redband (1748 Joints)</t>
  </si>
  <si>
    <t>Sales of 88.9mm Redband (918 Joints)</t>
  </si>
  <si>
    <t>Sales of 88.9mm Redband (1581 Joints)</t>
  </si>
  <si>
    <t>Butane Inj Pump</t>
  </si>
  <si>
    <t>Kirby S</t>
  </si>
  <si>
    <t>PS Pad 24</t>
  </si>
  <si>
    <t>CTR019754</t>
  </si>
  <si>
    <t>Luke Vondermuhll</t>
  </si>
  <si>
    <t>antenna post</t>
  </si>
  <si>
    <t>CTR019742</t>
  </si>
  <si>
    <t>CTR017617</t>
  </si>
  <si>
    <t>Ctr017159</t>
  </si>
  <si>
    <t>Grand Exploration</t>
  </si>
  <si>
    <t>Bull Moose Capital</t>
  </si>
  <si>
    <t>Wayne Murdryk</t>
  </si>
  <si>
    <t>comp 3964</t>
  </si>
  <si>
    <t>comps 6563 &amp; 3445</t>
  </si>
  <si>
    <t>Misc items from Bonnyville</t>
  </si>
  <si>
    <t>Aug</t>
  </si>
  <si>
    <t>AGAT - CTR 20182</t>
  </si>
  <si>
    <t>Mechanical maintenance/ installation Services</t>
  </si>
  <si>
    <t>Keith Hornseth</t>
  </si>
  <si>
    <t xml:space="preserve">Mechanical construction and repair services </t>
  </si>
  <si>
    <t>1596232 Alberta Ltd. o/a LSC Industrial</t>
  </si>
  <si>
    <t>826371
(CTR006563)</t>
  </si>
  <si>
    <t>Matthew Walsh</t>
  </si>
  <si>
    <t>Vendor has been holding ~11% Covid rate reductions for 15 months. Requesting an increase due to labour market factors; their pay scale is too low to retain top tier tradesmen. LSC is requesting an average 16%  increase to their labour rates, and an average 8% increase to their equipment rates back to their pre-covid levels. LSC's proposed labour rates are higher than their pre-covid levels in order to attract and maintain quality tradespeople.</t>
  </si>
  <si>
    <t>CTR018780</t>
  </si>
  <si>
    <t>Fifty One Ventures Inc.</t>
  </si>
  <si>
    <t>D6R whinch Dozer</t>
  </si>
  <si>
    <t>Cessford/Drumheller - Dry Oil Fluid Hauling</t>
  </si>
  <si>
    <t>Cascade Energy
H. Christianson
Parcels Trucking
Uncle Rob's Oilfield
Star West Trucking
Plains Midstream</t>
  </si>
  <si>
    <t>Plains Midstream Canada ULC</t>
  </si>
  <si>
    <t>CTR019051</t>
  </si>
  <si>
    <t>CTR019062</t>
  </si>
  <si>
    <t>CTR019273</t>
  </si>
  <si>
    <t>Sasle of 88.9mm Redband Tubing (2715 Joints)</t>
  </si>
  <si>
    <t>Bonnyville &amp; Lloydminster</t>
  </si>
  <si>
    <t>Resource Equipment Management</t>
  </si>
  <si>
    <t>Sale of 60.3mm Redband Tubing (2603 Joints)</t>
  </si>
  <si>
    <t>Edmonton, Grande Prairie</t>
  </si>
  <si>
    <t>Wayne Heape Trucking</t>
  </si>
  <si>
    <t>Sale of 73.0mm Redband Tubing (2138 Joints)</t>
  </si>
  <si>
    <t>Crew Truck &amp; Welding Services for the Fairview, Manning Karr Creek, Wapiti and Wembley Locations</t>
  </si>
  <si>
    <t>CNRL ILPC Dept</t>
  </si>
  <si>
    <t>70X195X24 Building</t>
  </si>
  <si>
    <t>CTR020194</t>
  </si>
  <si>
    <t>Black Rock Oilfield</t>
  </si>
  <si>
    <t>National J-165 triplex pump</t>
  </si>
  <si>
    <t>CTR018527</t>
  </si>
  <si>
    <t>Chris Madill</t>
  </si>
  <si>
    <t>gym equipment</t>
  </si>
  <si>
    <t>CTR018985</t>
  </si>
  <si>
    <t>Troy Dubie</t>
  </si>
  <si>
    <t>6 pipe stands</t>
  </si>
  <si>
    <t>slave Lake</t>
  </si>
  <si>
    <t>Brian Pederson</t>
  </si>
  <si>
    <t>CTR020312</t>
  </si>
  <si>
    <t>CTR017968</t>
  </si>
  <si>
    <t>Outpost energy</t>
  </si>
  <si>
    <t>comp 7350 - 40 hp recip compressor - Ford driver</t>
  </si>
  <si>
    <t>1000 bbl taNK</t>
  </si>
  <si>
    <t>11-32-5-3W4</t>
  </si>
  <si>
    <t>12B-2-56-4W4</t>
  </si>
  <si>
    <t>7-18-40-9w5</t>
  </si>
  <si>
    <t>SE 4-85-22w4</t>
  </si>
  <si>
    <t>LPG Bullet - 37,500 USGAL</t>
  </si>
  <si>
    <t>comp unit 2566 - Wauk 7042 / Ariel JGK/4</t>
  </si>
  <si>
    <t>6-7-78-1w5</t>
  </si>
  <si>
    <t>N/A - Added to spreadsheet in August</t>
  </si>
  <si>
    <t>Plains Midstream Canada</t>
  </si>
  <si>
    <t>Fluid Hauling</t>
  </si>
  <si>
    <t>CTR020403</t>
  </si>
  <si>
    <t xml:space="preserve">Asset Utilization savings for Electronic Submersible Pumps for June.  Pumps and components are utilized from CNRL inventory instead of purchasing new pumps from vendors.
Schlumberger: $11,534.20(Components and repairs on 7 Pumps)
</t>
  </si>
  <si>
    <t xml:space="preserve">Asset Utilization savings for Progressive Cavity Pumps for June.  Pumps are utilized from CNRL inventory instead of purchasing new pumps from vendors.
Weatherford: $810 (1 rotor)
Lifting Solutions:  $62,199  (18 rotors, 16 stators)
Kudu: $4,465( 3 Rotors, 1 Stators)
Lufkin: $10,257 (2 rotors, 1 Stator)
</t>
  </si>
  <si>
    <t>Asset Utilization savings for Reciprocating Rod Pumps for the month of June.  Pumps and components are utilized from CNRL inventory instead of purchasing new pumps from vendors.
Weatherford:  $104,149.52 (Components on 20 Pumps)
Lufkin: $66,448.09 (Components on 17 pumps)
Q2: $96,008.47 (Components on 25 Pumps)
DNOW: $2,066.38( Components on 2 pumps)</t>
  </si>
  <si>
    <t>CTR020443</t>
  </si>
  <si>
    <t>PB-Misc Obso Material</t>
  </si>
  <si>
    <t>CTR020412</t>
  </si>
  <si>
    <t>CTR020426</t>
  </si>
  <si>
    <t>G&amp;J Wollf Contacting</t>
  </si>
  <si>
    <t>26 junk tanks for scrap</t>
  </si>
  <si>
    <t>mobile home camp  ($10K cost avoidance)</t>
  </si>
  <si>
    <t>640 pumpjack</t>
  </si>
  <si>
    <t>6-7-45-21w4</t>
  </si>
  <si>
    <t>b-51-H/94-A-13</t>
  </si>
  <si>
    <t>CTR018364</t>
  </si>
  <si>
    <t>Rovad Energy</t>
  </si>
  <si>
    <t xml:space="preserve">Sale of 177.8mm HYD 511 Casing (5416 meters) </t>
  </si>
  <si>
    <t>Nisku</t>
  </si>
  <si>
    <t>Lifting Solutions Inc.</t>
  </si>
  <si>
    <t>Ken Franklin / Rob St Martin</t>
  </si>
  <si>
    <t>Rod Rigs (Endless Rod Units)</t>
  </si>
  <si>
    <t>CTR020502</t>
  </si>
  <si>
    <t>Gosselin Pipe and Steel</t>
  </si>
  <si>
    <t>Sale 60.3mm Redband Tubing (1970 Joints)</t>
  </si>
  <si>
    <t>Brooks and Red Deer</t>
  </si>
  <si>
    <t>Jake Wilson</t>
  </si>
  <si>
    <t>Transformer &amp; A Frame Leg</t>
  </si>
  <si>
    <t>As the result of a competitive bid process, the dry oil fluid hauling scope of work in Cessford and Drumheller was awarded to Plains Midstream Canada for one (1) year, replacing Uncle Rob's Oilfield Services Ltd.  The estimated annual Cost Savings to replace Uncle Rob's are calculated as ($1,847,019.22 - $1,573,046.51 = $273,972.71) which is approximately 14.83%</t>
  </si>
  <si>
    <t xml:space="preserve">August </t>
  </si>
  <si>
    <r>
      <rPr>
        <b/>
        <sz val="8"/>
        <color theme="1"/>
        <rFont val="Calibri"/>
        <family val="2"/>
        <scheme val="minor"/>
      </rPr>
      <t xml:space="preserve">Approved by the BU - </t>
    </r>
    <r>
      <rPr>
        <sz val="8"/>
        <color theme="1"/>
        <rFont val="Calibri"/>
        <family val="2"/>
        <scheme val="minor"/>
      </rPr>
      <t xml:space="preserve">
Lifting Solutions provided a Covid-19 discount on endless rod units in Wabasca ONLY of 4%.  Pricing was reduced from $345.08/hr to $331.20/hr.  Lifting Solutions has requested the removal of the discount and to charge Pre-Covid rate in Wabasca.  Additionally, LSI has requested a rate adjustment for all other areas from $331.20/hr to $345.08/hr.</t>
    </r>
  </si>
  <si>
    <t>Horizon Sulphur Block Excavation</t>
  </si>
  <si>
    <t xml:space="preserve">Secure  </t>
  </si>
  <si>
    <t>16-30-31-24w4</t>
  </si>
  <si>
    <t>16-9-48-21w3</t>
  </si>
  <si>
    <t>24" RJV Separator pkg</t>
  </si>
  <si>
    <t>2-10-63-20w5</t>
  </si>
  <si>
    <t>10-4-55-22w5</t>
  </si>
  <si>
    <t>24" IPS Separator pkg</t>
  </si>
  <si>
    <t>5-1-26-12w4</t>
  </si>
  <si>
    <t>10-36-68-9w6</t>
  </si>
  <si>
    <t>16-8-69-9w6</t>
  </si>
  <si>
    <t>Liner Provision and Installation (Peejay Landfill)</t>
  </si>
  <si>
    <t>BTO Contracting</t>
  </si>
  <si>
    <t>Western Tank &amp; Lining</t>
  </si>
  <si>
    <t>Vendor proposed rate increase but did not wish to provide quantity of hours to quantify an increase. Thus, the increase was rejected. It was calculated that an avg of a 1% increase was proposed. $793,938 * 1% = $7,939</t>
  </si>
  <si>
    <t>Earthworks and Survey (Peejay Landfill Expansion)</t>
  </si>
  <si>
    <t>WE WILL NO LONGER BE REPORTING REQUESTED RATE INCREASES. REPORT ANY AVOIDANCE OR SAVINGS ON THE COST SAVINGS - TEAM TAB.</t>
  </si>
  <si>
    <t>Cenovus Energy</t>
  </si>
  <si>
    <t>Storage Fee Reduction</t>
  </si>
  <si>
    <t>Kevin Finnerty/Kevin Ritter</t>
  </si>
  <si>
    <t>D-W Wilson Services Ltd.</t>
  </si>
  <si>
    <t>Lease/Road Repaires</t>
  </si>
  <si>
    <t xml:space="preserve">Reduced footprint in the Cenovus LaCorey yard by scrapping the piping and loose components from the Joslyn plant eliminating storage fees of $25,444.50/month. </t>
  </si>
  <si>
    <t xml:space="preserve">Thermal </t>
  </si>
  <si>
    <t>Peace River Complex - Metal Salvage Recycling</t>
  </si>
  <si>
    <t>Tervita
Secure Energy Service
Richmond Steel</t>
  </si>
  <si>
    <t>Richmond Steel</t>
  </si>
  <si>
    <t xml:space="preserve">No </t>
  </si>
  <si>
    <t>Taylor Forklift</t>
  </si>
  <si>
    <t>1 Haggland Motor</t>
  </si>
  <si>
    <t>On average Canadian Natural's rates with D-W Wilson are 7% lower than Painted Pony's.  
Painted Pony's average spend for 2019-2020 was $308,135.78/year.
Cost savings realized of $21,569.50  ($308,135.78 x 7%)</t>
  </si>
  <si>
    <t>Production Well Test and Monitoring Instruments</t>
  </si>
  <si>
    <t xml:space="preserve">902534 Alberta Ltd. O/A Solstice Production
Coral Oilfield Services
Demon Oilfield Services Inc.
Elite Well Testing
Ideal Completion Services
Lochend Energy Services
Lyons Production Services
 S&amp;T Production Testing
Skyline Well Testing
Strataflo Energy Testing
Tara Energy Services
TC Mobile Vessels
Teeko Testing &amp; Services
Wesco Testing and Wireline
</t>
  </si>
  <si>
    <r>
      <rPr>
        <b/>
        <sz val="8"/>
        <color theme="1"/>
        <rFont val="Calibri"/>
        <family val="2"/>
      </rPr>
      <t xml:space="preserve">Approved by the BU - </t>
    </r>
    <r>
      <rPr>
        <sz val="8"/>
        <color theme="1"/>
        <rFont val="Calibri"/>
        <family val="2"/>
      </rPr>
      <t xml:space="preserve">
Request to remove the COVID 5% on services.
Based on 5% of the spend on services:
Total Spend: $3,657,718.53
Materials estimates at 75% of Spend: $2,743.288.90
Services estimated at 25% of spend: $914,429.63
5% recover on services has an impact of $45,721.50</t>
    </r>
  </si>
  <si>
    <t>CTR015730</t>
  </si>
  <si>
    <t>10052666 Manitoba Ltd.</t>
  </si>
  <si>
    <t>2 F7L Trucks (003/004MFL)</t>
  </si>
  <si>
    <t>AECOM Integrated
Beretta Pipeline Constrution
Kudo Energy
MPI Oilfield
Pipe-Watch
Shamrock Valley
Thomas Kanata</t>
  </si>
  <si>
    <t>CTR020580</t>
  </si>
  <si>
    <t xml:space="preserve">Robbie Ventures Ltd. </t>
  </si>
  <si>
    <t>Sale of 88.9mm Redband Tubing (175 joints)</t>
  </si>
  <si>
    <t>Q2 Scrap Steel (Horizon)</t>
  </si>
  <si>
    <t>Q2 Scrap Steel (Albian)</t>
  </si>
  <si>
    <t>Supply Q1 2022 Linepipe</t>
  </si>
  <si>
    <t xml:space="preserve">Tenaris Global Services (Canada) Inc.  
Alberta Tubulars Products Ltd. 
Trimark Tubulars 
Gateway Tubulars Ltd.
MRC Global (Canada) Ltd. 
</t>
  </si>
  <si>
    <t>Clint S / Mostafa H.</t>
  </si>
  <si>
    <t>CTR018353</t>
  </si>
  <si>
    <t>Unassembled Building From Ferrier Solar Compressor</t>
  </si>
  <si>
    <t>Ferrier</t>
  </si>
  <si>
    <t>CTR020428</t>
  </si>
  <si>
    <t>David Van Ee</t>
  </si>
  <si>
    <t>60 hp Electric motor</t>
  </si>
  <si>
    <t>Wellhead Supply &amp; Service</t>
  </si>
  <si>
    <t>Jake/Vincent</t>
  </si>
  <si>
    <t>Wellsite Inspections</t>
  </si>
  <si>
    <t>Sand Control - Slotting &amp; Wire Wrapping of casing</t>
  </si>
  <si>
    <t>CTR020441</t>
  </si>
  <si>
    <t>Purchase of 5600m of 177.8mm 34.23kg/m P110 LTC casing. Tenaris could not supply casing in time required for project. Mertex pricing was $3.48/m less than Tenaris. Mertex $70.82/m, Tenaris $74.3</t>
  </si>
  <si>
    <t>Sucker Rod Utilization (Q1&amp;Q2)</t>
  </si>
  <si>
    <t>24' concrete tank base</t>
  </si>
  <si>
    <t>Stock ST 131003</t>
  </si>
  <si>
    <t>13-5-47-27w3</t>
  </si>
  <si>
    <t>14c-31-58-4w4</t>
  </si>
  <si>
    <t>8b-32-58-5w4</t>
  </si>
  <si>
    <t>7a-6-59-4w4</t>
  </si>
  <si>
    <t>3a-32-58-5w4</t>
  </si>
  <si>
    <t>11a-31-58-4w4</t>
  </si>
  <si>
    <t>10c-6-59-4w4</t>
  </si>
  <si>
    <t>11c-6-59-4w4</t>
  </si>
  <si>
    <t>2c-32-58-5w4</t>
  </si>
  <si>
    <t>7c-6-59-4w4</t>
  </si>
  <si>
    <t>CTR018999</t>
  </si>
  <si>
    <t>Sale of 88.9mm Redband Tubing (1902 Joints)</t>
  </si>
  <si>
    <t>Brintell, Wabasca, Lake Wellsite</t>
  </si>
  <si>
    <t>Sept</t>
  </si>
  <si>
    <t xml:space="preserve">Clint S. </t>
  </si>
  <si>
    <t>CANCELLED</t>
  </si>
  <si>
    <t>Horizon - Shovels</t>
  </si>
  <si>
    <t>4 used track pads</t>
  </si>
  <si>
    <t>2022 CS Line Pipe</t>
  </si>
  <si>
    <t>Conventional/ Thermal</t>
  </si>
  <si>
    <t>Site Safety Services</t>
  </si>
  <si>
    <t>Stainless Steel Line Pipe</t>
  </si>
  <si>
    <t>Due to the market, we are showing steady increases in OCTG and Line pipe costs. The below increases are quarter over quarter and based on the current Price Adjustment Mechanism (PAM) in the Tenaris Agreement. 
- ERW Tubing with an increaseif 29.21%
- ERW Casing with an increase if 55.62%
- SMLS with an increase of 7.75%
Line Pipe with an increase if 48.41%</t>
  </si>
  <si>
    <t>SM to work with Tenaris and the drilling/completion and Al Masicotte's group to potentially purchase casing and tubing required in Q4. No line pipe is required in Q4 due to purchasing in the last quarter.</t>
  </si>
  <si>
    <t>Mark - Horizon and Albian</t>
  </si>
  <si>
    <t>SGS</t>
  </si>
  <si>
    <t>Avoidance</t>
  </si>
  <si>
    <t>Journey Engineering</t>
  </si>
  <si>
    <t>Albian /Horizon</t>
  </si>
  <si>
    <t>Erika Larm/ 
Troy McGregor</t>
  </si>
  <si>
    <t>All CNRL</t>
  </si>
  <si>
    <t>Vendor Audit</t>
  </si>
  <si>
    <t>Used pipe for culverts</t>
  </si>
  <si>
    <t xml:space="preserve">Alberta Tubulars Products Ltd. 
Gateway Tubulars Ltd.
MRC Global (Canada) Ltd. 
</t>
  </si>
  <si>
    <t>CTR018813</t>
  </si>
  <si>
    <t>Wade Gamache</t>
  </si>
  <si>
    <t>CTR020689</t>
  </si>
  <si>
    <t>25 skid units</t>
  </si>
  <si>
    <t>Schlumberger (Kudu)</t>
  </si>
  <si>
    <t>CTR020944</t>
  </si>
  <si>
    <t>Avila Energy</t>
  </si>
  <si>
    <t xml:space="preserve">transformer  </t>
  </si>
  <si>
    <t>CTR008563-03</t>
  </si>
  <si>
    <t>1 - 228 pumpjack</t>
  </si>
  <si>
    <t>CTR020930</t>
  </si>
  <si>
    <t>9 tanks &amp; 3 pumpjacks</t>
  </si>
  <si>
    <t>Ross  K / Kevin R</t>
  </si>
  <si>
    <t>15A-24-63-3w4</t>
  </si>
  <si>
    <t>9A3-24-63-3w4</t>
  </si>
  <si>
    <t>Paramedic Services - Kirby/Jackfish (This is the reissue of RFP000809)</t>
  </si>
  <si>
    <t xml:space="preserve">Sludge/Fluid Disposal </t>
  </si>
  <si>
    <t>White Swan Environmental Ltd. + Ceda Projects &amp; Services LP</t>
  </si>
  <si>
    <t>CTR009483 (White Swan) &amp; CTR017228 (Ceda)</t>
  </si>
  <si>
    <t>CTR020533</t>
  </si>
  <si>
    <t>McSteel Salvage Cleanup Ltd.</t>
  </si>
  <si>
    <t>Sale of 168.3mm &amp; 177.8mm Casing (Scrap)</t>
  </si>
  <si>
    <t>NOV Miller's Nisku</t>
  </si>
  <si>
    <t xml:space="preserve">Worked with BA to investigate eliminating 3rd party disposal services and utilize the Jackfish Landfill and blowdown ponds to dispose of tank/vessel sludge from the J1 Turnaround. Facilitated collaboration between BA and Evironmental Team to ensure proper AER permissions obtained. It was determined that, with a $10K construction upgrade, our turnaround sludge could be disposed of in the Jackfish Landfill. Using the Jackfish Landfill eliminates ~$1.12M in disposal costs at White Swan Environmental, and ~$215K in trucking costs. </t>
  </si>
  <si>
    <t>Used Pipe for Culverts</t>
  </si>
  <si>
    <t>Horizon Tailings</t>
  </si>
  <si>
    <t>Calling Lake</t>
  </si>
  <si>
    <t>CTR020000</t>
  </si>
  <si>
    <t>12'x60' Treaters (2), Joslyn MCC, Sand Sep</t>
  </si>
  <si>
    <t xml:space="preserve">Gateway Tubulars Ltd (Gateway) </t>
  </si>
  <si>
    <t xml:space="preserve">MRC Global (Canada) Ltd. </t>
  </si>
  <si>
    <t>Alberta Tubulars Products Ltd</t>
  </si>
  <si>
    <t>Supply Linepipe for Q1 2022 Conventional</t>
  </si>
  <si>
    <t xml:space="preserve">RFQ1095 for the Supply of Conventional Line Pipe for Q1 2022 was awarded to three (3) proponents, Gateway Tubulars, MRC Global and Alberta Tubulars Products as per below. As a result of the RFQ issued due to Tenaris mill issues, the following cost savings are being realized:
Cost Savings Vs Tenaris July 2021 Price List:
• Lot 5b: 5000m of OD 168.3mm x WT 7.1mm, UBIIISE or YJ2k (Tenaris Price $91.74/m vs MRC Price $92.27/m) 
• Lot 7: 7,600m of OD 273.1mm x WT 6.4mm, UBIIISE or YJ2k (Tenaris Price $144.35/m vs MRC Price $141.97/m) 
o Note: due to out of inventory, 200m of OD 273.1mm x WT 7.1mm was required at slightly higher unit rate. 
o Total Cost savings calculation reflects below reflects this. 
• Total Gateway Cost Savings of 13k
</t>
  </si>
  <si>
    <t xml:space="preserve">RFQ1095 for the Supply of Conventional Line Pipe for Q1 2022 was awarded to three (3) proponents, Gateway Tubulars, MRC Global and Alberta Tubulars Products as per below. As a result of the RFQ issued due to Tenaris mill issues, the following cost savings are being realized:
Cost Savings Vs Tenaris July 2021 Price List:
• Lot 2: 20,800m of OD 168.3mm x WT 4.8mm, UBRA or YJ  (Tenaris Price $60.75/m vs MRC Price $45.16/m)
• Lot 3: 6,500m of OD 168.3mm x WT 4.8mm, UBIIISE or YJ2k  (Tenaris Price $68.18/m vs MRC Price $53.80/m)
• Lot 6: 4000m of OD 219.1mm x WT 5.6mm, UBIIISE or YJ2k (Tenaris Price $100.24/m vs MRC Price $71.17/m)
• Total MRC Cost Savings of $534k
</t>
  </si>
  <si>
    <t xml:space="preserve">RFQ1095 for the Supply of Conventional Line Pipe for Q1 2022 was awarded to three (3) proponents, Gateway Tubulars, MRC Global and Alberta Tubulars Products as per below. As a result of the RFQ issued due to Tenaris mill issues, the following cost savings are being realized:
Cost Savings Vs Tenaris July 2021 Price List:
• Lot 1: 6,000m of OD 168.3mm x WT 4.0mm, UBRA or YJ (Tenaris Price $53.35/m vs ATP Price $42/m) 
• Lot 5a: 3,500m of OD 168.3mm x WT 7.1mm, UBIIISE or YJ2k (Tenaris Price $91.74/m vs ATP Price $95.80/m)
• Total ATP Cost Savings of $54k 
</t>
  </si>
  <si>
    <t>CTR020961</t>
  </si>
  <si>
    <t>CTR021073</t>
  </si>
  <si>
    <t>CTR021072</t>
  </si>
  <si>
    <t>Accurate W6 Wellsite Solutions Ltd.</t>
  </si>
  <si>
    <t>Compliance Solutions</t>
  </si>
  <si>
    <t>On average Canadian Natural's rates with Accurate W6 are 1.7% lower than Painted Pony's.  
CNRL`s 2021 spend with Accurate W6 is $101,250.
Cost savings realized of $1,721.25  ($101,250 x 1.7%)</t>
  </si>
  <si>
    <t>Tom Holmes</t>
  </si>
  <si>
    <t>comp unit 7031</t>
  </si>
  <si>
    <t>Vortex - Stettler</t>
  </si>
  <si>
    <t>comp unit 7332</t>
  </si>
  <si>
    <t>CTR021080</t>
  </si>
  <si>
    <t>Pavilion Energy</t>
  </si>
  <si>
    <t>comps 13356 &amp; 11552</t>
  </si>
  <si>
    <t>CTR021166</t>
  </si>
  <si>
    <t>Bluestar Eng</t>
  </si>
  <si>
    <t>2 - PVRV's (valves)</t>
  </si>
  <si>
    <t>HVAC Repairs &amp; Maintenance</t>
  </si>
  <si>
    <t>Albright Refrigeration Ltd</t>
  </si>
  <si>
    <t>CTR005033</t>
  </si>
  <si>
    <t>Eliminated average 8% rate increases request, maintained current rate unchanged</t>
  </si>
  <si>
    <t>11a-32-58-5w4</t>
  </si>
  <si>
    <t>14-c-31-58-4w4</t>
  </si>
  <si>
    <t>Pump Skid Building - Centrifugal pump</t>
  </si>
  <si>
    <t>Kriby N. Plant</t>
  </si>
  <si>
    <t xml:space="preserve">195hp compressor unit 13933 </t>
  </si>
  <si>
    <t>Stock - ST181001</t>
  </si>
  <si>
    <t>14-30-59-4w4</t>
  </si>
  <si>
    <t>195hp compressor unit 13930</t>
  </si>
  <si>
    <t>195hp compressor unit 13931</t>
  </si>
  <si>
    <t>195hp compressor unit 13932</t>
  </si>
  <si>
    <t>1-16-63-4w4</t>
  </si>
  <si>
    <t>6-15-63-4w4</t>
  </si>
  <si>
    <t>15-29-58-5w4</t>
  </si>
  <si>
    <t xml:space="preserve">Asset Utilization savings for Electronic Submersible Pumps for July.  Pumps and components are utilized from CNRL inventory instead of purchasing new pumps from vendors.
Schlumberger: $19,699 (Components and repairs on 6 Pumps)
</t>
  </si>
  <si>
    <t xml:space="preserve">Asset Utilization savings for Electronic Submersible Pumps for August.  Pumps and components are utilized from CNRL inventory instead of purchasing new pumps from vendors.
Schlumberger: $7,190.80 (Components and repairs on 3 Pumps)
</t>
  </si>
  <si>
    <t xml:space="preserve">Asset Utilization savings for Progressive Cavity Pumps for August.  Pumps are utilized from CNRL inventory instead of purchasing new pumps from vendors.
Weatherford: $4,855 (3 rotors, 1 Stator)
Lifting Solutions:  $7,266  (3 rotors, 3 stators)
Kudu: $10,040 ( 5 Rotors, 5 Stators)
Lufkin: $2,407 (1 rotors)
</t>
  </si>
  <si>
    <t xml:space="preserve">Asset Utilization savings for Progressive Cavity Pumps for July.  Pumps are utilized from CNRL inventory instead of purchasing new pumps from vendors.
Weatherford: $3,622 (2 rotor, 1 stator)
Lifting Solutions:  $25,308  (9 rotors, 7 stators)
Kudu: $10,976 (4 Rotors, 4 Stators)
Lufkin: $5,827 (2 rotors, 1 Stator)
</t>
  </si>
  <si>
    <t>Asset Utilization savings for Reciprocating Rod Pumps for the month of July.  Pumps and components are utilized from CNRL inventory instead of purchasing new pumps from vendors.
Weatherford:  $63,772.05 (Components on 14 Pumps)
Lufkin: $95,695.70 (Components on 23 pumps)
Q2: $81,290.28  (Components on 20 Pumps)
DNOW: $1,483.74 ( Components on 3 pumps)</t>
  </si>
  <si>
    <t>Asset Utilization savings for Reciprocating Rod Pumps for the month of August.  Pumps and components are utilized from CNRL inventory instead of purchasing new pumps from vendors.
Weatherford:  $64,930.01 (Components on 13 Pumps)
Lufkin: $25,958.30 (Components on 10 pumps)
Q2: $142,349.73  (Components on 29 Pumps)
DNOW: $1,045.00 ( Components on 1 pumps)</t>
  </si>
  <si>
    <t>COST SAVINGS AS A RESULT OF THE SASOL ACQUISTION</t>
  </si>
  <si>
    <t>EG:  H.M. Power Systems Inc.</t>
  </si>
  <si>
    <t>EG:  Peace Country Compression</t>
  </si>
  <si>
    <t>EG:  Proactive Mechanical Services Ltd.</t>
  </si>
  <si>
    <t>Cost Savings - Sasol</t>
  </si>
  <si>
    <t>Alberta Heavy Oilwell Servicing Inc, Apex Well Servicing (2010) Inc. Brandette Well Servicing Ltd., Brost Well Servicing, Compass Well Servicing Inc., CWC Well Services, Eagle Sky Ventures LP, Ensign Well Servicing Inc., Ex-Cel Well Servicing Ltd., Galleon Well Servicing Inc., Grimes Well Servicing Ltd., High Arctic Energy Services Inc., Homeland Oilwell Servicing LTd., Hurley Well Service Ltd., Independent Well Servicing Ltd., Mayco Well Servicing Inc., Onion Lake Cree Nation Well Servicing GP, Pimee Well Servicing Limited Partnership, Precision Well Servicing, Red Hawk Well Servicing Inc., R'ohan Rig Services Ltd., Roll'n Oilfield Industries Inc., Royal Well Servicing Ltd., Sabre Well Servicing Inc., Savanna Well Servicing Inc., Seh' Chene Well Services Limited Partnership, Spirit West Energy Services Corp., Sun Country Well Servicing Inc., Treeline Well Services LP, Western Production Services Corp., Wrangler Well Servicing Ltd., WSK Well Services Inc.</t>
  </si>
  <si>
    <t>Chrome White Iron - Scrap Metal</t>
  </si>
  <si>
    <t>Albian JPM</t>
  </si>
  <si>
    <t>CTR020743</t>
  </si>
  <si>
    <t>Finning Canada</t>
  </si>
  <si>
    <t>Albian mining</t>
  </si>
  <si>
    <t>SM - Procurement</t>
  </si>
  <si>
    <t>Attacama, WinShuttle, IMA, Informatica, Ivalua, Magnitude, Oracle, Profisee, Prometheus, Riversand, Reltio, Tibco and Semarchy</t>
  </si>
  <si>
    <t>CTR020039</t>
  </si>
  <si>
    <t>The Patchwork Group</t>
  </si>
  <si>
    <t>Sale of 73.0mm, 88.9mm, 114.3mm Redband/Slotted tubing</t>
  </si>
  <si>
    <t>CTR017904</t>
  </si>
  <si>
    <t>Badger Equipment</t>
  </si>
  <si>
    <t>Two NGL Storage Bullets 30,000 and 40,000 US Gallon Capacities</t>
  </si>
  <si>
    <t>Dawson and Grand Prairie</t>
  </si>
  <si>
    <t>Disassembled 30' x 80' Building</t>
  </si>
  <si>
    <t xml:space="preserve">CTR016765 </t>
  </si>
  <si>
    <t>530HP Waukesha H24 Compressor Package - #2912</t>
  </si>
  <si>
    <t>Intergraph Canada</t>
  </si>
  <si>
    <t>Provision of software licenses (leased and perpetual), maintenance, consulting and training services for Engineering Information Management (EIM) team.</t>
  </si>
  <si>
    <t xml:space="preserve">re-negotiated discounts on a new 5 year agreement with Intergraph. Implemented a discount scale based on total spend. </t>
  </si>
  <si>
    <t>EIM Horizon</t>
  </si>
  <si>
    <t>CTR 14831 &amp; 14832</t>
  </si>
  <si>
    <t>Indrajit Siddhanta</t>
  </si>
  <si>
    <t>Wabasca Cell 7 Landfill construction</t>
  </si>
  <si>
    <t>BTO Contracting Ltd.</t>
  </si>
  <si>
    <t>Wabasca Cell 7 Landfill Engineering</t>
  </si>
  <si>
    <t>Sibas Rack from Shovel Decom</t>
  </si>
  <si>
    <t>Estevan yard</t>
  </si>
  <si>
    <t>5-4-8-8w2</t>
  </si>
  <si>
    <t>Ampscot 320-256-120 pumpjack</t>
  </si>
  <si>
    <t>Greg Therrien</t>
  </si>
  <si>
    <t>10-12-63-12w6</t>
  </si>
  <si>
    <t xml:space="preserve">Caterpillar G3512TALE/Sullair PC40L Compressor </t>
  </si>
  <si>
    <t>3-12-39-21w4</t>
  </si>
  <si>
    <t>Lufkin 912-365-192 pumpjack</t>
  </si>
  <si>
    <t>Kelly Betts</t>
  </si>
  <si>
    <t>8-8-79-16W5</t>
  </si>
  <si>
    <t>14-3-72-9W6</t>
  </si>
  <si>
    <t>Lufkin 640-365-144</t>
  </si>
  <si>
    <t>4-3-72-9w6</t>
  </si>
  <si>
    <t>5-28-73-9w6</t>
  </si>
  <si>
    <t>15A-24-63-3 W4</t>
  </si>
  <si>
    <t>103/9A3-24-63-3 W4</t>
  </si>
  <si>
    <t>103/1-26-63-5 W4</t>
  </si>
  <si>
    <t>2A-26-63-5 W4</t>
  </si>
  <si>
    <t>15-12-073-25W4</t>
  </si>
  <si>
    <t>9-32-59-25W4</t>
  </si>
  <si>
    <t>16" RJV Separator Package</t>
  </si>
  <si>
    <t>2-1-63-3w4</t>
  </si>
  <si>
    <t>36" Alco Separator Package</t>
  </si>
  <si>
    <t>102/4D-15-63-4 W4</t>
  </si>
  <si>
    <t>1000 bbl LMG tank -</t>
  </si>
  <si>
    <t>1B-16-63-4 W4</t>
  </si>
  <si>
    <t>102/1D-16-63-4 W4</t>
  </si>
  <si>
    <t>13C-10-63-4 W4</t>
  </si>
  <si>
    <t>102/13B-31-59-4 W4</t>
  </si>
  <si>
    <t>13D-31-59-4 W4</t>
  </si>
  <si>
    <t>102/5D-15-63-4 W4</t>
  </si>
  <si>
    <t>16B-15-63-4 W4</t>
  </si>
  <si>
    <t>10A-15-63-4 W4</t>
  </si>
  <si>
    <t>15B-15-63-4 W4</t>
  </si>
  <si>
    <t>11D-15-63-4 W4</t>
  </si>
  <si>
    <t>6D-15-63-4 W4</t>
  </si>
  <si>
    <t>3C-15-63-4 W4</t>
  </si>
  <si>
    <t>5B-15-63-4 W4</t>
  </si>
  <si>
    <t>103/3C-31-59-4 W4</t>
  </si>
  <si>
    <t>104/4A-31-59-4 W4</t>
  </si>
  <si>
    <t>103/13C-30-59-4 W4</t>
  </si>
  <si>
    <t>104/13D-30-59-4 W4</t>
  </si>
  <si>
    <t>13-3-49-20</t>
  </si>
  <si>
    <t>1-34-50-20</t>
  </si>
  <si>
    <t>Arrow 106 engine</t>
  </si>
  <si>
    <t>06-03-004-31W1</t>
  </si>
  <si>
    <t>15-25-007-11W2</t>
  </si>
  <si>
    <t>7B-6-57-1w4</t>
  </si>
  <si>
    <t>14d-5-55-2w4</t>
  </si>
  <si>
    <t>2d-15-55-2w4</t>
  </si>
  <si>
    <t>(2) PVRV, 8", Enardo, ENA-950-8 - Pressure Vacume Relief Valve</t>
  </si>
  <si>
    <t>5A-9-57-1w4</t>
  </si>
  <si>
    <t>11-05-067-04W4</t>
  </si>
  <si>
    <t>9-17-011-16W4</t>
  </si>
  <si>
    <t>Compressor package, Ariel JGE/4, Unit #2195</t>
  </si>
  <si>
    <t>1a-19-58-4w4</t>
  </si>
  <si>
    <t>2-10-57-6w4</t>
  </si>
  <si>
    <t>6b-20-58-4w4</t>
  </si>
  <si>
    <t>2c-36-58-5w4</t>
  </si>
  <si>
    <t>3-28-61-4 W4</t>
  </si>
  <si>
    <t>7D-23-63-5 W4</t>
  </si>
  <si>
    <t>4B-25-63-5 W4</t>
  </si>
  <si>
    <t>Dnow, Swift Supply, PM Piping, Sumitomo, Comco, Continental</t>
  </si>
  <si>
    <t>Schlumberger Canada Limited</t>
  </si>
  <si>
    <r>
      <t xml:space="preserve">Total Cost Savings in 2021 = $20,100 made up the costs of current state using H.M.Power to service Gensets, as well as rent 1 to Canadian Natural, vs the costs of transitioning everything under Canadian Natural's existing Bidell contract (CTR010689). $20,100 = $40,900 less $20,800 outlined below. 
</t>
    </r>
    <r>
      <rPr>
        <b/>
        <u/>
        <sz val="8"/>
        <color rgb="FFFF0000"/>
        <rFont val="Calibri"/>
        <family val="2"/>
        <scheme val="minor"/>
      </rPr>
      <t>Costs under current state with H.M. Power = $40,900 per year, made up of:</t>
    </r>
    <r>
      <rPr>
        <sz val="8"/>
        <color rgb="FFFF0000"/>
        <rFont val="Calibri"/>
        <family val="2"/>
        <scheme val="minor"/>
      </rPr>
      <t xml:space="preserve">
               </t>
    </r>
    <r>
      <rPr>
        <b/>
        <sz val="8"/>
        <color rgb="FFFF0000"/>
        <rFont val="Calibri"/>
        <family val="2"/>
        <scheme val="minor"/>
      </rPr>
      <t xml:space="preserve"> Genset #1 </t>
    </r>
    <r>
      <rPr>
        <sz val="8"/>
        <color rgb="FFFF0000"/>
        <rFont val="Calibri"/>
        <family val="2"/>
        <scheme val="minor"/>
      </rPr>
      <t xml:space="preserve">(rented from H.M. Power; and is a back-up unit) = $9,700 per year = Services and Parts of $1,300 per year + Rental of $8,400 per year ($700 per month). </t>
    </r>
    <r>
      <rPr>
        <b/>
        <sz val="8"/>
        <color rgb="FFFF0000"/>
        <rFont val="Calibri"/>
        <family val="2"/>
        <scheme val="minor"/>
      </rPr>
      <t>Genset #2 &amp; 3</t>
    </r>
    <r>
      <rPr>
        <sz val="8"/>
        <color rgb="FFFF0000"/>
        <rFont val="Calibri"/>
        <family val="2"/>
        <scheme val="minor"/>
      </rPr>
      <t xml:space="preserve"> = $31,200 for both units = $15,600 per year for each unit which includes services and parts = $1,300 per month per unit 
</t>
    </r>
    <r>
      <rPr>
        <b/>
        <u/>
        <sz val="8"/>
        <color rgb="FFFF0000"/>
        <rFont val="Calibri"/>
        <family val="2"/>
        <scheme val="minor"/>
      </rPr>
      <t>Costs with services transferred to Bidell = $20,800 per year made up of:</t>
    </r>
    <r>
      <rPr>
        <sz val="8"/>
        <color rgb="FFFF0000"/>
        <rFont val="Calibri"/>
        <family val="2"/>
        <scheme val="minor"/>
      </rPr>
      <t xml:space="preserve">
               </t>
    </r>
    <r>
      <rPr>
        <b/>
        <sz val="8"/>
        <color rgb="FFFF0000"/>
        <rFont val="Calibri"/>
        <family val="2"/>
        <scheme val="minor"/>
      </rPr>
      <t xml:space="preserve"> H.M. Power = Genset #1</t>
    </r>
    <r>
      <rPr>
        <sz val="8"/>
        <color rgb="FFFF0000"/>
        <rFont val="Calibri"/>
        <family val="2"/>
        <scheme val="minor"/>
      </rPr>
      <t xml:space="preserve"> (rented; back-up unit) = $4,200 for first 6 months of 2021 = rental of $700 per month for 6 months. After first 6 months of 2021, this rented unit will be replaced by an internally-sourced unit at $0. Note: This back-up unit does not require any significant servicing because it is hardly ever in use (Unlike Genset #2 and #3 which run consistently). 
                </t>
    </r>
    <r>
      <rPr>
        <b/>
        <sz val="8"/>
        <color rgb="FFFF0000"/>
        <rFont val="Calibri"/>
        <family val="2"/>
        <scheme val="minor"/>
      </rPr>
      <t xml:space="preserve">Bidell = Genset #1 </t>
    </r>
    <r>
      <rPr>
        <sz val="8"/>
        <color rgb="FFFF0000"/>
        <rFont val="Calibri"/>
        <family val="2"/>
        <scheme val="minor"/>
      </rPr>
      <t xml:space="preserve">(back-up unit) = $664 made up of Labour of $164 and Parts of $500. Labour = $164 per year for last 6 months of 2021 (2 hours at $82 / hour). Parts = $500 per year (1 service kit including oil)
</t>
    </r>
    <r>
      <rPr>
        <b/>
        <sz val="8"/>
        <color rgb="FFFF0000"/>
        <rFont val="Calibri"/>
        <family val="2"/>
        <scheme val="minor"/>
      </rPr>
      <t>Bidell = Genset #2 &amp; #3</t>
    </r>
    <r>
      <rPr>
        <sz val="8"/>
        <color rgb="FFFF0000"/>
        <rFont val="Calibri"/>
        <family val="2"/>
        <scheme val="minor"/>
      </rPr>
      <t xml:space="preserve"> = $15,936 made up of Labour of $3,936 and Parts of $12,000. Labour = $3,936 per year = 2 hours per Genset per month x 2 Gensets x $82 per hour x 12 months per year. Parts = $12,000 = $500 per month for service kit including oil per Genset x 2 Gensets</t>
    </r>
    <r>
      <rPr>
        <sz val="9"/>
        <color rgb="FFFF0000"/>
        <rFont val="Tahoma"/>
        <family val="2"/>
      </rPr>
      <t xml:space="preserve">
</t>
    </r>
  </si>
  <si>
    <r>
      <rPr>
        <b/>
        <sz val="8"/>
        <color rgb="FFFF0000"/>
        <rFont val="Calibri"/>
        <family val="2"/>
        <scheme val="minor"/>
      </rPr>
      <t>Cost Savings = $10,497.90</t>
    </r>
    <r>
      <rPr>
        <sz val="8"/>
        <color rgb="FFFF0000"/>
        <rFont val="Calibri"/>
        <family val="2"/>
        <scheme val="minor"/>
      </rPr>
      <t xml:space="preserve"> per year driven by switching Peace Country’s work to Bidell who was successful in being awarded work in 2017 through RFP #845 and has signed contract CTR010689. 
</t>
    </r>
    <r>
      <rPr>
        <b/>
        <sz val="8"/>
        <color rgb="FFFF0000"/>
        <rFont val="Calibri"/>
        <family val="2"/>
        <scheme val="minor"/>
      </rPr>
      <t>Regular Time Labour of $4,719.00</t>
    </r>
    <r>
      <rPr>
        <sz val="8"/>
        <color rgb="FFFF0000"/>
        <rFont val="Calibri"/>
        <family val="2"/>
        <scheme val="minor"/>
      </rPr>
      <t xml:space="preserve"> for Journeyman + Truck (Regular Time) rate: Bidell’s hourly Regular Time rate for a Journeyman including truck is $82.00 vs Peace Country’s of $95.00 per hour, which is a difference of $13.00 per hour. In 2020, Peace Country had 363 invoiced hours for this Regular Time rate sheet line item. $13.00 savings x 363 invoiced hours = $4,719.00. 
</t>
    </r>
    <r>
      <rPr>
        <b/>
        <sz val="8"/>
        <color rgb="FFFF0000"/>
        <rFont val="Calibri"/>
        <family val="2"/>
        <scheme val="minor"/>
      </rPr>
      <t>Overtime Labour of $1,290.00</t>
    </r>
    <r>
      <rPr>
        <sz val="8"/>
        <color rgb="FFFF0000"/>
        <rFont val="Calibri"/>
        <family val="2"/>
        <scheme val="minor"/>
      </rPr>
      <t xml:space="preserve"> for Journeyman + Truck (Overtime) rate: Bidell’s hourly Overtime rate for a Journeyman including truck is $127.50 vs Peace Country’s of $135.00 per hour, which is a difference of $7.50 per hour. In 2020, Peace Country had 172 invoiced hours for this Overtime rate sheet line item. $7.50 savings x 172 invoiced hours = $1,290.00.
</t>
    </r>
    <r>
      <rPr>
        <b/>
        <sz val="8"/>
        <color rgb="FFFF0000"/>
        <rFont val="Calibri"/>
        <family val="2"/>
        <scheme val="minor"/>
      </rPr>
      <t xml:space="preserve"> Travel rate (km’s) of $4,488.90</t>
    </r>
    <r>
      <rPr>
        <sz val="8"/>
        <color rgb="FFFF0000"/>
        <rFont val="Calibri"/>
        <family val="2"/>
        <scheme val="minor"/>
      </rPr>
      <t xml:space="preserve"> for total distance travelled in 2020: Bidell’s per km travel charge is $1.00 vs Peace Country’s of $1.30 per km, which is a difference of $0.30 per km. In 2020, Peace Country had 14,963 invoiced km’s for this travel rate sheet line item. $0.30 savings x 14,963 invoiced km’s = $4,488.90.
</t>
    </r>
  </si>
  <si>
    <r>
      <rPr>
        <b/>
        <sz val="8"/>
        <color rgb="FFFF0000"/>
        <rFont val="Calibri"/>
        <family val="2"/>
        <scheme val="minor"/>
      </rPr>
      <t>Cost Savings = $12,913.00</t>
    </r>
    <r>
      <rPr>
        <sz val="8"/>
        <color rgb="FFFF0000"/>
        <rFont val="Calibri"/>
        <family val="2"/>
        <scheme val="minor"/>
      </rPr>
      <t xml:space="preserve"> per year driven by switching Proactive Mechanical’s work to Bidell who was successful in being awarded work in 2017 through RFP #845 and has signed contract CTR010689. 
</t>
    </r>
    <r>
      <rPr>
        <b/>
        <sz val="8"/>
        <color rgb="FFFF0000"/>
        <rFont val="Calibri"/>
        <family val="2"/>
        <scheme val="minor"/>
      </rPr>
      <t xml:space="preserve">Regular Time Labour of $2,799.00 </t>
    </r>
    <r>
      <rPr>
        <sz val="8"/>
        <color rgb="FFFF0000"/>
        <rFont val="Calibri"/>
        <family val="2"/>
        <scheme val="minor"/>
      </rPr>
      <t xml:space="preserve">for Journeyman + Truck (Regular Time) rate: Bidell’s hourly Regular Time rate for a Journeyman including truck is $82.00 vs Proactive Mechanical’s of $85.00 per hour, which is a difference of $3.00 per hour. In 2020, Proactive Mechanical had 933 invoiced hours for this Regular Time rate sheet line item. $3.00 savings x 933 invoiced hours = $2,799.00. 
</t>
    </r>
    <r>
      <rPr>
        <b/>
        <sz val="8"/>
        <color rgb="FFFF0000"/>
        <rFont val="Calibri"/>
        <family val="2"/>
        <scheme val="minor"/>
      </rPr>
      <t>Overtime Labour of $880.00</t>
    </r>
    <r>
      <rPr>
        <sz val="8"/>
        <color rgb="FFFF0000"/>
        <rFont val="Calibri"/>
        <family val="2"/>
        <scheme val="minor"/>
      </rPr>
      <t xml:space="preserve"> for Journeyman + Truck (Overtime) rate: Bidell’s hourly Overtime rate for a Journeyman including truck is $127.50 vs Proactive Mechanical’s of $130.00 per hour, which is a difference of $2.50 per hour. In 2020, Proactive Mechanical had 352 invoiced hours for this Overtime rate sheet line item. $2.50 savings x 352 invoiced hours = $880.00.
 </t>
    </r>
    <r>
      <rPr>
        <b/>
        <sz val="8"/>
        <color rgb="FFFF0000"/>
        <rFont val="Calibri"/>
        <family val="2"/>
        <scheme val="minor"/>
      </rPr>
      <t>Travel rate (km’s) of $9,234.00</t>
    </r>
    <r>
      <rPr>
        <sz val="8"/>
        <color rgb="FFFF0000"/>
        <rFont val="Calibri"/>
        <family val="2"/>
        <scheme val="minor"/>
      </rPr>
      <t xml:space="preserve"> for total distance travelled in 2020: Bidell’s per km travel charge is $1.00 vs Proactive Mechanical’s of $1.30 per km, which is a difference of $0.30 per km. In 2020, Proactive Mechanical had 30,780 invoiced km’s for this travel rate sheet line item. $0.30 savings x 30,780 invoiced km’s = $9,234.00.
</t>
    </r>
  </si>
  <si>
    <t>Horizon / Albian</t>
  </si>
  <si>
    <t>Van Houtte Inc.</t>
  </si>
  <si>
    <t>Coffee Services</t>
  </si>
  <si>
    <t>Received the 2020 rebate</t>
  </si>
  <si>
    <t>CNRL</t>
  </si>
  <si>
    <t>Received the 2021 rebate</t>
  </si>
  <si>
    <t>Grand and Toy</t>
  </si>
  <si>
    <t>Stationery Services</t>
  </si>
  <si>
    <t>Intricate Energy Inc.</t>
  </si>
  <si>
    <t>Carbon Credit Generation</t>
  </si>
  <si>
    <t>Radical Inc.</t>
  </si>
  <si>
    <t>Sibas Rack Parts for install (3 parts lists)</t>
  </si>
  <si>
    <t>CTR021425</t>
  </si>
  <si>
    <t>1 Vapor Recovery Unit, 2 Flare Knockouts, 1 building</t>
  </si>
  <si>
    <t>Slave Lake, Ft St John, LaCorey</t>
  </si>
  <si>
    <t>CTR021214</t>
  </si>
  <si>
    <t>Sale of 88.9mm Redband Tubing</t>
  </si>
  <si>
    <t>NOV Bonnyville, lloydminster, Red Deer</t>
  </si>
  <si>
    <t>Oct</t>
  </si>
  <si>
    <t>Western Tank and Lining</t>
  </si>
  <si>
    <t>Provision of landfill liner</t>
  </si>
  <si>
    <t xml:space="preserve">Western Tank and Lining Ltd.  is performing the scope of work to supply and install the geosynthetic liner required for the Peejay landill expansion. Western Tank  had the liner in stock from a cancelled order from another customer. A decision to award the scope of work to Western Tank was made, as it could take in excess of 8 weeks for delivery from an alternative Vendor, which could jeoporadize project completion timelines. Cost Avoidance of approximately 5.2% is calculated as:   $473,860 (original cost) - $449,360 (final price) = $24,500. </t>
  </si>
  <si>
    <t>CTR020922</t>
  </si>
  <si>
    <t>Tenaris had advised that there was going to be a significant increase going from Q1 to Q2 and they had extra material in their yard that could be bought for Heavy Oil drilling and Completions. There was 15,000m transferred into CNRL stock @ $21.41/m for $321,150. The increase was 15% and the pipe would have cost $369,322.50 The cost savings is $369,322.50 - $321,150 for a savings of $48,172.50</t>
  </si>
  <si>
    <t>CTR021081</t>
  </si>
  <si>
    <t>Trimark Tubulars</t>
  </si>
  <si>
    <t>Sale of 177.8mm 34.23 kg/m L80 QB1 Marker Joints</t>
  </si>
  <si>
    <t>Nisku Hallmar Yards</t>
  </si>
  <si>
    <t>Birs &amp; Bees Farms</t>
  </si>
  <si>
    <t>4 junk storage buldings</t>
  </si>
  <si>
    <t>CTR020929</t>
  </si>
  <si>
    <t>Eagle DCU compressor unit 13759</t>
  </si>
  <si>
    <t>Stock ST14001</t>
  </si>
  <si>
    <t>7-24-56-4w4</t>
  </si>
  <si>
    <t>Scada equipment</t>
  </si>
  <si>
    <t>Stock  ST171002</t>
  </si>
  <si>
    <t>12-14-50-6w4</t>
  </si>
  <si>
    <t>Stock  ST210101</t>
  </si>
  <si>
    <t>7-1-69-9w6</t>
  </si>
  <si>
    <t>48" x 16' separator pkg</t>
  </si>
  <si>
    <t>16-33-11-8w4</t>
  </si>
  <si>
    <t>1-28-20-10w4</t>
  </si>
  <si>
    <t>2 - Recip compressors - units  3905 &amp; 3906</t>
  </si>
  <si>
    <t>KPMG
Ernst &amp; Young
Revenew
Deloitte
MNP
PWC</t>
  </si>
  <si>
    <t>MCI Solutions</t>
  </si>
  <si>
    <t>Well Site Supervision</t>
  </si>
  <si>
    <t>Terracon, Stantec, Chinook Consulting, Tallman</t>
  </si>
  <si>
    <t>NES Global Ltd.- 70%
Strategic Resources Solutions Inc. - 20%
Roska - 10%</t>
  </si>
  <si>
    <t>CTR021569</t>
  </si>
  <si>
    <t>NES Global Ltd., Strategic Resources Solutions Inc., Roska DBO Inc.</t>
  </si>
  <si>
    <t>Supply of Contingent Workers through Professional Services agencies</t>
  </si>
  <si>
    <t xml:space="preserve">As a result of RFP 615 for the supply of Contingent Works from Professional Services Agencies, a three (3) year award has been made to the top three (3) Proponents based on technical and commerical competitiveness.  Supply Management worked with Human Resources and has put forward a market share recommendation split is as follows: NES Global Ltd. (70%), Strategic Resources Solutions Inc.(20%), and Roska (10%). Canadian Natural will go from 10 Vendors currently supplying these services, down to 3 Vendors. The estimated three (3) year blended cost savings are $2,355,126.06 based on the new mark up and burden rates from what is currently being paid. </t>
  </si>
  <si>
    <t>See Single Source Document</t>
  </si>
  <si>
    <t>CTR020347</t>
  </si>
  <si>
    <t>CTR016034</t>
  </si>
  <si>
    <t>Conventional Operations</t>
  </si>
  <si>
    <t>Vincent/Kevin F</t>
  </si>
  <si>
    <t>Catwauk Compression Ltd.</t>
  </si>
  <si>
    <t>Bidell Gas Compression Ltd</t>
  </si>
  <si>
    <t>CTR021732</t>
  </si>
  <si>
    <t>Dedicated Maintenance Agreements - Single Source - Caterpillar - CVA</t>
  </si>
  <si>
    <t>Conventional /Thermal Operations</t>
  </si>
  <si>
    <t>kelly Johnson</t>
  </si>
  <si>
    <t>Pacesetter Directional</t>
  </si>
  <si>
    <t>Canadian Energy Services</t>
  </si>
  <si>
    <t>Drilling fluid</t>
  </si>
  <si>
    <t>Wabasca cell 7 Construction</t>
  </si>
  <si>
    <t>BTO Contracting Ltd</t>
  </si>
  <si>
    <t>CTR021360</t>
  </si>
  <si>
    <t>Arlen Wang / Trevan Williams</t>
  </si>
  <si>
    <t>Xtreme Oilfield Services Ltd.</t>
  </si>
  <si>
    <t>Hauling Services</t>
  </si>
  <si>
    <t>Nohora/Trevan</t>
  </si>
  <si>
    <t>Nohora</t>
  </si>
  <si>
    <t>CTR021739</t>
  </si>
  <si>
    <t>Water  Treatment and Distribution</t>
  </si>
  <si>
    <t>Sampson Water Services Ltd.</t>
  </si>
  <si>
    <t>CTR021468</t>
  </si>
  <si>
    <t>Drill Rigs</t>
  </si>
  <si>
    <t xml:space="preserve">volume discount:  2% over 500 days.  Actual days drilled - 720 </t>
  </si>
  <si>
    <t>NOV Canada ULC</t>
  </si>
  <si>
    <t>Facility-Based OCTG Inspection Services</t>
  </si>
  <si>
    <t xml:space="preserve">Canadian Natural is entitled to an annual rebate from NOV Canada ULC, which is calculated as a % of the total spend with NOV. 1% of Total 2020 Spend of $3,849,522 = $38,495.22 </t>
  </si>
  <si>
    <t>CTR011206</t>
  </si>
  <si>
    <t>CTR018312</t>
  </si>
  <si>
    <t>Lenmark Ind.</t>
  </si>
  <si>
    <t>2 - KD400 Generators  -  400 kw</t>
  </si>
  <si>
    <t>CTR021104</t>
  </si>
  <si>
    <t>Bluestar Engineering</t>
  </si>
  <si>
    <t>AXH Cooler</t>
  </si>
  <si>
    <t>Comp 3454 - Cat G3516 / Ariel JGT/4 Recip compressor pkg</t>
  </si>
  <si>
    <t>CTR021391</t>
  </si>
  <si>
    <t>NGL Trucking</t>
  </si>
  <si>
    <t xml:space="preserve">Trimac Energy Services Ltd.
BAMSS Contracting Inc.
Northwest Tank Lines Inc.
Express Tankers Inc.
RBS Bulk Systems Inc.
Oculus Transport Ltd.
Plains Midstream Canada ULC.
Mach Energy Services Ltd.
Reliance Ventures Inc.
Oilking Services Inc.
</t>
  </si>
  <si>
    <t>Parkland Corporation</t>
  </si>
  <si>
    <t>Propane Supply</t>
  </si>
  <si>
    <t>All</t>
  </si>
  <si>
    <t>CTR016621</t>
  </si>
  <si>
    <t>Rig Ratz Ltd.</t>
  </si>
  <si>
    <t>Covid Rapid Testing</t>
  </si>
  <si>
    <t>CTR021513</t>
  </si>
  <si>
    <t>Ferrier 11-2 yard</t>
  </si>
  <si>
    <t>5w-16-63-8w4</t>
  </si>
  <si>
    <t>8a2-24-63-8w4</t>
  </si>
  <si>
    <t>47,100 USGAL NGL Bullet</t>
  </si>
  <si>
    <t>13b-18-63-8w4</t>
  </si>
  <si>
    <t>13-c-18-63-8w4</t>
  </si>
  <si>
    <t>Little Smokey</t>
  </si>
  <si>
    <t>Tree Planting</t>
  </si>
  <si>
    <t xml:space="preserve">Little Smokey was going to charge for additive product to seedling which was provided n/c previous year. </t>
  </si>
  <si>
    <t>CTR017709 &amp;CTR017566</t>
  </si>
  <si>
    <t>Golder Associates</t>
  </si>
  <si>
    <t>Albian Aquatics and Horizon support</t>
  </si>
  <si>
    <t>Additional charges for off-site hotel stays for Golder staff were refused. The charges were forwarded because of Covid 19 and Golder not wanting to have staff stay at camp.</t>
  </si>
  <si>
    <t>CTR016198 &amp; CTR014098</t>
  </si>
  <si>
    <t>CTR020454</t>
  </si>
  <si>
    <t>Progress Payment For HRSG Scrapping Project</t>
  </si>
  <si>
    <t>Vince J / Devin M/ Kevin F</t>
  </si>
  <si>
    <t>CTR018681</t>
  </si>
  <si>
    <t>1863131 AB Ltd.</t>
  </si>
  <si>
    <t>Five 320-256-100 Pumpjacks</t>
  </si>
  <si>
    <t>Global Steel
Moore Pipe
Trimark
Mertex</t>
  </si>
  <si>
    <t xml:space="preserve">A budgetary response was received from BTO Contracting for the construction of the Wabasca landfill Cell 7.  Supply Management and the Environmental Business Area worked together to negotatiate pricing to match the Labour and equipment rates that BTO had provided for the build of Wabsaca cell 6.  Wabasca cell 6 pricing was secured as the result of a competitive RFP in 2020.  The Total revised estimated price came down from $1,780,774.00 to $1,744,898.90 which is a saving of $35,875.10 (~2.1%).  </t>
  </si>
  <si>
    <t>Conventionals - Industrial Trucking and Cleaning related to Well Abandonment and Field Operations - Xtreme requested a rate increase request of 10% overall on rates being used across Conventionals. In order to proceed with Abandonment of Wellsites Project, as well as other Field Ops and Dev Ops needs, we need to respond. A comparison of rates was done together with our Business Areas (Jeff Willick, Rob St. Martin, Ryan N Munro, and Ken Krewulak). 
Drivers of cost increase provided by vendor was cost of fuel, labour, and equipment maintenance costs. Cost Savings of $391,110 was acheived by negotiating rates downward using a competitive comparison approach and operational discussion and review with all stakeholders. 
Saving of $391,110.00 realized by the difference between full annual spend should the 10% have been agreed to which would have been $16,356,380 less the revised annual spend once negotiations were completed of $15,965,270. $391,110.00 Cost Savings = $16,356,380 less $15,965,270. This is recorded as a Cost Savings based on being a Negotiated price reduction from original proposal or quote to the actual value awarded.</t>
  </si>
  <si>
    <r>
      <rPr>
        <b/>
        <sz val="8"/>
        <color theme="1"/>
        <rFont val="Calibri"/>
        <family val="2"/>
        <scheme val="minor"/>
      </rPr>
      <t>RFI</t>
    </r>
    <r>
      <rPr>
        <sz val="8"/>
        <color theme="1"/>
        <rFont val="Calibri"/>
        <family val="2"/>
        <scheme val="minor"/>
      </rPr>
      <t xml:space="preserve"> for Item master management solution(s)</t>
    </r>
  </si>
  <si>
    <t>Savings - Add to Team Savings Sheet</t>
  </si>
  <si>
    <t>Is the CONTRACT (or Schedules) EXECUTED in IVALUA?</t>
  </si>
  <si>
    <t>STEP 1</t>
  </si>
  <si>
    <t>STEP 2</t>
  </si>
  <si>
    <t>Vendor - FULL LEGAL NAME</t>
  </si>
  <si>
    <t>Ivalua Contract Number</t>
  </si>
  <si>
    <t>Colleen Gibson</t>
  </si>
  <si>
    <t xml:space="preserve">GHG Carbon Credit </t>
  </si>
  <si>
    <t>Radical</t>
  </si>
  <si>
    <t>Intricate</t>
  </si>
  <si>
    <t>Directional Drilling</t>
  </si>
  <si>
    <t>2020/2021 Rig savings calculated on 500 days,  Actual days achieved was  720 ($1500/day)</t>
  </si>
  <si>
    <r>
      <t xml:space="preserve">Volume discounts achieved: 2.5%&gt;$2M / 3.5% - $4M-$6M / 4.5% &gt; $6M  </t>
    </r>
    <r>
      <rPr>
        <b/>
        <sz val="8"/>
        <rFont val="Calibri"/>
        <family val="2"/>
        <scheme val="minor"/>
      </rPr>
      <t>What rebate amount did we receive?</t>
    </r>
  </si>
  <si>
    <r>
      <t xml:space="preserve">Volume discounts achieved: 1% - 5M-$7M / 2% - $7M-$10M / 3% &gt; $10M  </t>
    </r>
    <r>
      <rPr>
        <b/>
        <sz val="8"/>
        <rFont val="Calibri"/>
        <family val="2"/>
        <scheme val="minor"/>
      </rPr>
      <t>What rebate amount did we receive?</t>
    </r>
  </si>
  <si>
    <t>Conventionals - Compression - Negotiated savings from preventing Mileage rate increaes, and reducing service rates increases. As a part of contract extension, Catwauk requested rate increases of 5% of labour, and an increase from $1.00/km to $1.25/km. Through working with our Business Area and vendor and based on competitive review in the particular region Catwauk operates in (GP), we did support their 5% rate increase request. However we did not accept the per km rate increase and this rate remains at $1.00/km. This is recorded as a Cost Savings because it is a negotiated price reduciton the from the original proposal or quote to the actual value awarded. Saving amount of $ 106,624 in Column D represents 14 months of total savings until the end of contract term on Feb 28, 2023.</t>
  </si>
  <si>
    <t>Conventionals - Compression - Negotiated savings from preventing Mileage rate increaes, and reducing service rates increases. As a part of contract extension, Bidell requested rate increases of 5% to 7% of labour, and an increase from $1.00/km to $1.25/km. Through working with our Business Area and vendor, we negotiated a reduction in the overall increase of labour rates of 3% vs the 5% to 7% requested by the vendor. In addition, we did not accept the per km rate increase and this rate remains at $1.00/km. This is recorded as a Cost Savings because it is a negotiated price reduciton the from the original proposal or quote to the actual value awarded. Saving amount of $ 179,361 in Column D represents 14 months of total savings until the end of contract term on Feb 28, 2023.</t>
  </si>
  <si>
    <t>Negotiated lower fixed margin rates - proposed was $751,667.52 negotiated down to $651,340.83 from a proposed 13% increase down to an 11% increase.
Negotiated reduced rental charges on vaporizers - proposed was $132,000 negotiated down to $100,000 this is a new charge for the new agreement however the negotiations reduced the charge by 32%.</t>
  </si>
  <si>
    <r>
      <rPr>
        <b/>
        <sz val="8"/>
        <color rgb="FFFF0000"/>
        <rFont val="Calibri"/>
        <family val="2"/>
        <scheme val="minor"/>
      </rPr>
      <t>SINGLE</t>
    </r>
    <r>
      <rPr>
        <b/>
        <sz val="8"/>
        <color theme="1"/>
        <rFont val="Calibri"/>
        <family val="2"/>
        <scheme val="minor"/>
      </rPr>
      <t xml:space="preserve"> SOURCE </t>
    </r>
  </si>
  <si>
    <r>
      <rPr>
        <b/>
        <sz val="8"/>
        <color rgb="FFFF0000"/>
        <rFont val="Calibri"/>
        <family val="2"/>
        <scheme val="minor"/>
      </rPr>
      <t xml:space="preserve">SOLE </t>
    </r>
    <r>
      <rPr>
        <b/>
        <sz val="8"/>
        <color theme="1"/>
        <rFont val="Calibri"/>
        <family val="2"/>
        <scheme val="minor"/>
      </rPr>
      <t xml:space="preserve">SOURCE </t>
    </r>
  </si>
  <si>
    <t>Form Required</t>
  </si>
  <si>
    <t>63,000 meters of 48.3mm Tubing for Kirby South Pad Completion</t>
  </si>
  <si>
    <t>Sent Form to Colleen</t>
  </si>
  <si>
    <t>Award Rec Sent to Colleen (Yes/No)</t>
  </si>
  <si>
    <r>
      <t>We have a new quote from a local proponent (Sampson Water) to replace existing company(AquaTech) that it has their business away from the site. 
The Sampson Water original quote propose 3 different values based in the frequency of the services and the savings compare with current company is between $36K to $12K annualy cost.</t>
    </r>
    <r>
      <rPr>
        <b/>
        <sz val="8"/>
        <color rgb="FFFF0000"/>
        <rFont val="Calibri"/>
        <family val="2"/>
      </rPr>
      <t xml:space="preserve"> 
</t>
    </r>
    <r>
      <rPr>
        <sz val="8"/>
        <rFont val="Calibri"/>
        <family val="2"/>
      </rPr>
      <t xml:space="preserve">Current spend with </t>
    </r>
    <r>
      <rPr>
        <b/>
        <sz val="8"/>
        <rFont val="Calibri"/>
        <family val="2"/>
      </rPr>
      <t>AquaTech is $93,618.24/year (pluss $0.75/km mileage cost - min. 3 hours charge</t>
    </r>
    <r>
      <rPr>
        <sz val="8"/>
        <rFont val="Calibri"/>
        <family val="2"/>
      </rPr>
      <t xml:space="preserve">) vs. Option 2 from </t>
    </r>
    <r>
      <rPr>
        <b/>
        <sz val="8"/>
        <rFont val="Calibri"/>
        <family val="2"/>
      </rPr>
      <t>Sampson Water - for $24,000.00/year</t>
    </r>
    <r>
      <rPr>
        <sz val="8"/>
        <rFont val="Calibri"/>
        <family val="2"/>
      </rPr>
      <t xml:space="preserve">. The difference between AquaTech @ $ $93,618.24 - $24,000.00 from Sampson = $69,618.24 (74% less).
• SM working with Michael Williams - Foreman, Field Operations reviewed costs associated with water treatment and distribution at Ferrier Acres, Central Field.  The current proponents’ 2020 spend was $93,618.24 per year excluding travel.  Sampson Water provided several quotes with different operational hours.  An operational review was completed and it was determined that this facility required 20 hours of operational support.  The work will be contracted for two (2) years (starting Dec. 9, 2021) to Sampson for a cost of $24K per year.  
             o ($93,618.24*2) – ($24K*2) = $139,236.48 . Yes, 2 years Savings  </t>
    </r>
    <r>
      <rPr>
        <b/>
        <sz val="8"/>
        <rFont val="Calibri"/>
        <family val="2"/>
      </rPr>
      <t>$139,236.48</t>
    </r>
    <r>
      <rPr>
        <sz val="8"/>
        <rFont val="Calibri"/>
        <family val="2"/>
      </rPr>
      <t xml:space="preserve">
</t>
    </r>
  </si>
  <si>
    <t>CTR021885</t>
  </si>
  <si>
    <t>Manatokan Oilfield Services Inc.</t>
  </si>
  <si>
    <t>CTR021942</t>
  </si>
  <si>
    <t>Ceda Projects and Services LP</t>
  </si>
  <si>
    <t>CTR021383</t>
  </si>
  <si>
    <t>Food Supply at Jackfish Lodge</t>
  </si>
  <si>
    <t>Industrial Cleaning &amp; Trucking - Kirby</t>
  </si>
  <si>
    <t>Industrial Cleaning &amp; Trucking - Jackfish</t>
  </si>
  <si>
    <t>Catering &amp; Housekeeping at Jackfish Lodge</t>
  </si>
  <si>
    <t>CTR021133</t>
  </si>
  <si>
    <t>Primco Dene Royal Camp Services LP</t>
  </si>
  <si>
    <t>CTR017111</t>
  </si>
  <si>
    <t>Finning (Canada) A Division of Finning International Inc.</t>
  </si>
  <si>
    <t>CTR021193</t>
  </si>
  <si>
    <t>Double Jack Oilfield</t>
  </si>
  <si>
    <t>200kw Gen Set Pkg</t>
  </si>
  <si>
    <t>Acden Environment</t>
  </si>
  <si>
    <r>
      <t xml:space="preserve">INFORMATION WILL ONLY BE REPORTED WHEN </t>
    </r>
    <r>
      <rPr>
        <b/>
        <u/>
        <sz val="16"/>
        <color rgb="FFFF0000"/>
        <rFont val="Calibri"/>
        <family val="2"/>
        <scheme val="minor"/>
      </rPr>
      <t>STEP 2 Information</t>
    </r>
    <r>
      <rPr>
        <b/>
        <sz val="16"/>
        <color rgb="FFFF0000"/>
        <rFont val="Calibri"/>
        <family val="2"/>
        <scheme val="minor"/>
      </rPr>
      <t xml:space="preserve"> is Entered and Contract is Executed</t>
    </r>
  </si>
  <si>
    <t xml:space="preserve">Waste Management (3 year contract) </t>
  </si>
  <si>
    <t>Scorpion Oilfield</t>
  </si>
  <si>
    <t>Supplier reduced rates by 14% in 2020 due to Covid. Agreed to partial increase of 11% to pre-Covid rates. The cost avoidance of this partial increase is $117,115/year (Proposed increase of $4,611,917 down to  $4,494,802).</t>
  </si>
  <si>
    <t>V-Tech Energy</t>
  </si>
  <si>
    <t>Negotiated rate increase from 7% to 5%. Cost avoidance of this partial increase is $236,166/year (Proposed increase of $5,520,379 down to  $5,284,213).</t>
  </si>
  <si>
    <t>Brandt Tractor</t>
  </si>
  <si>
    <t>Used John Deere Grader</t>
  </si>
  <si>
    <t>Decision made to purchase grader instead of renting to avoid interest costs of $48,510. Cost for grader is $539,000 isntead of $587,510.</t>
  </si>
  <si>
    <t>RJ Hoffman</t>
  </si>
  <si>
    <t>Supplier reduced rates by 17% in 2020 due to Covid. Agreed to partial increase of 10% to pre-Covid rates. The cost avoidance of this partial increase is $660,463/year (Proposed increase of $10,576,446 down to  $9,915,983).</t>
  </si>
  <si>
    <t>Supplier reduced rates by 14% in 2020 due to Covid. Agreed to partial increase of 10% to pre-Covid rates. The cost avoidance of this partial increase is $160,121/year (Proposed increase of $5,679,290 down to  $5,519,169).</t>
  </si>
  <si>
    <t>Sandpiper Trucking</t>
  </si>
  <si>
    <t>Industrial Cleaning/Trucking</t>
  </si>
  <si>
    <t>Supplier reduced rates by 13% in 2020 due to Covid. Agreed to partial increase of 9% to pre-Covid rates. The cost avoidance of this partial increase is $176,103/year (Proposed increase of $5,670,516 down to  $5,494,413).</t>
  </si>
  <si>
    <t>Truck &amp; Trailers (Well Servicing)</t>
  </si>
  <si>
    <t>Negotiated rate increase from 17% to 10%. Cost avoidance of this partial increase is $117,008/year (Proposed increase of $2,102,559 down to  $1,985,551).</t>
  </si>
  <si>
    <t>Hahn Welding</t>
  </si>
  <si>
    <t>Negotiated rate increase from 9% to 7%. Cost avoidance of this partial increase is $89,392/year (Proposed increase of $5,976,604 down to  $5,887,212).</t>
  </si>
  <si>
    <t>L&amp;L Contracting</t>
  </si>
  <si>
    <t>Welding Services</t>
  </si>
  <si>
    <t>CTR021905</t>
  </si>
  <si>
    <t>Metz Farms</t>
  </si>
  <si>
    <t>CTR021976</t>
  </si>
  <si>
    <t>Pro Tech Pump Services</t>
  </si>
  <si>
    <t>2 - screw conpressor pkgs</t>
  </si>
  <si>
    <t>CTR021813</t>
  </si>
  <si>
    <t>CTR021473</t>
  </si>
  <si>
    <t>South Alameda Motocross</t>
  </si>
  <si>
    <t>200 bbl tank</t>
  </si>
  <si>
    <t>CTR022041</t>
  </si>
  <si>
    <t>old storage building</t>
  </si>
  <si>
    <t xml:space="preserve">Asset Utilization savings for Progressive Cavity Pumps for September.  Pumps are utilized from CNRL inventory instead of purchasing new pumps from vendors.
Weatherford: $5,503 (3 rotors, 2 Stator)
Lifting Solutions:  $21,733.88  (8 rotors, 3 stators)
Kudu: $1,900 ( 1 Rotor, 1 Stators)
Lufkin: $2,311 (2 rotors)
</t>
  </si>
  <si>
    <t>Asset Utilization savings for Reciprocating Rod Pumps for the month of September.  Pumps and components are utilized from CNRL inventory instead of purchasing new pumps from vendors.
Weatherford:  $90,768.13 (Components on 19 Pumps)
Lufkin: $110,270.03 (Components on 33 pumps)
Q2: $140,305.30  (Components on 33 Pumps)
DNOW: $5,471.35 ( Components on 3 pumps)</t>
  </si>
  <si>
    <t xml:space="preserve">Asset Utilization savings for Electronic Submersible Pumps for September.  Pumps and components are utilized from CNRL inventory instead of purchasing new pumps from vendors.
Schlumberger: $62,173.61 (Components and repairs on 6 Pumps)
</t>
  </si>
  <si>
    <t>Lifting Solutions</t>
  </si>
  <si>
    <t>Continuous Rod</t>
  </si>
  <si>
    <t>Lifting Solutions supplies continuous rod to Canadian Natural and holds an 85+% market share for the product in Canadian Natural's operations.  As a result of the significant increases in steel over the last 12 months, Lifting Solutions submitting price increases of 9% on their coated rod products and 9% on their non-coated rod products.  Through negotiations, Lifting Solutions reduced the increase on their non-coated rod to 7%.  Based on the average yearly quantities of rod purchased from 2019-2021 YTD, this resulted in a cost avoidance of $33,834.58</t>
  </si>
  <si>
    <t>CTR021432</t>
  </si>
  <si>
    <t>Ricoh Canada Inc.</t>
  </si>
  <si>
    <t xml:space="preserve">Peter the Plantman Inc. </t>
  </si>
  <si>
    <t>Lease of Plants and Planters</t>
  </si>
  <si>
    <t>Printer Leases</t>
  </si>
  <si>
    <t>Daily Oil Bulletin (DOB)</t>
  </si>
  <si>
    <t xml:space="preserve">DOB Subscription - Sasol </t>
  </si>
  <si>
    <t>Sasol Canada had a subscription to DOB which duplicated Canadian Natural's existing corporate subscription to DOB. After negotiation, DOB agreed to cancel the Sasol subscription at no cost, immediately, and credit the unused portion of Sasol Canada's subscription against Canadian Natural corporate's next year subscription to DOB. The cost avoidance is calculated as the credit received of $1995.84.</t>
  </si>
  <si>
    <t>Arctic Air Mechanical</t>
  </si>
  <si>
    <t>West Unified Communications (now Intrado)</t>
  </si>
  <si>
    <t>Ad hoc conference call facilities</t>
  </si>
  <si>
    <t xml:space="preserve">AC maintenance for the server room </t>
  </si>
  <si>
    <t>Sasol Canada had previously leased plants and planters from Peter the Plantman Inc. at a total cost of $393 per month. After negotiation, Peter agreed to waive the contract notice period and September 2021 invoice, and accept the return of all equipment and plants. 
Cost Avoidance:
$393 per month x 12 months  = $4,716 per year cost avoidance (cancelled evergreen contract)</t>
  </si>
  <si>
    <t>Sasol Canada had previously leased two Ricoh printers at a total cost of $3,654 per quarter. After review &amp; negotiation, Ricoh agreed to accept the return of these printers and the business relationship with Ricoh was terminated without incurring further charges. 
Cost Avoidance:
$3,654 per quarter  x4 quarters  = $14,616 per year cost avoidance (cancelled evergreen contract)</t>
  </si>
  <si>
    <t>Confirmed with Business Unit and cancelled this contract as it was no longer necessary. Cost Avoidance of $527 per month x 12 = $6,324 (cancelled evergreen contract)</t>
  </si>
  <si>
    <t>Confirmed with Business Unit and cancelled this contract as it was no longer necessary. Cost Avoidance of $165.50 per quarter x 4 = $662 (cancelled evergreen contract)</t>
  </si>
  <si>
    <t xml:space="preserve">Survey </t>
  </si>
  <si>
    <t>Surface Land</t>
  </si>
  <si>
    <t>Horizon/Albian</t>
  </si>
  <si>
    <t>3a-25-63-9w4</t>
  </si>
  <si>
    <t>12d-27-63-9w4</t>
  </si>
  <si>
    <t>100 bbl Flare Knockout</t>
  </si>
  <si>
    <t>16-35-77-16w6.B</t>
  </si>
  <si>
    <t>9b-3-56-1w4</t>
  </si>
  <si>
    <t>4c-31-56-6w4</t>
  </si>
  <si>
    <t>Eagle 195 IC compressor unit 13934</t>
  </si>
  <si>
    <t>Stock ST181001</t>
  </si>
  <si>
    <t>10-7-63-6w4</t>
  </si>
  <si>
    <t>Negotiated rate increase from 17% to 10%. Cost avoidance of this partial increase is $132,441/year (Proposed increase of $2,092,175 down to  $1,959,734).</t>
  </si>
  <si>
    <t xml:space="preserve">Bird Deterrent </t>
  </si>
  <si>
    <t>Southwest Research Institute</t>
  </si>
  <si>
    <t>Emissions testing - TI</t>
  </si>
  <si>
    <t>Transfer of engine to SWRI for $1 to avoid labour cost to desassemble the engine and remove from their facility.</t>
  </si>
  <si>
    <t>TI</t>
  </si>
  <si>
    <t>CTR 20579</t>
  </si>
  <si>
    <t>Devin Matheson</t>
  </si>
  <si>
    <t>2 - sea cans - for valve inventory</t>
  </si>
  <si>
    <t>Carmen Creek laydown yard</t>
  </si>
  <si>
    <t>Unified Valve - Edmonton</t>
  </si>
  <si>
    <t>Ross K. / Devin M.</t>
  </si>
  <si>
    <t>S &amp; T Energy Services Ltd</t>
  </si>
  <si>
    <t>Bonnyville Heavy Oil Service</t>
  </si>
  <si>
    <t>Nohora Barragan</t>
  </si>
  <si>
    <r>
      <t xml:space="preserve">Negotiated lower fixed margin rates - proposed was </t>
    </r>
    <r>
      <rPr>
        <b/>
        <sz val="8"/>
        <color theme="1"/>
        <rFont val="Calibri"/>
        <family val="2"/>
        <scheme val="minor"/>
      </rPr>
      <t>$3,623,087.50</t>
    </r>
    <r>
      <rPr>
        <sz val="8"/>
        <color theme="1"/>
        <rFont val="Calibri"/>
        <family val="2"/>
        <scheme val="minor"/>
      </rPr>
      <t xml:space="preserve"> negotiated down to </t>
    </r>
    <r>
      <rPr>
        <b/>
        <sz val="8"/>
        <color theme="1"/>
        <rFont val="Calibri"/>
        <family val="2"/>
        <scheme val="minor"/>
      </rPr>
      <t>$3,527228.50</t>
    </r>
    <r>
      <rPr>
        <sz val="8"/>
        <color theme="1"/>
        <rFont val="Calibri"/>
        <family val="2"/>
        <scheme val="minor"/>
      </rPr>
      <t xml:space="preserve"> from a proposed 9% increase down to an </t>
    </r>
    <r>
      <rPr>
        <b/>
        <sz val="8"/>
        <color rgb="FFFF0000"/>
        <rFont val="Calibri"/>
        <family val="2"/>
        <scheme val="minor"/>
      </rPr>
      <t xml:space="preserve">6.7% </t>
    </r>
    <r>
      <rPr>
        <sz val="8"/>
        <color theme="1"/>
        <rFont val="Calibri"/>
        <family val="2"/>
        <scheme val="minor"/>
      </rPr>
      <t xml:space="preserve">increase. On top of markup rate reduction from 20% to 10% for additional materials, PPE, chemicals and equipment available. And effective date of Rate Increases from Oct 15 to Nov. 1, 2021.  </t>
    </r>
  </si>
  <si>
    <t>NGL Trucking - Septimus</t>
  </si>
  <si>
    <t>Trimac Energy Services Ltd</t>
  </si>
  <si>
    <t>Northwest Tak Lines Inc.</t>
  </si>
  <si>
    <t>NGL Trucking - Edson</t>
  </si>
  <si>
    <t>CTR021901</t>
  </si>
  <si>
    <t>Jerrad Cunningham</t>
  </si>
  <si>
    <t>5 small RTU buildings</t>
  </si>
  <si>
    <t>CTR020579</t>
  </si>
  <si>
    <t>SWRI</t>
  </si>
  <si>
    <t>Albian Mine Truck Engine  (cost avoidance $50K)</t>
  </si>
  <si>
    <t>CTR022067</t>
  </si>
  <si>
    <t>1863131 Alberta</t>
  </si>
  <si>
    <t>3 - pumpjacks</t>
  </si>
  <si>
    <t>CTR013047</t>
  </si>
  <si>
    <t>CTR0211563</t>
  </si>
  <si>
    <t>Talmek Services</t>
  </si>
  <si>
    <t xml:space="preserve">Eagle Oilfield </t>
  </si>
  <si>
    <t>2 pumpjacks</t>
  </si>
  <si>
    <t>6" compressor cylinder</t>
  </si>
  <si>
    <t>Ross K / Renato L</t>
  </si>
  <si>
    <t>AM Gas Scrubber</t>
  </si>
  <si>
    <t>13-9-79-22w5</t>
  </si>
  <si>
    <t>Tenaris had surplus tubing in stock so offered it to CNRL to purchase at Q3 price prior to the price increasing in Q4. Total purchase was for 69,827.96m at a Q3 price of $31.97/m vs the Q4 price of $36.77/m. This is an avoidance of $4.80/m for a total avoidance of $335,174.21</t>
  </si>
  <si>
    <t>11/12021</t>
  </si>
  <si>
    <t>Nov</t>
  </si>
  <si>
    <r>
      <rPr>
        <b/>
        <sz val="8"/>
        <color rgb="FFFF0000"/>
        <rFont val="Calibri"/>
        <family val="2"/>
        <scheme val="minor"/>
      </rPr>
      <t>WITH JULIE FOR REVIEW</t>
    </r>
    <r>
      <rPr>
        <sz val="8"/>
        <color rgb="FFFF0000"/>
        <rFont val="Calibri"/>
        <family val="2"/>
        <scheme val="minor"/>
      </rPr>
      <t xml:space="preserve"> </t>
    </r>
    <r>
      <rPr>
        <sz val="8"/>
        <color theme="1"/>
        <rFont val="Calibri"/>
        <family val="2"/>
        <scheme val="minor"/>
      </rPr>
      <t xml:space="preserve">Supplier wanted a minimum of 50 test kits per day at $22.00 test ($1100.00 per day).  Negotiated down to minimum of 15 tests per day at $22.00 per test ($330.00).  Testing 208 days per year this is a cost avoidance of $160,160.00  </t>
    </r>
  </si>
  <si>
    <t xml:space="preserve">North Cariboo Flysing Services Ltd. </t>
  </si>
  <si>
    <t>Thermal Air Transportation</t>
  </si>
  <si>
    <t>As part of a seven-month long extension to their Air Transportation Services Agreement for Kirby and Jackfish, NCA agreed to waive their contractual rate adjustment of 2% effective December 1st, saving Canadian Natural $53,200.</t>
  </si>
  <si>
    <t>Kirby/Jackfish</t>
  </si>
  <si>
    <t>CW2251438</t>
  </si>
  <si>
    <t>2 - CTR022182</t>
  </si>
  <si>
    <t>Wk 45</t>
  </si>
  <si>
    <t>Geoff Lardner</t>
  </si>
  <si>
    <t>Posco
Swift
Butting
PM Piping
SeaH
Sumitomo</t>
  </si>
  <si>
    <t>Claresholm Fluid Hauling</t>
  </si>
  <si>
    <t xml:space="preserve">Apex Tank Lines Inc.
B&amp;B Anderson Contracting Ltd
Capital Pressure Ltd.
Cascade Energy Services LP
E-Can Oilfield Services L.P.
Emelson Oilfield Hauling Ltd
Iron Horse  Four Enterprises Ltd.
KG Oilfield Hauling Inc
Triple T Energy Services Ltd 
Xtreme Oilfield Technology Ltd.
</t>
  </si>
  <si>
    <t>Mcsteel Salvage</t>
  </si>
  <si>
    <t>Tank Demolition</t>
  </si>
  <si>
    <t>Tank Demo and yard cleanup at no cost to CNRL. Removal of 28 tanks, yard 16-20-55-6</t>
  </si>
  <si>
    <t>Tank Demo and yard cleanup at no cost to CNRL. Removal of 30 tanks, yard 12-28-55-6</t>
  </si>
  <si>
    <t>Tank Demo and yard cleanup at no cost to CNRL. Removal of 18 tanks, 5&amp;6-28-55-6</t>
  </si>
  <si>
    <t>Tank Demo and yard cleanup at no cost to CNRL. Removal of 63 tanks, 3-28-61-4</t>
  </si>
  <si>
    <t>Tank Demo and yard cleanup at no cost to CNRL. Removal of 66 tanks, 11-8-57-5</t>
  </si>
  <si>
    <t>Tank Demo and yard cleanup at no cost to CNRL. Removal of 27 tanks, 11-32-55-3</t>
  </si>
  <si>
    <t>Tank Demo and yard cleanup at no cost to CNRL. Removal of 36 tanks, 7-18-51-2</t>
  </si>
  <si>
    <t>2000BBl Tank Demo at no cost. Demo onsite instead of hauling off site 16-36-55-4</t>
  </si>
  <si>
    <t xml:space="preserve">July </t>
  </si>
  <si>
    <t>Fort McMurray fixed margin rate reduced by $.0025 cpl.  Based on remaining forecasted volumes of 18,058,041 litres x $.0025 = cost savings of $45,145.10 over remaining 29 months in the agreement.</t>
  </si>
  <si>
    <t>Oil Sands</t>
  </si>
  <si>
    <t>CTR0122351 (CNUL) and CTR022358 (CNRL)</t>
  </si>
  <si>
    <t>CTR022027</t>
  </si>
  <si>
    <t>Jay Heagy</t>
  </si>
  <si>
    <t>Honda Quad</t>
  </si>
  <si>
    <t>a5-31-39-26w3</t>
  </si>
  <si>
    <t>2d4-31-39-26w3</t>
  </si>
  <si>
    <t>Onyx Industrial Inc.</t>
  </si>
  <si>
    <t>COLLEEN ONLY</t>
  </si>
  <si>
    <t>Tuboscope</t>
  </si>
  <si>
    <t>OCTG Inspection Services</t>
  </si>
  <si>
    <t>During Q1 and Q2 Tuboscope Sold us 59961.6 meters of 73mm used yellowband tubing. New cost for the same material is $1,140,256.51 and we purchased this used material for $828,535.27 genrating a savings of $311,721.14</t>
  </si>
  <si>
    <t xml:space="preserve">Paramedic Services </t>
  </si>
  <si>
    <t xml:space="preserve">RFP1120 was awarded to Onyx based on their competitive pricing and execution strategy. The savings over the awarded 3 year term is estimated at $1,614,540, compared to our current model and pricing. </t>
  </si>
  <si>
    <t>CTR021768</t>
  </si>
  <si>
    <t>1st, 2nd &amp; 3rd quarter Shovel Decom Parts utilization</t>
  </si>
  <si>
    <t>Asset Recovery - Decom Parts</t>
  </si>
  <si>
    <t>MRM shovels - Mining Ops</t>
  </si>
  <si>
    <t xml:space="preserve">1683995 Alberta Ltd o/a Campbell Business Furniture (CBF), Contemporary Office Interiors Ltd (COI), Element Integrated Workplace Solutions Ltd, Grand &amp; Toy Ltd , Gunnar Office Furnishings, HBI-Heritage Business Interiors Inc, McCrum's Office Furnishings , Office Concepts Incorporated, RGO Products Ltd. (RGO), Premiere Van Lines Inc.
</t>
  </si>
  <si>
    <t>Q2 Wellhead Component Utilization</t>
  </si>
  <si>
    <t>Q3 Wellhead Component Utilization</t>
  </si>
  <si>
    <t>6 Compressor Engines Only (4 x 3512, 1 x 3516, 1 x H24)</t>
  </si>
  <si>
    <t>CTR020555</t>
  </si>
  <si>
    <t>CTR022401</t>
  </si>
  <si>
    <t>18,000 USGAL NGL bullet</t>
  </si>
  <si>
    <t>Darrell Fitterer</t>
  </si>
  <si>
    <t>CTR022020</t>
  </si>
  <si>
    <t>2 old snowmobiles</t>
  </si>
  <si>
    <t>CTR022083</t>
  </si>
  <si>
    <t>Canadian Energy Edmonton</t>
  </si>
  <si>
    <t>19 pallets - old batteries - from Albian</t>
  </si>
  <si>
    <t>Leon Auger</t>
  </si>
  <si>
    <t>2 wooden sheds</t>
  </si>
  <si>
    <t>CTR022040</t>
  </si>
  <si>
    <t>CTR022032</t>
  </si>
  <si>
    <t>Brad Saville Enterprises</t>
  </si>
  <si>
    <t>6 culverts - cost avoidance $9K</t>
  </si>
  <si>
    <t>Stocck ST210101</t>
  </si>
  <si>
    <t>CTR022525</t>
  </si>
  <si>
    <t>CTR022476</t>
  </si>
  <si>
    <t>Northwest TankLines Inc.</t>
  </si>
  <si>
    <t>Trimac Energy Services</t>
  </si>
  <si>
    <t>Trimac proposed rates at a 7% increase over three yer term.  Negotiated down to a 3% increase.  Cost avoidance is $31,464.00 per contract year, total of $94,392.00 over three year term.</t>
  </si>
  <si>
    <t>Nortwest proposed rates at a 12% increase over three yer term.  Negotiated down to a 7% increase for a reduced term of two years.  Cost avoidance is $161,856.00 per contract year, total of $323,712.00 over two year term.</t>
  </si>
  <si>
    <t xml:space="preserve">November </t>
  </si>
  <si>
    <t>effective April 1 2022</t>
  </si>
  <si>
    <t>Office Furniture</t>
  </si>
  <si>
    <t>Gooseneck trailer</t>
  </si>
  <si>
    <t>Horizon Material Management</t>
  </si>
  <si>
    <t>Kirby South Material Management</t>
  </si>
  <si>
    <t>CTR022355</t>
  </si>
  <si>
    <t>Komatsu - Joy Global</t>
  </si>
  <si>
    <t>495 Shovel Carbody</t>
  </si>
  <si>
    <t>HOR00014</t>
  </si>
  <si>
    <t>Wildlife Mitigation &amp; Monitoring</t>
  </si>
  <si>
    <t>Vertex, Millennium, Omnia, Matrix, Golder</t>
  </si>
  <si>
    <t xml:space="preserve">CTR017085 </t>
  </si>
  <si>
    <t xml:space="preserve">While reviewing Sasol Canada's active vendor list for contracts to be terminated and outstanding invoices, Canadian Natural determined that Sasol Canada had two credit notes totalling $52.75 outstanding with Van Houtte, for returns of unsold coffee products. Since Canadian Natural also contracts with Van Houtte under CTR017085 for supply of coffee services, we negotiated with Van Houtte's representative to apply these credits on a future invoice for our ongoing work under that Agreement. </t>
  </si>
  <si>
    <t>CTR021795</t>
  </si>
  <si>
    <t>North Atlantic Refining Ltd.</t>
  </si>
  <si>
    <t>Cryogenic Flare Knockout Drum</t>
  </si>
  <si>
    <t>Stock - CDC</t>
  </si>
  <si>
    <t>Ross K. / Kevin F.</t>
  </si>
  <si>
    <t>CTR022227</t>
  </si>
  <si>
    <t>NGC Contracting</t>
  </si>
  <si>
    <t>slop tank</t>
  </si>
  <si>
    <t>CTR022517</t>
  </si>
  <si>
    <t>flat deck trailer</t>
  </si>
  <si>
    <t>Robert Ross</t>
  </si>
  <si>
    <t>CTR022544</t>
  </si>
  <si>
    <t>1863131 Ab Ltd.</t>
  </si>
  <si>
    <t>Lufin M320 Mark II pumpjack</t>
  </si>
  <si>
    <t>CTR022501</t>
  </si>
  <si>
    <t>18,000 USGAL NGL Bullet</t>
  </si>
  <si>
    <t>CTR022348</t>
  </si>
  <si>
    <t>Redhead Artificial Lift</t>
  </si>
  <si>
    <t>Ross K. / Kevin R.</t>
  </si>
  <si>
    <t>2 - pumpjacks</t>
  </si>
  <si>
    <t>2000 bbl tank</t>
  </si>
  <si>
    <t>13-2-47-27w3</t>
  </si>
  <si>
    <t>11-32-56-5w4</t>
  </si>
  <si>
    <t>150' radio tower</t>
  </si>
  <si>
    <t>15-11-61-6w4</t>
  </si>
  <si>
    <t>8-13-78-25w4</t>
  </si>
  <si>
    <t>Industrial Cleaning &amp; Trucking</t>
  </si>
  <si>
    <t>Ceda Services &amp; Projects LP, Manatokan Oilfield Services Inc., Clean Harbors Energy &amp; Industrial Services, G-Force Oilfield Services Inc.,Vertex Resources Services Ltd., Foremost Universal LP, Terracore Rentals Ltd., Young EnergyServe Inc.</t>
  </si>
  <si>
    <t>Report in January</t>
  </si>
  <si>
    <t>CTR022174</t>
  </si>
  <si>
    <t>Inuvialuit Regional Corporation</t>
  </si>
  <si>
    <t>Tuk-M18 Well Remediation</t>
  </si>
  <si>
    <t>Tallman</t>
  </si>
  <si>
    <t>~ $4,000,000</t>
  </si>
  <si>
    <t>~ $1,500,000</t>
  </si>
  <si>
    <t>Western Canada:  Chemical injection pump upgrade from pneumatic to solar pumps (2022)</t>
  </si>
  <si>
    <t xml:space="preserve">MPI Oilfield </t>
  </si>
  <si>
    <t>CTR021939</t>
  </si>
  <si>
    <t xml:space="preserve">Little Smokey Forestry Services Ltd.
Shakti Reforestation Ltd.
Tree Time Services Inc.
Acden Vertex
Outland (Dexterra)
Summit Reforestation
</t>
  </si>
  <si>
    <t>CTR022338</t>
  </si>
  <si>
    <t>Tank Demo and yard cleanup at no cost to CNRL. Removal of 23 tanks, 15-11-48-23</t>
  </si>
  <si>
    <t>Sale of 73.0mm Redband (2100 joints)</t>
  </si>
  <si>
    <t>1100000 (over three years)</t>
  </si>
  <si>
    <t>Conventionals (AB, BC): As a result of working with our Business Area, Legal, T&amp;I, and IS colleagues, we have now transferred our Dedicated Maintenance agreements for specific larger Compression Units from Finning Paper, to Canadian Natural paper. In this process, we negotiated lower rates with Finning. Specifically for Unit 2318 (Serial Number 3XF00343), a Cost Savings of $118,860 was realized as a result of the per-running hour rate reduction. 
Previous cost per running hour on Finning paper = $10.19/hour
Revised cost per running hour on Canadian Natural paper = $7.36/hour. 
Run time contracted is 42,000 hours. 
Total Savings = 42,000 hours x ($10.19/hour - $7.36/hour) = $118,860</t>
  </si>
  <si>
    <t>Field Operations - Grande Prairie</t>
  </si>
  <si>
    <t>CTR021944</t>
  </si>
  <si>
    <t xml:space="preserve">Van Houtte Coffee Services Inc.  </t>
  </si>
  <si>
    <t xml:space="preserve">Shaw Business </t>
  </si>
  <si>
    <t xml:space="preserve">Cable TV Package </t>
  </si>
  <si>
    <t>Sasol Canada had previously contracted with Shaw for cable TV services at their Calgary offices. After confirming with Business Unit that this was no longer required, Supply Management terminated these services and arranged for the return of Shaw's hardware. 
Cost Avoidance:
$97.50 x 12 months = $1,170 per year cost avoidance (cancelled evergreen contract)</t>
  </si>
  <si>
    <t xml:space="preserve">Asset Utilization savings for Electronic Submersible Pumps for October.  Pumps and components are utilized from CNRL inventory instead of purchasing new pumps from vendors.
Schlumberger: $103,234.80 (Components and repairs on 2 Pumps)
</t>
  </si>
  <si>
    <t xml:space="preserve">Asset Utilization savings for Progressive Cavity Pumps for October.  Pumps are utilized from CNRL inventory instead of purchasing new pumps from vendors.
Weatherford: $1,176 (2 rotors) )
Lifting Solutions:  $37,717  (9 rotors, 12 stators)
Kudu: $10,500 ( 5 Rotors, 5 Stators)
Lufkin: $0 (0 rotors, 0 Stators)
</t>
  </si>
  <si>
    <t>CTR021339</t>
  </si>
  <si>
    <t>Asset Utilization savings for Reciprocating Rod Pumps for the month of October.  Pumps and components are utilized from CNRL inventory instead of purchasing new pumps from vendors.
Weatherford:  $132,405.98 (Components on 23 Pumps)
Lufkin: $96,243.90 (Components on 27 pumps)
Q2: $203,197.17  (Components on 21 Pumps)
DNOW: $54,486.55 ( Components on 6 pumps)</t>
  </si>
  <si>
    <t>Ward Conacher</t>
  </si>
  <si>
    <t>Peace River Complex</t>
  </si>
  <si>
    <t xml:space="preserve">420 ' - 2" CS Teflon lined pipe  ($143/ft) </t>
  </si>
  <si>
    <t>Nevis 5-11</t>
  </si>
  <si>
    <t>Comp 7332 -  95 hp, Cat 3306 / GD SSH Screw Comp</t>
  </si>
  <si>
    <t>Comp 10527 - 220 hp, Cat 3306 / GD SSQ Screw Comp</t>
  </si>
  <si>
    <t>Dave Collicutt</t>
  </si>
  <si>
    <t>Mark Lane</t>
  </si>
  <si>
    <t>7-18-40-9w6</t>
  </si>
  <si>
    <t>Comp 13353 -  40 hp, GM 3.0 L / GD E-12 Screw Comp</t>
  </si>
  <si>
    <t>Comp 7066 -  40 hp, GM 3.0 L / GD E-12 Screw Comp</t>
  </si>
  <si>
    <t>Tree Planting (3 year term)</t>
  </si>
  <si>
    <t>White Fox Group Ltd</t>
  </si>
  <si>
    <t>Abandonment</t>
  </si>
  <si>
    <t>Troy McGregor / Erika Larm</t>
  </si>
  <si>
    <t xml:space="preserve">White Fox has requested a rate increase due to the price of Labor, fuel, and materials. From my experience vendors citing similar cost drivers in the last couple of months have requested an 8-10% increase. White Fox's proposal for most used item was 10.30% average rate Increase. This was negotiated down to 6.12% resulting in a $14,233.23 annual cost avoidance. 
2020-2021 average annual spend for White Fox was $ $426,268.98. An 80/20 rule was applied to spend representing 80% of annual spend ($341,015.18) coming from our most used items. 80% of annual spend ($341,015.18) was used in the calculation.
White Fox is primarily used for drilling services and light end reclamation equipment. 
Drilling
Drilling Rates are cost competitive with the market. White Fox’s one man drilling crew is 4.29% cheaper than the average market price. While drilling materials very from item to item with some material cheaper than the average and some more expensive.
Reclamation Equipment
White Fox originally proposed a 31.27% increase on John Deer agricultural tractors. This was negotiated down to 20% resulting in $14,233.23 in cost avoidance. With the negotiated pricing White Fox’s rates compared to the market appear slightly more cost competitive, but depending what attachments are required they are average when compared to vendors whose attachments are come standard.
Reclamation Equipment
White Fox originally proposed a 31.27% increase on John Deer agricultural tractors. This was negotiated down to 20% resulting in $14,233.23 in cost avoidance. With the negotiated pricing White Fox’s rates compared to the market appear slightly more cost competitive, but depending what attachments are required they are average when compared to vendors whose attachments are come standard.
</t>
  </si>
  <si>
    <t xml:space="preserve">Steel View has requested rate increase due to the increase of labor and fuel. From my experience vendors citing similar cost drivers in the last couple of months have requested an 8-10% increase. Steel View initially proposed a 12.85% increase on our most used items this was negotiated down to 10.97%. This resulted in an annual cost avoidance of $11,467.06. 
2021 spend for steel view was $763,199.00 annually. An 80/20 rule was applied to spend representing 80% of annual spend ($610,559.20) coming from our most used items. 80% of annual spend ($610,559.20) was used in the calculation.
</t>
  </si>
  <si>
    <t>Steel View Energy and Industrial Services.</t>
  </si>
  <si>
    <t>Kudo Energy</t>
  </si>
  <si>
    <t xml:space="preserve">Kudo Energy has requested rate increase due to the increase of labor, insurance, inflation, consumables and fuel. From my experience vendors citing similar cost drivers in the last couple of months have requested an 8-10% increase. Kudo Energy initially proposed an 8.89% increase on our most used items this was negotiated down to 7.09%. This resulted in an annual cost avoidance of $36,842.2. 
2019-2021 average spend for Kudo Energy was $2,562,207.51 annually. An 80/20 rule was applied to spend representing 80% of annual spend ($2,049,766.01) coming from our most used items. 80% of annual spend ($2,049,766.01) was used in the calculation.
</t>
  </si>
  <si>
    <t>Equipment and Maintenance Services</t>
  </si>
  <si>
    <t>CTR022082</t>
  </si>
  <si>
    <t>CTR014728</t>
  </si>
  <si>
    <t>Pacesetter requested 20% increase - negoitated to 9.4% per Award R. justification.  10.6% cost avoidance</t>
  </si>
  <si>
    <t>CTR019000</t>
  </si>
  <si>
    <t>Sale of 73.0mm, 88.9mm, &amp; 114.3mm Redband (598 joints)</t>
  </si>
  <si>
    <t>Brintnell, Wabasca, Pelican Lake  Wellsites</t>
  </si>
  <si>
    <t>CTR021530</t>
  </si>
  <si>
    <t>Sale of 73.0mm &amp; 88.9mm Redband (918 joints)</t>
  </si>
  <si>
    <t>CTR022387</t>
  </si>
  <si>
    <t>Sale of 42mm Redband Tubing (72 Joints)</t>
  </si>
  <si>
    <t>Grande Prairie and Fort St. John</t>
  </si>
  <si>
    <t>CTR021574</t>
  </si>
  <si>
    <t>Sale of 60.3mm &amp; 73.0mm Redband (1907 joints)</t>
  </si>
  <si>
    <t xml:space="preserve">Grande Prairie </t>
  </si>
  <si>
    <t>Eagle Compressor., 145 hp, unit 13917</t>
  </si>
  <si>
    <t>13-13-64-6w4</t>
  </si>
  <si>
    <t>12-1-20-12w4</t>
  </si>
  <si>
    <t>4-31-17-12w4</t>
  </si>
  <si>
    <t>1998, Connel, 30" Separator pkg</t>
  </si>
  <si>
    <t xml:space="preserve">2000 bbl GLM tank, </t>
  </si>
  <si>
    <t>Supply 219mm Linepipe</t>
  </si>
  <si>
    <t>CTR022053</t>
  </si>
  <si>
    <t>CTR022112</t>
  </si>
  <si>
    <t>Gary Cardinal</t>
  </si>
  <si>
    <t>CTR022898</t>
  </si>
  <si>
    <t>Ernest Pfanner</t>
  </si>
  <si>
    <t>truck canopy - int bid</t>
  </si>
  <si>
    <t>Sukunka</t>
  </si>
  <si>
    <t>CTR022900</t>
  </si>
  <si>
    <t>CTR022901</t>
  </si>
  <si>
    <t>CTR021747 </t>
  </si>
  <si>
    <r>
      <t xml:space="preserve">Due to Tenaris inability to supply Linepipe in Q1/Q2 2022 due to Tenaris Algoma mill issues, Pipe Desk negotiated with Tenaris to launch a detailed review and purchase their inventory on the ground in Alberta, focusing especially on lots with aged coating that Tenaris previously would not have sold to Canadian Natural as prime new material. All of the material purchased have coatings that are 2 -3 years old, but, the Business Unit has reviewed and accepted the risk of using them.  
Cost Savings Vs Tenaris October 2021 Price List:
OD 88.9 x WT 3.2mm, YJ2K - 159 meters (Tenaris Price List of $33.77/m vs special offer $24.06/m) 
OD 88.9 x WT 4mm, UBRA - 856 meters  (Tenaris Price List of $33.87/m vs special offer $22.23/m) 
OD 88.9 x WT 4.8mm, UBIIISE - 114 meters (Tenaris Price List of $44.28/m vs special offer $28.96/m) 
OD 114.3 x WT 3.99mm, UBRA - 6174 meters </t>
    </r>
    <r>
      <rPr>
        <b/>
        <sz val="8"/>
        <color theme="1"/>
        <rFont val="Calibri"/>
        <family val="2"/>
        <scheme val="minor"/>
      </rPr>
      <t xml:space="preserve">(Tenaris Price List of $42.94/m vs special offer $27.54/m) </t>
    </r>
    <r>
      <rPr>
        <sz val="8"/>
        <color theme="1"/>
        <rFont val="Calibri"/>
        <family val="2"/>
        <scheme val="minor"/>
      </rPr>
      <t xml:space="preserve">
OD 114.3 x WT 4.8mm, UBRA - 8199 meters (Tenaris Price List of $50.48/m vs special offer $30.90/m) 
OD 168.3 x WT 3.99mm, UBRA - 1366 meters (Tenaris Price List of $62.86/m vs special offer $40.01/m) 
OD 168.3 x WT 4.8mm, UBRA - 618 meters (Tenaris Price List of $73.85/m vs special offer $45.51/m) 
• Total Cost Savings of $317,597 on this PO.
</t>
    </r>
  </si>
  <si>
    <t>Due to Tenaris inability to supply Linepipe in Q1/Q2 2022 due to Tenaris Algoma mill issues, Pipe Desk issued "3 bids and a buy" competitive process to source 219mm material required in 2022. Tenaris submitted the winning offer in that process, preparing a special offer using a lot of material from their Hickman mill at a discount due to cosmetic imperfections. The following cost savings are being realized:
Cost Savings Vs Tenaris October 2021 Price List:
• 5,687m of OD 219mm x WT 5.6mm, YJ (Tenaris Price List of $112.94/m vs special offer $77.19/m) 
• 10,500m of OD 219mm x WT 5.6mm, YJ2k (Tenaris Price $121.68/m vs special offer $89.25/m)
• Total Cost Savings of $543,825 on this PO.</t>
  </si>
  <si>
    <t>Due to Tenaris inability to supply Linepipe in Q1/Q2 2022 due to Tenaris Algoma mill issues, Pipe Desk issued "3 bids and a buy" competitive process to source 168mm material required in 2022. MRC submitted the winning offer in that process. The following cost savings are being realized:
Cost Savings Vs Tenaris October 2021 Price List:
• 3550m of OD 168mm x WT 4.8mm, Insult-8 85C (Tenaris Price List of $108.40/m vs MRC offer of $97.47/m) 
• 750m of OD 168mm x WT 4.8mm, YJ2K (Tenaris Price $97.99/m vs MRC offer of $51.85/m)
Total Cost Savings of $73,410 on this PO.</t>
  </si>
  <si>
    <t>Supply 168mm Insul-8  Linepipe - Progress Pipeline</t>
  </si>
  <si>
    <t>CTR021049</t>
  </si>
  <si>
    <t>Mersen &amp; Transformer LMK - 005 PB</t>
  </si>
  <si>
    <t>Vincent J. / Kevin F.</t>
  </si>
  <si>
    <t>3 Hydraulic Motor drive systems (Hagglunds)</t>
  </si>
  <si>
    <t>Dec</t>
  </si>
  <si>
    <t>Screw Compressors - Transfer/sale/Utilization</t>
  </si>
  <si>
    <t>Multiple location Conventional</t>
  </si>
  <si>
    <t>Albian BP area</t>
  </si>
  <si>
    <t>3 - Sea Cans - For mining storage</t>
  </si>
  <si>
    <t>Albian mining Area</t>
  </si>
  <si>
    <t>150' tower and base</t>
  </si>
  <si>
    <t>15b-2-56-4w4</t>
  </si>
  <si>
    <t>Alberta Heavy Oilwell Servicing Inc, Apex Well Servicing (2010) Inc., Ensign Well Servicing Inc., Galleon Well Servicing Inc., High Arctic Energy Services Inc., Homeland Oilwell Servicing LTd., Independent Well Servicing Ltd., Mayco Well Servicing Inc., Onion Lake Cree Nation Well Servicing GP, Pimee Well Servicing Limited Partnership, Precision Well Servicing, Red Hawk Well Servicing Inc., R'ohan Rig Services Ltd., Roll'n Oilfield Industries Inc., Royal Well Servicing Ltd., Sabre Well Servicing Inc., Savanna Well Servicing Inc., Seh' Chene Well Services Limited Partnership, Spirit West Energy Services Corp., Treeline Well Services LP, Western Production Services Corp., Wrangler Well Servicing Ltd., WSK Well Services Inc.</t>
  </si>
  <si>
    <t>CTR022904</t>
  </si>
  <si>
    <t>Brad Farnsworth</t>
  </si>
  <si>
    <t>500 gal propane tank</t>
  </si>
  <si>
    <t>CTR022903</t>
  </si>
  <si>
    <t>Wendell Brown</t>
  </si>
  <si>
    <t>CTR022902</t>
  </si>
  <si>
    <t>1000 gal propane tank</t>
  </si>
  <si>
    <t>battery pack</t>
  </si>
  <si>
    <t>231 and 249 are duplicates of each other - Removing one of the lines.</t>
  </si>
  <si>
    <t>UPDATE ON 2022 Spreadsheet</t>
  </si>
  <si>
    <t>CTR018129</t>
  </si>
  <si>
    <t>Scrap buildings and acessories</t>
  </si>
  <si>
    <t>LaCorey yard</t>
  </si>
  <si>
    <t>Kevin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</si>
</sst>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4" formatCode="_(&quot;$&quot;* #,##0.00_);_(&quot;$&quot;* \(#,##0.00\);_(&quot;$&quot;* &quot;-&quot;??_);_(@_)"/>
    <numFmt numFmtId="164" formatCode="_(&quot;$&quot;* #,##0_);_(&quot;$&quot;* \(#,##0\);_(&quot;$&quot;* &quot;-&quot;??_);_(@_)"/>
    <numFmt numFmtId="165" formatCode="&quot;$&quot;#,##0.00"/>
    <numFmt numFmtId="166" formatCode="[$-409]d\-mmm;@"/>
    <numFmt numFmtId="167" formatCode="&quot;$&quot;#,##0"/>
    <numFmt numFmtId="168" formatCode="[$-409]d\-mmm\-yy;@"/>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6"/>
      <color rgb="FFFF0000"/>
      <name val="Calibri"/>
      <family val="2"/>
      <scheme val="minor"/>
    </font>
    <font>
      <sz val="8"/>
      <color theme="1"/>
      <name val="Calibri"/>
      <family val="2"/>
      <scheme val="minor"/>
    </font>
    <font>
      <b/>
      <sz val="8"/>
      <color theme="0"/>
      <name val="Calibri"/>
      <family val="2"/>
      <scheme val="minor"/>
    </font>
    <font>
      <sz val="8"/>
      <color theme="0"/>
      <name val="Calibri"/>
      <family val="2"/>
      <scheme val="minor"/>
    </font>
    <font>
      <b/>
      <sz val="11"/>
      <color rgb="FFFF0000"/>
      <name val="Calibri"/>
      <family val="2"/>
      <scheme val="minor"/>
    </font>
    <font>
      <b/>
      <sz val="10"/>
      <color rgb="FFFF0000"/>
      <name val="Calibri"/>
      <family val="2"/>
      <scheme val="minor"/>
    </font>
    <font>
      <sz val="8"/>
      <color rgb="FFFF0000"/>
      <name val="Calibri"/>
      <family val="2"/>
      <scheme val="minor"/>
    </font>
    <font>
      <b/>
      <sz val="8"/>
      <color rgb="FFFF0000"/>
      <name val="Calibri"/>
      <family val="2"/>
      <scheme val="minor"/>
    </font>
    <font>
      <b/>
      <sz val="16"/>
      <color theme="1"/>
      <name val="Calibri"/>
      <family val="2"/>
      <scheme val="minor"/>
    </font>
    <font>
      <b/>
      <sz val="8"/>
      <color theme="1"/>
      <name val="Calibri"/>
      <family val="2"/>
      <scheme val="minor"/>
    </font>
    <font>
      <b/>
      <sz val="8"/>
      <color rgb="FFFF6600"/>
      <name val="Calibri"/>
      <family val="2"/>
      <scheme val="minor"/>
    </font>
    <font>
      <sz val="8"/>
      <name val="Calibri"/>
      <family val="2"/>
      <scheme val="minor"/>
    </font>
    <font>
      <b/>
      <sz val="8"/>
      <color rgb="FF7030A0"/>
      <name val="Calibri"/>
      <family val="2"/>
      <scheme val="minor"/>
    </font>
    <font>
      <b/>
      <sz val="8"/>
      <color rgb="FF0000FF"/>
      <name val="Calibri"/>
      <family val="2"/>
      <scheme val="minor"/>
    </font>
    <font>
      <b/>
      <sz val="8"/>
      <color theme="5" tint="-0.249977111117893"/>
      <name val="Calibri"/>
      <family val="2"/>
      <scheme val="minor"/>
    </font>
    <font>
      <b/>
      <sz val="8"/>
      <color theme="9" tint="-0.249977111117893"/>
      <name val="Calibri"/>
      <family val="2"/>
      <scheme val="minor"/>
    </font>
    <font>
      <b/>
      <sz val="8"/>
      <color theme="1" tint="0.249977111117893"/>
      <name val="Calibri"/>
      <family val="2"/>
      <scheme val="minor"/>
    </font>
    <font>
      <b/>
      <sz val="11"/>
      <color theme="1"/>
      <name val="Calibri"/>
      <family val="2"/>
      <scheme val="minor"/>
    </font>
    <font>
      <sz val="8"/>
      <name val="Arial"/>
      <family val="2"/>
    </font>
    <font>
      <b/>
      <sz val="8"/>
      <name val="Calibri"/>
      <family val="2"/>
      <scheme val="minor"/>
    </font>
    <font>
      <strike/>
      <sz val="11"/>
      <color theme="1"/>
      <name val="Calibri"/>
      <family val="2"/>
      <scheme val="minor"/>
    </font>
    <font>
      <b/>
      <sz val="11"/>
      <color rgb="FF000000"/>
      <name val="Calibri"/>
      <family val="2"/>
      <scheme val="minor"/>
    </font>
    <font>
      <b/>
      <u/>
      <sz val="11"/>
      <color rgb="FFFF0000"/>
      <name val="Calibri"/>
      <family val="2"/>
      <scheme val="minor"/>
    </font>
    <font>
      <sz val="9"/>
      <color theme="1"/>
      <name val="Tahoma"/>
      <family val="2"/>
    </font>
    <font>
      <b/>
      <u/>
      <sz val="8"/>
      <color theme="1"/>
      <name val="Calibri"/>
      <family val="2"/>
      <scheme val="minor"/>
    </font>
    <font>
      <b/>
      <sz val="8"/>
      <color theme="1"/>
      <name val="Calibri"/>
      <family val="2"/>
    </font>
    <font>
      <sz val="8"/>
      <color theme="1"/>
      <name val="Calibri"/>
      <family val="2"/>
    </font>
    <font>
      <sz val="10"/>
      <color theme="1"/>
      <name val="Arial"/>
      <family val="2"/>
    </font>
    <font>
      <sz val="9"/>
      <color rgb="FF000000"/>
      <name val="Arial"/>
      <family val="2"/>
    </font>
    <font>
      <b/>
      <sz val="11"/>
      <name val="Calibri"/>
      <family val="2"/>
      <scheme val="minor"/>
    </font>
    <font>
      <sz val="9"/>
      <color indexed="81"/>
      <name val="Tahoma"/>
      <family val="2"/>
    </font>
    <font>
      <b/>
      <sz val="9"/>
      <color indexed="81"/>
      <name val="Tahoma"/>
      <family val="2"/>
    </font>
    <font>
      <b/>
      <i/>
      <sz val="8"/>
      <color theme="1"/>
      <name val="Calibri"/>
      <family val="2"/>
      <scheme val="minor"/>
    </font>
    <font>
      <b/>
      <u/>
      <sz val="8"/>
      <color rgb="FFFF0000"/>
      <name val="Calibri"/>
      <family val="2"/>
      <scheme val="minor"/>
    </font>
    <font>
      <sz val="9"/>
      <color rgb="FFFF0000"/>
      <name val="Tahoma"/>
      <family val="2"/>
    </font>
    <font>
      <b/>
      <sz val="8"/>
      <color rgb="FFFF0000"/>
      <name val="Calibri"/>
      <family val="2"/>
    </font>
    <font>
      <b/>
      <u/>
      <sz val="16"/>
      <color rgb="FFFF0000"/>
      <name val="Calibri"/>
      <family val="2"/>
      <scheme val="minor"/>
    </font>
    <font>
      <sz val="11"/>
      <color rgb="FFFF0000"/>
      <name val="Symbol"/>
      <family val="1"/>
      <charset val="2"/>
    </font>
    <font>
      <sz val="8"/>
      <name val="Calibri"/>
      <family val="2"/>
    </font>
    <font>
      <b/>
      <sz val="8"/>
      <name val="Calibri"/>
      <family val="2"/>
    </font>
  </fonts>
  <fills count="28">
    <fill>
      <patternFill patternType="none"/>
    </fill>
    <fill>
      <patternFill patternType="gray125"/>
    </fill>
    <fill>
      <patternFill patternType="solid">
        <fgColor theme="3"/>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206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0000"/>
        <bgColor indexed="64"/>
      </patternFill>
    </fill>
    <fill>
      <patternFill patternType="solid">
        <fgColor theme="0" tint="-0.34998626667073579"/>
        <bgColor indexed="64"/>
      </patternFill>
    </fill>
    <fill>
      <patternFill patternType="solid">
        <fgColor rgb="FFCC00FF"/>
        <bgColor indexed="64"/>
      </patternFill>
    </fill>
    <fill>
      <patternFill patternType="solid">
        <fgColor theme="2" tint="-0.249977111117893"/>
        <bgColor indexed="64"/>
      </patternFill>
    </fill>
    <fill>
      <patternFill patternType="solid">
        <fgColor rgb="FFFFC000"/>
        <bgColor indexed="64"/>
      </patternFill>
    </fill>
    <fill>
      <patternFill patternType="solid">
        <fgColor rgb="FF00B0F0"/>
        <bgColor indexed="64"/>
      </patternFill>
    </fill>
    <fill>
      <patternFill patternType="solid">
        <fgColor theme="0" tint="-0.249977111117893"/>
        <bgColor indexed="64"/>
      </patternFill>
    </fill>
  </fills>
  <borders count="17">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auto="1"/>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487">
    <xf numFmtId="0" fontId="0" fillId="0" borderId="0" xfId="0"/>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xf numFmtId="164" fontId="4" fillId="0" borderId="0" xfId="0" applyNumberFormat="1" applyFont="1" applyAlignment="1">
      <alignment horizontal="left" vertical="top"/>
    </xf>
    <xf numFmtId="0" fontId="4" fillId="0" borderId="0" xfId="0" applyNumberFormat="1" applyFont="1" applyAlignment="1">
      <alignment horizontal="left" vertical="top"/>
    </xf>
    <xf numFmtId="16" fontId="0" fillId="0" borderId="0" xfId="1" applyNumberFormat="1" applyFont="1" applyFill="1" applyBorder="1" applyAlignment="1" applyProtection="1">
      <alignment horizontal="left" wrapText="1"/>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0" fontId="5" fillId="2" borderId="1" xfId="0" applyFont="1" applyFill="1" applyBorder="1" applyAlignment="1" applyProtection="1">
      <alignment horizontal="left" vertical="top" wrapText="1"/>
    </xf>
    <xf numFmtId="164" fontId="5" fillId="2" borderId="1" xfId="1" applyNumberFormat="1" applyFont="1" applyFill="1" applyBorder="1" applyAlignment="1" applyProtection="1">
      <alignment horizontal="left" vertical="top" wrapText="1"/>
    </xf>
    <xf numFmtId="0" fontId="5" fillId="2" borderId="1" xfId="1" applyNumberFormat="1" applyFont="1" applyFill="1" applyBorder="1" applyAlignment="1" applyProtection="1">
      <alignment horizontal="left" vertical="top" wrapText="1"/>
    </xf>
    <xf numFmtId="164" fontId="6" fillId="2" borderId="1" xfId="1" applyNumberFormat="1" applyFont="1" applyFill="1" applyBorder="1" applyAlignment="1" applyProtection="1">
      <alignment horizontal="left" vertical="top" wrapText="1"/>
    </xf>
    <xf numFmtId="0" fontId="5" fillId="3" borderId="1"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Alignment="1" applyProtection="1">
      <alignment horizontal="left" vertical="top"/>
    </xf>
    <xf numFmtId="0" fontId="7" fillId="2" borderId="0" xfId="0" applyFont="1" applyFill="1" applyBorder="1" applyAlignment="1" applyProtection="1">
      <alignment horizontal="left" vertical="top" wrapText="1"/>
    </xf>
    <xf numFmtId="164" fontId="8" fillId="2" borderId="0" xfId="1" applyNumberFormat="1" applyFont="1" applyFill="1" applyBorder="1" applyAlignment="1" applyProtection="1">
      <alignment horizontal="left" vertical="top" wrapText="1"/>
    </xf>
    <xf numFmtId="0" fontId="7" fillId="2" borderId="0" xfId="1" applyNumberFormat="1" applyFont="1" applyFill="1" applyBorder="1" applyAlignment="1" applyProtection="1">
      <alignment horizontal="left" vertical="top" wrapText="1"/>
    </xf>
    <xf numFmtId="165" fontId="8" fillId="2" borderId="0" xfId="1" applyNumberFormat="1"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0" fillId="0" borderId="0" xfId="0" applyAlignment="1" applyProtection="1">
      <alignment horizontal="left" vertical="top"/>
    </xf>
    <xf numFmtId="0" fontId="9" fillId="4" borderId="2" xfId="0" applyFont="1" applyFill="1" applyBorder="1" applyAlignment="1" applyProtection="1">
      <alignment horizontal="left" vertical="top" wrapText="1"/>
    </xf>
    <xf numFmtId="165" fontId="9" fillId="4" borderId="2" xfId="1" applyNumberFormat="1" applyFont="1" applyFill="1" applyBorder="1" applyAlignment="1" applyProtection="1">
      <alignment horizontal="left" vertical="top" wrapText="1"/>
    </xf>
    <xf numFmtId="0" fontId="9" fillId="4" borderId="2" xfId="1" applyNumberFormat="1" applyFont="1" applyFill="1" applyBorder="1" applyAlignment="1" applyProtection="1">
      <alignment horizontal="left" vertical="top" wrapText="1"/>
    </xf>
    <xf numFmtId="0" fontId="9" fillId="5" borderId="2" xfId="0" applyFont="1" applyFill="1" applyBorder="1" applyAlignment="1" applyProtection="1">
      <alignment horizontal="left" vertical="top" wrapText="1"/>
    </xf>
    <xf numFmtId="16" fontId="9" fillId="5" borderId="2" xfId="0" applyNumberFormat="1" applyFont="1" applyFill="1" applyBorder="1" applyAlignment="1" applyProtection="1">
      <alignment horizontal="left" vertical="top" wrapText="1"/>
    </xf>
    <xf numFmtId="16" fontId="9" fillId="4" borderId="2" xfId="0" applyNumberFormat="1" applyFont="1" applyFill="1" applyBorder="1" applyAlignment="1" applyProtection="1">
      <alignment horizontal="left" vertical="top" wrapText="1"/>
    </xf>
    <xf numFmtId="0" fontId="10" fillId="5" borderId="2" xfId="0" applyFont="1" applyFill="1" applyBorder="1" applyAlignment="1" applyProtection="1">
      <alignment horizontal="left" vertical="top"/>
    </xf>
    <xf numFmtId="0" fontId="9" fillId="0" borderId="0" xfId="0" applyFont="1" applyFill="1" applyBorder="1" applyAlignment="1" applyProtection="1">
      <alignment horizontal="left" vertical="top" wrapText="1"/>
    </xf>
    <xf numFmtId="0" fontId="0" fillId="0" borderId="2" xfId="0" applyBorder="1"/>
    <xf numFmtId="0" fontId="12" fillId="0" borderId="2" xfId="0" applyFont="1" applyBorder="1" applyAlignment="1" applyProtection="1">
      <alignment vertical="top" wrapText="1"/>
    </xf>
    <xf numFmtId="165" fontId="12" fillId="0" borderId="2" xfId="0" applyNumberFormat="1" applyFont="1" applyBorder="1" applyAlignment="1" applyProtection="1">
      <alignment vertical="top" wrapText="1"/>
    </xf>
    <xf numFmtId="0" fontId="13" fillId="0" borderId="0" xfId="0" applyFont="1" applyAlignment="1" applyProtection="1">
      <alignment vertical="top" wrapText="1"/>
    </xf>
    <xf numFmtId="0" fontId="13" fillId="0" borderId="0" xfId="0" applyFont="1" applyBorder="1" applyAlignment="1" applyProtection="1">
      <alignment vertical="top" wrapText="1"/>
    </xf>
    <xf numFmtId="0" fontId="4" fillId="0" borderId="2" xfId="0" applyFont="1" applyFill="1" applyBorder="1" applyAlignment="1" applyProtection="1">
      <alignment horizontal="left" vertical="top"/>
    </xf>
    <xf numFmtId="165" fontId="4" fillId="16" borderId="0" xfId="1" applyNumberFormat="1" applyFont="1" applyFill="1" applyAlignment="1" applyProtection="1">
      <alignment vertical="top" wrapText="1"/>
    </xf>
    <xf numFmtId="0" fontId="4" fillId="0" borderId="0" xfId="0" applyFont="1" applyAlignment="1" applyProtection="1">
      <alignment vertical="top" wrapText="1"/>
    </xf>
    <xf numFmtId="0" fontId="12" fillId="0" borderId="0" xfId="0" applyFont="1" applyAlignment="1" applyProtection="1">
      <alignment vertical="top" wrapText="1"/>
    </xf>
    <xf numFmtId="165" fontId="4" fillId="0" borderId="0" xfId="0" applyNumberFormat="1" applyFont="1" applyAlignment="1" applyProtection="1">
      <alignment vertical="top" wrapText="1"/>
    </xf>
    <xf numFmtId="0" fontId="10"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165" fontId="12" fillId="0" borderId="0" xfId="0" applyNumberFormat="1" applyFont="1" applyBorder="1" applyAlignment="1" applyProtection="1">
      <alignment horizontal="left" vertical="top" wrapText="1"/>
    </xf>
    <xf numFmtId="167" fontId="12" fillId="0" borderId="0" xfId="0" applyNumberFormat="1" applyFont="1" applyBorder="1" applyAlignment="1" applyProtection="1">
      <alignment horizontal="center" vertical="top" wrapText="1"/>
    </xf>
    <xf numFmtId="165" fontId="4" fillId="0" borderId="0" xfId="0" applyNumberFormat="1" applyFont="1" applyAlignment="1" applyProtection="1">
      <alignment horizontal="left" vertical="top" wrapText="1"/>
    </xf>
    <xf numFmtId="0" fontId="4" fillId="17" borderId="0" xfId="0" applyFont="1" applyFill="1" applyBorder="1" applyAlignment="1" applyProtection="1">
      <alignment horizontal="left" vertical="top" wrapText="1"/>
    </xf>
    <xf numFmtId="0" fontId="12" fillId="12" borderId="2" xfId="0" applyFont="1" applyFill="1" applyBorder="1" applyAlignment="1" applyProtection="1">
      <alignment horizontal="center" vertical="top" wrapText="1"/>
    </xf>
    <xf numFmtId="4" fontId="12" fillId="12" borderId="2" xfId="0" applyNumberFormat="1" applyFont="1" applyFill="1" applyBorder="1" applyAlignment="1" applyProtection="1">
      <alignment horizontal="center" vertical="top" wrapText="1"/>
    </xf>
    <xf numFmtId="0" fontId="12" fillId="15" borderId="2" xfId="0" applyFont="1" applyFill="1" applyBorder="1" applyAlignment="1" applyProtection="1">
      <alignment horizontal="center" vertical="top" wrapText="1"/>
    </xf>
    <xf numFmtId="168" fontId="12" fillId="12" borderId="2" xfId="0" applyNumberFormat="1" applyFont="1" applyFill="1" applyBorder="1" applyAlignment="1" applyProtection="1">
      <alignment horizontal="center" vertical="top" wrapText="1"/>
    </xf>
    <xf numFmtId="0" fontId="4" fillId="0" borderId="0" xfId="0" applyFont="1" applyBorder="1" applyAlignment="1" applyProtection="1">
      <alignment vertical="top" wrapText="1"/>
    </xf>
    <xf numFmtId="165" fontId="4" fillId="0" borderId="0" xfId="0" applyNumberFormat="1" applyFont="1" applyBorder="1" applyAlignment="1" applyProtection="1">
      <alignment vertical="top" wrapText="1"/>
    </xf>
    <xf numFmtId="0" fontId="12" fillId="13" borderId="2" xfId="0" applyFont="1" applyFill="1" applyBorder="1" applyAlignment="1" applyProtection="1">
      <alignment vertical="top" wrapText="1"/>
    </xf>
    <xf numFmtId="165" fontId="12" fillId="13" borderId="2" xfId="0" applyNumberFormat="1" applyFont="1" applyFill="1" applyBorder="1" applyAlignment="1" applyProtection="1">
      <alignment vertical="top" wrapText="1"/>
    </xf>
    <xf numFmtId="165" fontId="14" fillId="0" borderId="0" xfId="1" applyNumberFormat="1" applyFont="1" applyFill="1" applyBorder="1" applyAlignment="1" applyProtection="1">
      <alignment horizontal="left" vertical="top" wrapText="1"/>
    </xf>
    <xf numFmtId="0" fontId="12" fillId="7" borderId="2" xfId="0" applyFont="1" applyFill="1" applyBorder="1" applyAlignment="1" applyProtection="1">
      <alignment horizontal="center" vertical="top" wrapText="1"/>
    </xf>
    <xf numFmtId="0" fontId="4" fillId="10" borderId="2" xfId="0" applyFont="1" applyFill="1" applyBorder="1" applyAlignment="1" applyProtection="1">
      <alignment horizontal="left" vertical="top" wrapText="1"/>
    </xf>
    <xf numFmtId="17" fontId="12" fillId="0" borderId="2" xfId="0" applyNumberFormat="1" applyFont="1" applyBorder="1" applyAlignment="1" applyProtection="1">
      <alignment vertical="top" wrapText="1"/>
    </xf>
    <xf numFmtId="16" fontId="4" fillId="10" borderId="2" xfId="0" applyNumberFormat="1" applyFont="1" applyFill="1" applyBorder="1" applyAlignment="1" applyProtection="1">
      <alignment horizontal="left" vertical="top" wrapText="1"/>
    </xf>
    <xf numFmtId="0" fontId="12" fillId="14" borderId="2" xfId="0" applyFont="1" applyFill="1" applyBorder="1" applyAlignment="1" applyProtection="1">
      <alignment horizontal="center" vertical="center" wrapText="1"/>
    </xf>
    <xf numFmtId="0" fontId="12" fillId="7" borderId="2" xfId="0" applyFont="1" applyFill="1" applyBorder="1" applyAlignment="1" applyProtection="1">
      <alignment horizontal="center" vertical="center" wrapText="1"/>
    </xf>
    <xf numFmtId="0" fontId="4" fillId="11" borderId="0" xfId="0" applyFont="1" applyFill="1" applyAlignment="1" applyProtection="1">
      <alignment vertical="top" wrapText="1"/>
    </xf>
    <xf numFmtId="0" fontId="4" fillId="11" borderId="0" xfId="0" applyFont="1" applyFill="1" applyAlignment="1" applyProtection="1">
      <alignment horizontal="left" vertical="top" wrapText="1"/>
    </xf>
    <xf numFmtId="0" fontId="4" fillId="11" borderId="0" xfId="0" applyFont="1" applyFill="1" applyBorder="1" applyAlignment="1" applyProtection="1">
      <alignment horizontal="left" vertical="top" wrapText="1"/>
    </xf>
    <xf numFmtId="0" fontId="4" fillId="11" borderId="0" xfId="0" applyFont="1" applyFill="1" applyBorder="1" applyAlignment="1" applyProtection="1">
      <alignment horizontal="center" vertical="top" wrapText="1"/>
    </xf>
    <xf numFmtId="0" fontId="4" fillId="0" borderId="0" xfId="0" applyFont="1" applyAlignment="1" applyProtection="1">
      <alignment vertical="top" wrapText="1"/>
      <protection locked="0"/>
    </xf>
    <xf numFmtId="165" fontId="4" fillId="10" borderId="2" xfId="0" applyNumberFormat="1" applyFont="1" applyFill="1" applyBorder="1" applyAlignment="1" applyProtection="1">
      <alignment horizontal="left" vertical="top" wrapText="1"/>
    </xf>
    <xf numFmtId="0" fontId="4" fillId="0" borderId="2" xfId="0" applyFont="1" applyBorder="1" applyProtection="1">
      <protection locked="0"/>
    </xf>
    <xf numFmtId="0" fontId="4" fillId="0" borderId="2" xfId="0" applyFont="1" applyBorder="1" applyAlignment="1" applyProtection="1">
      <alignment vertical="top" wrapText="1"/>
      <protection locked="0"/>
    </xf>
    <xf numFmtId="165" fontId="4" fillId="0" borderId="2" xfId="0" applyNumberFormat="1" applyFont="1" applyBorder="1" applyAlignment="1" applyProtection="1">
      <alignment vertical="top" wrapText="1"/>
      <protection locked="0"/>
    </xf>
    <xf numFmtId="0" fontId="4" fillId="0" borderId="2" xfId="0" applyFont="1" applyBorder="1" applyAlignment="1" applyProtection="1">
      <alignment horizontal="left" vertical="top"/>
      <protection locked="0"/>
    </xf>
    <xf numFmtId="0" fontId="4" fillId="0" borderId="0" xfId="0" applyFont="1" applyBorder="1" applyProtection="1"/>
    <xf numFmtId="0" fontId="4" fillId="0" borderId="0" xfId="0" applyFont="1" applyFill="1" applyBorder="1" applyProtection="1"/>
    <xf numFmtId="0" fontId="12" fillId="0" borderId="2" xfId="0" applyFont="1" applyBorder="1" applyProtection="1"/>
    <xf numFmtId="0" fontId="14" fillId="0" borderId="0" xfId="0" applyNumberFormat="1" applyFont="1" applyFill="1" applyBorder="1" applyAlignment="1" applyProtection="1">
      <alignment horizontal="left" vertical="center"/>
    </xf>
    <xf numFmtId="0" fontId="4" fillId="0" borderId="0" xfId="0" applyFont="1" applyBorder="1" applyAlignment="1" applyProtection="1">
      <alignment horizontal="left"/>
    </xf>
    <xf numFmtId="0" fontId="12" fillId="0" borderId="2"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14" borderId="2" xfId="0" applyFont="1" applyFill="1" applyBorder="1" applyAlignment="1" applyProtection="1">
      <alignment horizontal="left" vertical="center"/>
    </xf>
    <xf numFmtId="0" fontId="4" fillId="0" borderId="0" xfId="0" applyFont="1" applyAlignment="1" applyProtection="1">
      <alignment horizontal="left"/>
      <protection locked="0"/>
    </xf>
    <xf numFmtId="168" fontId="4" fillId="0" borderId="2" xfId="0" applyNumberFormat="1" applyFont="1" applyFill="1" applyBorder="1" applyAlignment="1" applyProtection="1">
      <alignment horizontal="left" vertical="top"/>
      <protection locked="0"/>
    </xf>
    <xf numFmtId="0" fontId="4" fillId="0" borderId="0" xfId="0" applyFont="1" applyFill="1" applyBorder="1" applyAlignment="1" applyProtection="1">
      <alignment horizontal="left"/>
    </xf>
    <xf numFmtId="0" fontId="12" fillId="0" borderId="0" xfId="0" applyFont="1" applyBorder="1" applyAlignment="1" applyProtection="1">
      <alignment horizontal="left"/>
    </xf>
    <xf numFmtId="0" fontId="13" fillId="0" borderId="0" xfId="0" applyFont="1" applyAlignment="1" applyProtection="1">
      <alignment horizontal="left" vertical="top" wrapText="1"/>
    </xf>
    <xf numFmtId="0" fontId="13" fillId="0" borderId="0" xfId="0" applyFont="1" applyBorder="1" applyAlignment="1" applyProtection="1">
      <alignment horizontal="left" vertical="top" wrapText="1"/>
    </xf>
    <xf numFmtId="44" fontId="12" fillId="0" borderId="0" xfId="0" applyNumberFormat="1" applyFont="1" applyFill="1" applyBorder="1" applyAlignment="1" applyProtection="1">
      <alignment horizontal="left" vertical="center"/>
    </xf>
    <xf numFmtId="0" fontId="12" fillId="0" borderId="0" xfId="0" applyFont="1" applyFill="1" applyAlignment="1" applyProtection="1">
      <alignment horizontal="left"/>
    </xf>
    <xf numFmtId="0" fontId="12" fillId="0" borderId="0" xfId="0" applyFont="1" applyAlignment="1" applyProtection="1">
      <alignment horizontal="left"/>
    </xf>
    <xf numFmtId="0" fontId="14" fillId="0" borderId="0" xfId="0" applyNumberFormat="1" applyFont="1" applyFill="1" applyAlignment="1" applyProtection="1">
      <alignment horizontal="left"/>
    </xf>
    <xf numFmtId="14" fontId="21" fillId="0" borderId="0" xfId="0" applyNumberFormat="1" applyFont="1" applyFill="1" applyAlignment="1" applyProtection="1">
      <alignment horizontal="left"/>
    </xf>
    <xf numFmtId="0" fontId="14" fillId="0" borderId="0" xfId="0" applyFont="1" applyFill="1" applyAlignment="1" applyProtection="1">
      <alignment horizontal="left"/>
    </xf>
    <xf numFmtId="0" fontId="14" fillId="0" borderId="0" xfId="0" applyFont="1" applyAlignment="1" applyProtection="1">
      <alignment horizontal="left"/>
    </xf>
    <xf numFmtId="44" fontId="12" fillId="14" borderId="5" xfId="0" applyNumberFormat="1" applyFont="1" applyFill="1" applyBorder="1" applyAlignment="1" applyProtection="1">
      <alignment horizontal="left" vertical="center" wrapText="1"/>
    </xf>
    <xf numFmtId="44" fontId="12" fillId="14" borderId="6" xfId="0" applyNumberFormat="1" applyFont="1" applyFill="1" applyBorder="1" applyAlignment="1" applyProtection="1">
      <alignment horizontal="left" vertical="center"/>
    </xf>
    <xf numFmtId="44" fontId="12" fillId="14" borderId="5" xfId="0" applyNumberFormat="1" applyFont="1" applyFill="1" applyBorder="1" applyAlignment="1" applyProtection="1">
      <alignment horizontal="left" vertical="center"/>
    </xf>
    <xf numFmtId="0" fontId="4" fillId="0" borderId="0" xfId="0" applyFont="1" applyFill="1" applyAlignment="1" applyProtection="1">
      <alignment horizontal="left"/>
      <protection locked="0"/>
    </xf>
    <xf numFmtId="0" fontId="4" fillId="0" borderId="0" xfId="0" applyFont="1" applyFill="1" applyAlignment="1" applyProtection="1">
      <alignment horizontal="left"/>
    </xf>
    <xf numFmtId="0" fontId="12" fillId="6" borderId="2" xfId="0" applyFont="1" applyFill="1" applyBorder="1" applyAlignment="1">
      <alignment horizontal="center" vertical="top" wrapText="1"/>
    </xf>
    <xf numFmtId="0" fontId="12" fillId="7" borderId="2" xfId="0" applyFont="1" applyFill="1" applyBorder="1" applyAlignment="1">
      <alignment horizontal="center" vertical="top" wrapText="1"/>
    </xf>
    <xf numFmtId="0" fontId="12" fillId="8" borderId="2" xfId="0" applyFont="1" applyFill="1" applyBorder="1" applyAlignment="1">
      <alignment horizontal="center" vertical="top" wrapText="1"/>
    </xf>
    <xf numFmtId="0" fontId="12" fillId="9" borderId="2" xfId="0" applyFont="1" applyFill="1" applyBorder="1" applyAlignment="1">
      <alignment horizontal="center" vertical="top" wrapText="1"/>
    </xf>
    <xf numFmtId="0" fontId="0" fillId="0" borderId="2" xfId="0" applyBorder="1" applyAlignment="1">
      <alignment horizontal="left" vertical="top"/>
    </xf>
    <xf numFmtId="0" fontId="4" fillId="0" borderId="2" xfId="0" applyFont="1" applyBorder="1" applyAlignment="1">
      <alignment horizontal="left" vertical="top" wrapText="1"/>
    </xf>
    <xf numFmtId="0" fontId="4" fillId="0" borderId="2" xfId="0" applyFont="1" applyBorder="1" applyAlignment="1">
      <alignment horizontal="left" vertical="top"/>
    </xf>
    <xf numFmtId="0" fontId="0" fillId="0" borderId="2" xfId="0" applyBorder="1" applyAlignment="1">
      <alignment horizontal="center" vertical="top"/>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4" fillId="0" borderId="0" xfId="0" applyFont="1" applyProtection="1"/>
    <xf numFmtId="0" fontId="0" fillId="0" borderId="0" xfId="0" applyAlignment="1">
      <alignment wrapText="1"/>
    </xf>
    <xf numFmtId="0" fontId="0" fillId="0" borderId="2" xfId="0" applyBorder="1" applyAlignment="1">
      <alignment wrapText="1"/>
    </xf>
    <xf numFmtId="165" fontId="0" fillId="0" borderId="2" xfId="0" applyNumberFormat="1" applyBorder="1" applyAlignment="1">
      <alignment wrapText="1"/>
    </xf>
    <xf numFmtId="0" fontId="9" fillId="0" borderId="0" xfId="0" applyFont="1" applyFill="1" applyAlignment="1" applyProtection="1">
      <alignment horizontal="left" vertical="top" wrapText="1"/>
    </xf>
    <xf numFmtId="0" fontId="9" fillId="0" borderId="5" xfId="0" applyFont="1" applyFill="1" applyBorder="1" applyAlignment="1" applyProtection="1">
      <alignment horizontal="left" vertical="top" wrapText="1"/>
    </xf>
    <xf numFmtId="165" fontId="9" fillId="0" borderId="5" xfId="0" applyNumberFormat="1" applyFont="1" applyFill="1" applyBorder="1" applyAlignment="1" applyProtection="1">
      <alignment horizontal="left" vertical="top" wrapText="1"/>
    </xf>
    <xf numFmtId="14" fontId="9" fillId="0" borderId="5" xfId="0" applyNumberFormat="1" applyFont="1" applyFill="1" applyBorder="1" applyAlignment="1" applyProtection="1">
      <alignment horizontal="left" vertical="top" wrapText="1"/>
    </xf>
    <xf numFmtId="0" fontId="2" fillId="0" borderId="2" xfId="0" applyFont="1" applyFill="1" applyBorder="1" applyAlignment="1" applyProtection="1">
      <alignment wrapText="1"/>
    </xf>
    <xf numFmtId="0" fontId="2" fillId="0" borderId="0" xfId="0" applyFont="1" applyFill="1" applyAlignment="1" applyProtection="1">
      <alignment vertical="top" wrapText="1"/>
    </xf>
    <xf numFmtId="0" fontId="5" fillId="2" borderId="0" xfId="0" applyFont="1" applyFill="1" applyBorder="1" applyAlignment="1" applyProtection="1">
      <alignment horizontal="center" vertical="center" wrapText="1"/>
      <protection locked="0"/>
    </xf>
    <xf numFmtId="165" fontId="4" fillId="0" borderId="0" xfId="0" applyNumberFormat="1" applyFont="1" applyBorder="1" applyAlignment="1" applyProtection="1">
      <alignment horizontal="right"/>
    </xf>
    <xf numFmtId="165" fontId="20" fillId="0" borderId="0" xfId="0" applyNumberFormat="1" applyFont="1" applyAlignment="1" applyProtection="1">
      <alignment horizontal="right"/>
    </xf>
    <xf numFmtId="165" fontId="12" fillId="0" borderId="0" xfId="0" applyNumberFormat="1" applyFont="1" applyBorder="1" applyAlignment="1" applyProtection="1">
      <alignment horizontal="right"/>
    </xf>
    <xf numFmtId="165" fontId="12" fillId="7" borderId="2" xfId="1" applyNumberFormat="1" applyFont="1" applyFill="1" applyBorder="1" applyAlignment="1" applyProtection="1">
      <alignment horizontal="right" vertical="center" wrapText="1"/>
    </xf>
    <xf numFmtId="165" fontId="12" fillId="14" borderId="2" xfId="1" applyNumberFormat="1" applyFont="1" applyFill="1" applyBorder="1" applyAlignment="1" applyProtection="1">
      <alignment horizontal="right" vertical="center" wrapText="1"/>
    </xf>
    <xf numFmtId="165" fontId="4" fillId="0" borderId="2" xfId="0" applyNumberFormat="1" applyFont="1" applyBorder="1" applyAlignment="1" applyProtection="1">
      <alignment horizontal="right" vertical="top"/>
      <protection locked="0"/>
    </xf>
    <xf numFmtId="165" fontId="4" fillId="0" borderId="2" xfId="0" applyNumberFormat="1" applyFont="1" applyBorder="1" applyAlignment="1" applyProtection="1">
      <alignment horizontal="right"/>
      <protection locked="0"/>
    </xf>
    <xf numFmtId="165" fontId="4" fillId="0" borderId="0" xfId="0" applyNumberFormat="1" applyFont="1" applyAlignment="1" applyProtection="1">
      <alignment horizontal="right"/>
      <protection locked="0"/>
    </xf>
    <xf numFmtId="165" fontId="4" fillId="19" borderId="0" xfId="1" applyNumberFormat="1" applyFont="1" applyFill="1" applyAlignment="1" applyProtection="1">
      <alignment vertical="top" wrapText="1"/>
    </xf>
    <xf numFmtId="165" fontId="4" fillId="0" borderId="2" xfId="0" applyNumberFormat="1" applyFont="1" applyFill="1" applyBorder="1" applyAlignment="1" applyProtection="1">
      <alignment vertical="top" wrapText="1"/>
    </xf>
    <xf numFmtId="165" fontId="12" fillId="0" borderId="2" xfId="0" applyNumberFormat="1" applyFont="1" applyFill="1" applyBorder="1" applyAlignment="1" applyProtection="1">
      <alignment vertical="top" wrapText="1"/>
    </xf>
    <xf numFmtId="165" fontId="12" fillId="0" borderId="2" xfId="0" applyNumberFormat="1" applyFont="1" applyFill="1" applyBorder="1" applyAlignment="1" applyProtection="1">
      <alignment horizontal="left" vertical="top" wrapText="1"/>
    </xf>
    <xf numFmtId="0" fontId="4" fillId="0" borderId="2" xfId="0" applyFont="1" applyFill="1" applyBorder="1" applyAlignment="1" applyProtection="1">
      <alignment horizontal="left" vertical="center" wrapText="1"/>
    </xf>
    <xf numFmtId="0" fontId="4" fillId="0" borderId="2" xfId="0" applyFont="1" applyFill="1" applyBorder="1" applyAlignment="1" applyProtection="1">
      <alignment vertical="top" wrapText="1"/>
      <protection locked="0"/>
    </xf>
    <xf numFmtId="165" fontId="12" fillId="7" borderId="0" xfId="1" applyNumberFormat="1" applyFont="1" applyFill="1" applyAlignment="1" applyProtection="1">
      <alignment horizontal="right" vertical="top" wrapText="1"/>
    </xf>
    <xf numFmtId="0" fontId="22" fillId="7" borderId="0" xfId="0" applyFont="1" applyFill="1" applyAlignment="1" applyProtection="1">
      <alignment vertical="top" wrapText="1"/>
    </xf>
    <xf numFmtId="0" fontId="4" fillId="7" borderId="0" xfId="0" applyFont="1" applyFill="1" applyBorder="1" applyProtection="1"/>
    <xf numFmtId="165" fontId="4" fillId="7" borderId="0" xfId="0" applyNumberFormat="1" applyFont="1" applyFill="1" applyBorder="1" applyAlignment="1" applyProtection="1">
      <alignment horizontal="right"/>
    </xf>
    <xf numFmtId="0" fontId="10" fillId="0" borderId="0" xfId="0" applyFont="1" applyBorder="1" applyProtection="1"/>
    <xf numFmtId="0" fontId="12" fillId="7" borderId="0" xfId="0" applyFont="1" applyFill="1" applyBorder="1" applyAlignment="1" applyProtection="1">
      <alignment horizontal="left"/>
    </xf>
    <xf numFmtId="165" fontId="12" fillId="7" borderId="2" xfId="0" applyNumberFormat="1" applyFont="1" applyFill="1" applyBorder="1" applyAlignment="1" applyProtection="1">
      <alignment horizontal="center" vertical="center" wrapText="1"/>
    </xf>
    <xf numFmtId="0" fontId="12" fillId="7" borderId="2" xfId="0" applyFont="1" applyFill="1" applyBorder="1" applyAlignment="1" applyProtection="1">
      <alignment horizontal="center" vertical="center"/>
    </xf>
    <xf numFmtId="44" fontId="12" fillId="7" borderId="6" xfId="0" applyNumberFormat="1" applyFont="1" applyFill="1" applyBorder="1" applyAlignment="1" applyProtection="1">
      <alignment horizontal="center" vertical="center"/>
    </xf>
    <xf numFmtId="15" fontId="4" fillId="0" borderId="2" xfId="0" applyNumberFormat="1" applyFont="1" applyFill="1" applyBorder="1" applyAlignment="1" applyProtection="1">
      <alignment horizontal="left" vertical="center" wrapText="1"/>
    </xf>
    <xf numFmtId="165" fontId="4" fillId="0" borderId="2" xfId="1" applyNumberFormat="1" applyFont="1" applyFill="1" applyBorder="1" applyAlignment="1" applyProtection="1">
      <alignment horizontal="left" vertical="center" wrapText="1"/>
    </xf>
    <xf numFmtId="0" fontId="4" fillId="0" borderId="2" xfId="0" applyFont="1" applyBorder="1" applyAlignment="1" applyProtection="1">
      <alignment horizontal="left"/>
    </xf>
    <xf numFmtId="0" fontId="4" fillId="0" borderId="2" xfId="0" applyFont="1" applyFill="1" applyBorder="1" applyAlignment="1" applyProtection="1">
      <alignment horizontal="left" vertical="center"/>
    </xf>
    <xf numFmtId="165" fontId="4" fillId="0" borderId="2" xfId="0" applyNumberFormat="1" applyFont="1" applyFill="1" applyBorder="1" applyAlignment="1" applyProtection="1">
      <alignment horizontal="right" vertical="center"/>
    </xf>
    <xf numFmtId="44" fontId="4" fillId="0" borderId="6" xfId="0" applyNumberFormat="1" applyFont="1" applyFill="1" applyBorder="1" applyAlignment="1" applyProtection="1">
      <alignment horizontal="left" vertical="center"/>
    </xf>
    <xf numFmtId="44" fontId="4" fillId="0" borderId="0" xfId="0" applyNumberFormat="1" applyFont="1" applyFill="1" applyBorder="1" applyAlignment="1" applyProtection="1">
      <alignment horizontal="left" vertical="center"/>
    </xf>
    <xf numFmtId="0" fontId="4" fillId="0" borderId="0" xfId="0" applyFont="1" applyAlignment="1" applyProtection="1">
      <alignment horizontal="left"/>
    </xf>
    <xf numFmtId="16" fontId="4" fillId="0" borderId="5" xfId="0" applyNumberFormat="1" applyFont="1" applyFill="1" applyBorder="1" applyAlignment="1" applyProtection="1">
      <alignment horizontal="left" vertical="center" wrapText="1"/>
    </xf>
    <xf numFmtId="0" fontId="4" fillId="10" borderId="2" xfId="0" applyFont="1" applyFill="1" applyBorder="1" applyAlignment="1">
      <alignment horizontal="left" vertical="top"/>
    </xf>
    <xf numFmtId="167" fontId="4" fillId="10" borderId="2" xfId="1" applyNumberFormat="1" applyFont="1" applyFill="1" applyBorder="1" applyAlignment="1">
      <alignment horizontal="left" vertical="top"/>
    </xf>
    <xf numFmtId="14" fontId="14" fillId="10" borderId="2" xfId="0" applyNumberFormat="1" applyFont="1" applyFill="1" applyBorder="1" applyAlignment="1">
      <alignment horizontal="left" vertical="top" wrapText="1"/>
    </xf>
    <xf numFmtId="15" fontId="4" fillId="10" borderId="2" xfId="0" applyNumberFormat="1" applyFont="1" applyFill="1" applyBorder="1" applyAlignment="1">
      <alignment horizontal="left" vertical="top" wrapText="1"/>
    </xf>
    <xf numFmtId="0" fontId="23" fillId="10" borderId="2" xfId="0" applyFont="1" applyFill="1" applyBorder="1" applyAlignment="1">
      <alignment horizontal="left" vertical="top"/>
    </xf>
    <xf numFmtId="165" fontId="12" fillId="14" borderId="2" xfId="0" applyNumberFormat="1" applyFont="1" applyFill="1" applyBorder="1" applyAlignment="1" applyProtection="1">
      <alignment horizontal="left" vertical="center" wrapText="1"/>
    </xf>
    <xf numFmtId="16" fontId="14" fillId="10" borderId="2" xfId="0" applyNumberFormat="1" applyFont="1" applyFill="1" applyBorder="1" applyAlignment="1">
      <alignment horizontal="left" vertical="top" wrapText="1"/>
    </xf>
    <xf numFmtId="44" fontId="12" fillId="7" borderId="5" xfId="0" applyNumberFormat="1" applyFont="1" applyFill="1" applyBorder="1" applyAlignment="1" applyProtection="1">
      <alignment horizontal="left" vertical="center" wrapText="1"/>
    </xf>
    <xf numFmtId="0" fontId="4" fillId="10" borderId="2" xfId="0" applyFont="1" applyFill="1" applyBorder="1" applyAlignment="1" applyProtection="1">
      <alignment horizontal="left" vertical="top"/>
    </xf>
    <xf numFmtId="16" fontId="4" fillId="10" borderId="2" xfId="0" applyNumberFormat="1" applyFont="1" applyFill="1" applyBorder="1" applyAlignment="1">
      <alignment horizontal="left" vertical="top" wrapText="1"/>
    </xf>
    <xf numFmtId="0" fontId="0" fillId="10" borderId="2" xfId="0" applyFill="1" applyBorder="1" applyAlignment="1">
      <alignment horizontal="left" vertical="top"/>
    </xf>
    <xf numFmtId="4" fontId="12" fillId="0" borderId="0" xfId="0" applyNumberFormat="1" applyFont="1" applyProtection="1"/>
    <xf numFmtId="0" fontId="4" fillId="21" borderId="2" xfId="0" applyFont="1" applyFill="1" applyBorder="1" applyAlignment="1">
      <alignment horizontal="left" vertical="top"/>
    </xf>
    <xf numFmtId="0" fontId="4" fillId="0" borderId="0" xfId="0" applyFont="1" applyFill="1" applyAlignment="1" applyProtection="1">
      <alignment vertical="top" wrapText="1"/>
      <protection locked="0"/>
    </xf>
    <xf numFmtId="165" fontId="4" fillId="0" borderId="2" xfId="0" applyNumberFormat="1" applyFont="1" applyFill="1" applyBorder="1" applyAlignment="1" applyProtection="1">
      <alignment vertical="top" wrapText="1"/>
      <protection locked="0"/>
    </xf>
    <xf numFmtId="16" fontId="14" fillId="10" borderId="2" xfId="0" applyNumberFormat="1" applyFont="1" applyFill="1" applyBorder="1" applyAlignment="1">
      <alignment horizontal="left" vertical="top"/>
    </xf>
    <xf numFmtId="165" fontId="4" fillId="8" borderId="2" xfId="0" applyNumberFormat="1" applyFont="1" applyFill="1" applyBorder="1" applyAlignment="1" applyProtection="1">
      <alignment vertical="top" wrapText="1"/>
    </xf>
    <xf numFmtId="165" fontId="12" fillId="8" borderId="2" xfId="0" applyNumberFormat="1" applyFont="1" applyFill="1" applyBorder="1" applyAlignment="1" applyProtection="1">
      <alignment horizontal="left" vertical="top" wrapText="1"/>
    </xf>
    <xf numFmtId="165" fontId="12" fillId="8" borderId="2" xfId="0" applyNumberFormat="1" applyFont="1" applyFill="1" applyBorder="1" applyAlignment="1" applyProtection="1">
      <alignment vertical="top" wrapText="1"/>
    </xf>
    <xf numFmtId="165" fontId="12" fillId="8" borderId="0" xfId="1" applyNumberFormat="1" applyFont="1" applyFill="1" applyAlignment="1" applyProtection="1">
      <alignment horizontal="right" vertical="top" wrapText="1"/>
    </xf>
    <xf numFmtId="0" fontId="22" fillId="8" borderId="0" xfId="0" applyFont="1" applyFill="1" applyAlignment="1" applyProtection="1">
      <alignment vertical="top" wrapText="1"/>
    </xf>
    <xf numFmtId="165" fontId="12" fillId="7" borderId="2" xfId="0" applyNumberFormat="1" applyFont="1" applyFill="1" applyBorder="1" applyAlignment="1" applyProtection="1">
      <alignment vertical="top" wrapText="1"/>
    </xf>
    <xf numFmtId="165" fontId="12" fillId="7" borderId="2" xfId="0" applyNumberFormat="1" applyFont="1" applyFill="1" applyBorder="1" applyAlignment="1" applyProtection="1">
      <alignment horizontal="left" vertical="top" wrapText="1"/>
    </xf>
    <xf numFmtId="0" fontId="12" fillId="8" borderId="0" xfId="0" applyFont="1" applyFill="1" applyBorder="1" applyAlignment="1" applyProtection="1">
      <alignment horizontal="left"/>
    </xf>
    <xf numFmtId="0" fontId="4" fillId="10" borderId="2" xfId="0" applyFont="1" applyFill="1" applyBorder="1" applyAlignment="1" applyProtection="1">
      <alignment horizontal="left"/>
    </xf>
    <xf numFmtId="0" fontId="9" fillId="10" borderId="2" xfId="0" applyFont="1" applyFill="1" applyBorder="1" applyAlignment="1" applyProtection="1">
      <alignment horizontal="left" vertical="top" wrapText="1"/>
    </xf>
    <xf numFmtId="0" fontId="14" fillId="10" borderId="2" xfId="0" applyFont="1" applyFill="1" applyBorder="1" applyAlignment="1" applyProtection="1">
      <alignment horizontal="left" vertical="top" wrapText="1"/>
    </xf>
    <xf numFmtId="0" fontId="4" fillId="10" borderId="0" xfId="0" applyFont="1" applyFill="1" applyAlignment="1" applyProtection="1">
      <alignment horizontal="left" vertical="top" wrapText="1"/>
    </xf>
    <xf numFmtId="10" fontId="4" fillId="10" borderId="2" xfId="0" applyNumberFormat="1" applyFont="1" applyFill="1" applyBorder="1" applyAlignment="1" applyProtection="1">
      <alignment horizontal="left" vertical="top" wrapText="1"/>
    </xf>
    <xf numFmtId="6" fontId="4" fillId="0" borderId="2" xfId="0" applyNumberFormat="1" applyFont="1" applyBorder="1" applyAlignment="1">
      <alignment horizontal="left" vertical="top"/>
    </xf>
    <xf numFmtId="0" fontId="4" fillId="10" borderId="2" xfId="0" applyFont="1" applyFill="1" applyBorder="1" applyAlignment="1">
      <alignment horizontal="left" vertical="top" wrapText="1"/>
    </xf>
    <xf numFmtId="14" fontId="4" fillId="10" borderId="2" xfId="0" applyNumberFormat="1" applyFont="1" applyFill="1" applyBorder="1" applyAlignment="1">
      <alignment horizontal="left" vertical="top"/>
    </xf>
    <xf numFmtId="16" fontId="4" fillId="10" borderId="2" xfId="0" applyNumberFormat="1" applyFont="1" applyFill="1" applyBorder="1" applyAlignment="1">
      <alignment horizontal="left" vertical="top"/>
    </xf>
    <xf numFmtId="0" fontId="4" fillId="10" borderId="2" xfId="0" applyFont="1" applyFill="1" applyBorder="1" applyAlignment="1" applyProtection="1">
      <alignment horizontal="left" vertical="top"/>
      <protection locked="0"/>
    </xf>
    <xf numFmtId="167" fontId="4" fillId="10" borderId="2" xfId="0" applyNumberFormat="1" applyFont="1" applyFill="1" applyBorder="1" applyAlignment="1" applyProtection="1">
      <alignment horizontal="left" vertical="top"/>
      <protection locked="0"/>
    </xf>
    <xf numFmtId="165" fontId="14" fillId="10" borderId="5" xfId="0" applyNumberFormat="1" applyFont="1" applyFill="1" applyBorder="1" applyAlignment="1" applyProtection="1">
      <alignment horizontal="left" vertical="top" wrapText="1"/>
    </xf>
    <xf numFmtId="0" fontId="4" fillId="10" borderId="2" xfId="0" applyFont="1" applyFill="1" applyBorder="1" applyAlignment="1" applyProtection="1">
      <alignment horizontal="left" vertical="top" wrapText="1"/>
      <protection locked="0"/>
    </xf>
    <xf numFmtId="0" fontId="4" fillId="10" borderId="2" xfId="0" quotePrefix="1" applyFont="1" applyFill="1" applyBorder="1" applyAlignment="1" applyProtection="1">
      <alignment horizontal="left" vertical="top" wrapText="1"/>
      <protection locked="0"/>
    </xf>
    <xf numFmtId="17" fontId="4" fillId="10" borderId="2" xfId="0" applyNumberFormat="1" applyFont="1" applyFill="1" applyBorder="1" applyAlignment="1" applyProtection="1">
      <alignment horizontal="left" vertical="top"/>
      <protection locked="0"/>
    </xf>
    <xf numFmtId="15" fontId="4" fillId="10" borderId="2" xfId="0" applyNumberFormat="1" applyFont="1" applyFill="1" applyBorder="1" applyAlignment="1" applyProtection="1">
      <alignment horizontal="left" vertical="top"/>
      <protection locked="0"/>
    </xf>
    <xf numFmtId="0" fontId="0" fillId="10" borderId="2" xfId="0" applyFill="1" applyBorder="1" applyAlignment="1" applyProtection="1">
      <alignment horizontal="left" vertical="top"/>
      <protection locked="0"/>
    </xf>
    <xf numFmtId="0" fontId="0" fillId="10" borderId="0" xfId="0" applyFill="1" applyAlignment="1" applyProtection="1">
      <alignment horizontal="left" vertical="top"/>
      <protection locked="0"/>
    </xf>
    <xf numFmtId="165" fontId="4" fillId="0" borderId="2" xfId="0" applyNumberFormat="1" applyFont="1" applyFill="1" applyBorder="1" applyAlignment="1" applyProtection="1">
      <alignment horizontal="left" vertical="top" wrapText="1"/>
    </xf>
    <xf numFmtId="14" fontId="4" fillId="0" borderId="2" xfId="0" applyNumberFormat="1" applyFont="1" applyFill="1" applyBorder="1" applyAlignment="1" applyProtection="1">
      <alignment horizontal="left" vertical="top" wrapText="1"/>
    </xf>
    <xf numFmtId="14" fontId="4" fillId="10" borderId="2" xfId="0" applyNumberFormat="1" applyFont="1" applyFill="1" applyBorder="1" applyAlignment="1" applyProtection="1">
      <alignment horizontal="left" vertical="top" wrapText="1"/>
    </xf>
    <xf numFmtId="0" fontId="4" fillId="10" borderId="6"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0" fillId="0" borderId="2" xfId="0" applyFill="1" applyBorder="1"/>
    <xf numFmtId="0" fontId="0" fillId="0" borderId="0" xfId="0" applyFill="1"/>
    <xf numFmtId="0" fontId="12" fillId="12" borderId="6" xfId="0" applyFont="1" applyFill="1" applyBorder="1" applyAlignment="1" applyProtection="1">
      <alignment horizontal="center" vertical="top" wrapText="1"/>
    </xf>
    <xf numFmtId="0" fontId="0" fillId="10" borderId="2" xfId="0" applyFill="1" applyBorder="1" applyProtection="1"/>
    <xf numFmtId="0" fontId="0" fillId="0" borderId="0" xfId="0" applyFill="1" applyProtection="1"/>
    <xf numFmtId="0" fontId="7" fillId="0" borderId="0" xfId="0" applyFont="1" applyProtection="1"/>
    <xf numFmtId="0" fontId="0" fillId="20" borderId="2" xfId="0" applyFill="1" applyBorder="1" applyAlignment="1" applyProtection="1">
      <alignment horizontal="center" vertical="center" wrapText="1"/>
    </xf>
    <xf numFmtId="0" fontId="0" fillId="0" borderId="0" xfId="0" applyAlignment="1" applyProtection="1">
      <alignment vertical="top"/>
    </xf>
    <xf numFmtId="0" fontId="0" fillId="0" borderId="0" xfId="0" applyProtection="1"/>
    <xf numFmtId="0" fontId="4" fillId="0" borderId="2" xfId="0" applyFont="1" applyFill="1" applyBorder="1" applyAlignment="1">
      <alignment horizontal="left" vertical="top"/>
    </xf>
    <xf numFmtId="0" fontId="4" fillId="0" borderId="2" xfId="0" applyFont="1" applyFill="1" applyBorder="1" applyAlignment="1">
      <alignment horizontal="left" vertical="top" wrapText="1"/>
    </xf>
    <xf numFmtId="14" fontId="4" fillId="0" borderId="2" xfId="0" applyNumberFormat="1" applyFont="1" applyFill="1" applyBorder="1" applyAlignment="1">
      <alignment horizontal="left" vertical="top"/>
    </xf>
    <xf numFmtId="16" fontId="4" fillId="0" borderId="2" xfId="0" applyNumberFormat="1" applyFont="1" applyFill="1" applyBorder="1" applyAlignment="1">
      <alignment horizontal="left" vertical="top"/>
    </xf>
    <xf numFmtId="14" fontId="0" fillId="0" borderId="0" xfId="0" applyNumberFormat="1"/>
    <xf numFmtId="14" fontId="0" fillId="0" borderId="0" xfId="0" applyNumberFormat="1" applyAlignment="1">
      <alignment wrapText="1"/>
    </xf>
    <xf numFmtId="16" fontId="0" fillId="0" borderId="0" xfId="0" applyNumberFormat="1" applyAlignment="1">
      <alignment wrapText="1"/>
    </xf>
    <xf numFmtId="168" fontId="4" fillId="10" borderId="2" xfId="0" applyNumberFormat="1" applyFont="1" applyFill="1" applyBorder="1" applyAlignment="1" applyProtection="1">
      <alignment horizontal="left" vertical="top"/>
    </xf>
    <xf numFmtId="165" fontId="4" fillId="10" borderId="2" xfId="0" applyNumberFormat="1" applyFont="1" applyFill="1" applyBorder="1" applyAlignment="1" applyProtection="1">
      <alignment horizontal="right" vertical="top"/>
    </xf>
    <xf numFmtId="16" fontId="4" fillId="10" borderId="2" xfId="0" applyNumberFormat="1" applyFont="1" applyFill="1" applyBorder="1" applyAlignment="1" applyProtection="1">
      <alignment horizontal="left" vertical="top"/>
    </xf>
    <xf numFmtId="0" fontId="14" fillId="10" borderId="2" xfId="0" applyFont="1" applyFill="1" applyBorder="1" applyAlignment="1" applyProtection="1">
      <alignment horizontal="left" vertical="top"/>
    </xf>
    <xf numFmtId="168" fontId="14" fillId="10" borderId="2" xfId="0" applyNumberFormat="1" applyFont="1" applyFill="1" applyBorder="1" applyAlignment="1" applyProtection="1">
      <alignment horizontal="left" vertical="top"/>
    </xf>
    <xf numFmtId="165" fontId="14" fillId="10" borderId="2" xfId="0" applyNumberFormat="1" applyFont="1" applyFill="1" applyBorder="1" applyAlignment="1" applyProtection="1">
      <alignment horizontal="right" vertical="top"/>
    </xf>
    <xf numFmtId="0" fontId="4" fillId="0" borderId="8" xfId="0" applyFont="1" applyFill="1" applyBorder="1" applyAlignment="1" applyProtection="1">
      <alignment horizontal="left" vertical="top"/>
    </xf>
    <xf numFmtId="165" fontId="4" fillId="10" borderId="2" xfId="0" applyNumberFormat="1" applyFont="1" applyFill="1" applyBorder="1" applyAlignment="1" applyProtection="1">
      <alignment horizontal="right"/>
    </xf>
    <xf numFmtId="14" fontId="4" fillId="10" borderId="2" xfId="0" applyNumberFormat="1" applyFont="1" applyFill="1" applyBorder="1" applyAlignment="1" applyProtection="1">
      <alignment horizontal="left"/>
    </xf>
    <xf numFmtId="16" fontId="4" fillId="10" borderId="2" xfId="0" applyNumberFormat="1" applyFont="1" applyFill="1" applyBorder="1" applyAlignment="1" applyProtection="1">
      <alignment horizontal="left"/>
    </xf>
    <xf numFmtId="0" fontId="12" fillId="10" borderId="2" xfId="0" applyFont="1" applyFill="1" applyBorder="1" applyAlignment="1" applyProtection="1">
      <alignment horizontal="left"/>
    </xf>
    <xf numFmtId="0" fontId="4" fillId="10" borderId="0" xfId="0" applyFont="1" applyFill="1" applyBorder="1" applyAlignment="1" applyProtection="1">
      <alignment horizontal="left"/>
    </xf>
    <xf numFmtId="0" fontId="4" fillId="10" borderId="5" xfId="0" applyFont="1" applyFill="1" applyBorder="1" applyAlignment="1" applyProtection="1">
      <alignment horizontal="left"/>
    </xf>
    <xf numFmtId="165" fontId="4" fillId="10" borderId="5" xfId="0" applyNumberFormat="1" applyFont="1" applyFill="1" applyBorder="1" applyAlignment="1" applyProtection="1">
      <alignment horizontal="right"/>
    </xf>
    <xf numFmtId="16" fontId="4" fillId="10" borderId="5" xfId="0" applyNumberFormat="1" applyFont="1" applyFill="1" applyBorder="1" applyAlignment="1" applyProtection="1">
      <alignment horizontal="left"/>
    </xf>
    <xf numFmtId="0" fontId="4" fillId="0" borderId="2" xfId="0" applyFont="1" applyFill="1" applyBorder="1" applyAlignment="1" applyProtection="1">
      <alignment horizontal="left"/>
    </xf>
    <xf numFmtId="44" fontId="12" fillId="7" borderId="2" xfId="0" applyNumberFormat="1" applyFont="1" applyFill="1" applyBorder="1" applyAlignment="1" applyProtection="1">
      <alignment horizontal="left" vertical="center"/>
    </xf>
    <xf numFmtId="0" fontId="4" fillId="7" borderId="2" xfId="0" applyFont="1" applyFill="1" applyBorder="1" applyAlignment="1" applyProtection="1">
      <alignment horizontal="left" vertical="top"/>
    </xf>
    <xf numFmtId="0" fontId="0" fillId="0" borderId="2" xfId="0" applyFill="1" applyBorder="1" applyAlignment="1">
      <alignment horizontal="left" vertical="top"/>
    </xf>
    <xf numFmtId="6" fontId="4" fillId="10" borderId="2" xfId="0" applyNumberFormat="1" applyFont="1" applyFill="1" applyBorder="1" applyAlignment="1">
      <alignment horizontal="left" vertical="top"/>
    </xf>
    <xf numFmtId="0" fontId="10" fillId="10" borderId="2" xfId="0" applyFont="1" applyFill="1" applyBorder="1" applyAlignment="1">
      <alignment horizontal="left" vertical="top"/>
    </xf>
    <xf numFmtId="0" fontId="4" fillId="18" borderId="2" xfId="0" applyFont="1" applyFill="1" applyBorder="1" applyAlignment="1" applyProtection="1">
      <alignment horizontal="left" vertical="top"/>
    </xf>
    <xf numFmtId="0" fontId="4" fillId="11" borderId="2" xfId="0" applyFont="1" applyFill="1" applyBorder="1" applyAlignment="1" applyProtection="1">
      <alignment horizontal="left" vertical="top"/>
    </xf>
    <xf numFmtId="0" fontId="4" fillId="15" borderId="2" xfId="0" applyFont="1" applyFill="1" applyBorder="1" applyAlignment="1" applyProtection="1">
      <alignment horizontal="left"/>
    </xf>
    <xf numFmtId="165" fontId="4" fillId="15" borderId="2" xfId="0" applyNumberFormat="1" applyFont="1" applyFill="1" applyBorder="1" applyAlignment="1" applyProtection="1">
      <alignment horizontal="right"/>
    </xf>
    <xf numFmtId="16" fontId="4" fillId="15" borderId="2" xfId="0" applyNumberFormat="1" applyFont="1" applyFill="1" applyBorder="1" applyAlignment="1" applyProtection="1">
      <alignment horizontal="left"/>
    </xf>
    <xf numFmtId="165" fontId="14" fillId="10" borderId="2" xfId="1" applyNumberFormat="1" applyFont="1" applyFill="1" applyBorder="1" applyAlignment="1" applyProtection="1">
      <alignment horizontal="left" vertical="top" wrapText="1"/>
    </xf>
    <xf numFmtId="0" fontId="14" fillId="10" borderId="2" xfId="1" applyNumberFormat="1" applyFont="1" applyFill="1" applyBorder="1" applyAlignment="1" applyProtection="1">
      <alignment horizontal="left" vertical="top" wrapText="1"/>
    </xf>
    <xf numFmtId="16" fontId="14" fillId="10" borderId="2" xfId="0" applyNumberFormat="1" applyFont="1" applyFill="1" applyBorder="1" applyAlignment="1" applyProtection="1">
      <alignment horizontal="left" vertical="top" wrapText="1"/>
    </xf>
    <xf numFmtId="0" fontId="22" fillId="10" borderId="2" xfId="0" applyFont="1" applyFill="1" applyBorder="1" applyAlignment="1" applyProtection="1">
      <alignment horizontal="left" vertical="top"/>
    </xf>
    <xf numFmtId="0" fontId="4" fillId="18" borderId="0" xfId="0" applyFont="1" applyFill="1" applyAlignment="1" applyProtection="1">
      <alignment horizontal="left" vertical="top" wrapText="1"/>
    </xf>
    <xf numFmtId="0" fontId="4" fillId="21" borderId="2" xfId="0" applyFont="1" applyFill="1" applyBorder="1" applyAlignment="1">
      <alignment horizontal="left" vertical="top" wrapText="1"/>
    </xf>
    <xf numFmtId="0" fontId="12" fillId="13" borderId="2" xfId="0" applyFont="1" applyFill="1" applyBorder="1" applyAlignment="1" applyProtection="1">
      <alignment horizontal="left" vertical="top" wrapText="1"/>
    </xf>
    <xf numFmtId="165" fontId="12" fillId="13" borderId="2" xfId="0" applyNumberFormat="1" applyFont="1" applyFill="1" applyBorder="1" applyAlignment="1" applyProtection="1">
      <alignment horizontal="left" vertical="top" wrapText="1"/>
    </xf>
    <xf numFmtId="165" fontId="4" fillId="0" borderId="0" xfId="0" applyNumberFormat="1" applyFont="1" applyBorder="1" applyAlignment="1" applyProtection="1">
      <alignment horizontal="left" vertical="top" wrapText="1"/>
    </xf>
    <xf numFmtId="165" fontId="12" fillId="0" borderId="2" xfId="0" applyNumberFormat="1" applyFont="1" applyBorder="1" applyAlignment="1" applyProtection="1">
      <alignment horizontal="left" vertical="top" wrapText="1"/>
    </xf>
    <xf numFmtId="0" fontId="4" fillId="0" borderId="2" xfId="0" applyFont="1" applyFill="1" applyBorder="1" applyAlignment="1" applyProtection="1">
      <alignment horizontal="left" vertical="top" wrapText="1"/>
    </xf>
    <xf numFmtId="165" fontId="14" fillId="0" borderId="2" xfId="1" applyNumberFormat="1" applyFont="1" applyFill="1" applyBorder="1" applyAlignment="1" applyProtection="1">
      <alignment horizontal="left" vertical="top" wrapText="1"/>
    </xf>
    <xf numFmtId="16" fontId="4" fillId="0" borderId="0" xfId="0" applyNumberFormat="1" applyFont="1" applyAlignment="1" applyProtection="1">
      <alignment horizontal="left" vertical="top" wrapText="1"/>
    </xf>
    <xf numFmtId="0" fontId="10" fillId="7" borderId="0" xfId="0" applyFont="1" applyFill="1" applyAlignment="1" applyProtection="1">
      <alignment horizontal="left" vertical="top"/>
    </xf>
    <xf numFmtId="0" fontId="4" fillId="7" borderId="0" xfId="0" applyFont="1" applyFill="1" applyAlignment="1" applyProtection="1">
      <alignment horizontal="left" vertical="top" wrapText="1"/>
    </xf>
    <xf numFmtId="165" fontId="4" fillId="7" borderId="0" xfId="0" applyNumberFormat="1" applyFont="1" applyFill="1" applyAlignment="1" applyProtection="1">
      <alignment horizontal="left" vertical="top" wrapText="1"/>
    </xf>
    <xf numFmtId="0" fontId="12" fillId="0" borderId="0" xfId="0" applyFont="1" applyAlignment="1" applyProtection="1">
      <alignment horizontal="left" vertical="top" wrapText="1"/>
    </xf>
    <xf numFmtId="0" fontId="4" fillId="0" borderId="0" xfId="0" applyFont="1" applyBorder="1" applyAlignment="1" applyProtection="1">
      <alignment horizontal="left" vertical="top" wrapText="1"/>
    </xf>
    <xf numFmtId="0" fontId="15" fillId="0" borderId="0" xfId="0" applyFont="1" applyBorder="1" applyAlignment="1" applyProtection="1">
      <alignment horizontal="left" vertical="top" wrapText="1"/>
    </xf>
    <xf numFmtId="165" fontId="4" fillId="16" borderId="0" xfId="1" applyNumberFormat="1" applyFont="1" applyFill="1" applyAlignment="1" applyProtection="1">
      <alignment horizontal="left" vertical="top" wrapText="1"/>
    </xf>
    <xf numFmtId="3" fontId="7" fillId="0" borderId="0" xfId="0" applyNumberFormat="1" applyFont="1" applyProtection="1"/>
    <xf numFmtId="6" fontId="25" fillId="0" borderId="0" xfId="0" applyNumberFormat="1" applyFont="1" applyAlignment="1" applyProtection="1">
      <alignment horizontal="justify" vertical="center"/>
    </xf>
    <xf numFmtId="166" fontId="4" fillId="0" borderId="0" xfId="1" applyNumberFormat="1" applyFont="1" applyAlignment="1" applyProtection="1">
      <alignment horizontal="left" vertical="top" wrapText="1"/>
    </xf>
    <xf numFmtId="44" fontId="4" fillId="0" borderId="0" xfId="1" applyFont="1" applyAlignment="1" applyProtection="1">
      <alignment horizontal="left" vertical="top" wrapText="1"/>
    </xf>
    <xf numFmtId="0" fontId="10" fillId="0" borderId="0" xfId="0" applyFont="1" applyAlignment="1" applyProtection="1">
      <alignment horizontal="left" vertical="top" wrapText="1"/>
    </xf>
    <xf numFmtId="4" fontId="24" fillId="0" borderId="0" xfId="0" applyNumberFormat="1" applyFont="1" applyProtection="1"/>
    <xf numFmtId="0" fontId="10" fillId="0" borderId="0" xfId="0" quotePrefix="1" applyFont="1" applyFill="1" applyBorder="1" applyAlignment="1" applyProtection="1">
      <alignment horizontal="left" vertical="top"/>
    </xf>
    <xf numFmtId="167" fontId="4" fillId="0" borderId="0" xfId="0" applyNumberFormat="1" applyFont="1" applyAlignment="1" applyProtection="1">
      <alignment horizontal="left" vertical="top" wrapText="1"/>
    </xf>
    <xf numFmtId="0" fontId="16" fillId="0" borderId="0" xfId="0" applyFont="1" applyAlignment="1" applyProtection="1">
      <alignment horizontal="left" vertical="top" wrapText="1"/>
    </xf>
    <xf numFmtId="165" fontId="12" fillId="15" borderId="0" xfId="1" applyNumberFormat="1" applyFont="1" applyFill="1" applyAlignment="1" applyProtection="1">
      <alignment horizontal="left" vertical="top" wrapText="1"/>
    </xf>
    <xf numFmtId="164" fontId="16" fillId="0" borderId="0" xfId="0" applyNumberFormat="1" applyFont="1" applyFill="1" applyBorder="1" applyAlignment="1" applyProtection="1">
      <alignment horizontal="left" vertical="top"/>
    </xf>
    <xf numFmtId="165" fontId="4" fillId="19" borderId="0" xfId="1" applyNumberFormat="1" applyFont="1" applyFill="1" applyAlignment="1" applyProtection="1">
      <alignment horizontal="left" vertical="top" wrapText="1"/>
    </xf>
    <xf numFmtId="167" fontId="12" fillId="0" borderId="0" xfId="0" applyNumberFormat="1" applyFont="1" applyBorder="1" applyAlignment="1" applyProtection="1">
      <alignment horizontal="left" vertical="top" wrapText="1"/>
    </xf>
    <xf numFmtId="0" fontId="12" fillId="12" borderId="2" xfId="0" applyFont="1" applyFill="1" applyBorder="1" applyAlignment="1" applyProtection="1">
      <alignment horizontal="left" vertical="top" wrapText="1"/>
    </xf>
    <xf numFmtId="4" fontId="12" fillId="12" borderId="2" xfId="0" applyNumberFormat="1" applyFont="1" applyFill="1" applyBorder="1" applyAlignment="1" applyProtection="1">
      <alignment horizontal="left" vertical="top" wrapText="1"/>
    </xf>
    <xf numFmtId="0" fontId="12" fillId="15" borderId="2" xfId="0" applyFont="1" applyFill="1" applyBorder="1" applyAlignment="1" applyProtection="1">
      <alignment horizontal="left" vertical="top" wrapText="1"/>
    </xf>
    <xf numFmtId="168" fontId="12" fillId="12" borderId="2" xfId="0" applyNumberFormat="1" applyFont="1" applyFill="1" applyBorder="1" applyAlignment="1" applyProtection="1">
      <alignment horizontal="left" vertical="top" wrapText="1"/>
    </xf>
    <xf numFmtId="165" fontId="4" fillId="10" borderId="2" xfId="0" applyNumberFormat="1" applyFont="1" applyFill="1" applyBorder="1" applyAlignment="1" applyProtection="1">
      <alignment horizontal="left" vertical="top"/>
    </xf>
    <xf numFmtId="167" fontId="4" fillId="10" borderId="2" xfId="0" applyNumberFormat="1" applyFont="1" applyFill="1" applyBorder="1" applyAlignment="1" applyProtection="1">
      <alignment horizontal="left" vertical="top"/>
    </xf>
    <xf numFmtId="15" fontId="14" fillId="10" borderId="2" xfId="0" applyNumberFormat="1" applyFont="1" applyFill="1" applyBorder="1" applyAlignment="1" applyProtection="1">
      <alignment horizontal="left" vertical="top"/>
    </xf>
    <xf numFmtId="0" fontId="4" fillId="10" borderId="0" xfId="0" applyFont="1" applyFill="1" applyAlignment="1" applyProtection="1">
      <alignment horizontal="left" vertical="top"/>
    </xf>
    <xf numFmtId="167" fontId="4" fillId="10" borderId="2" xfId="0" applyNumberFormat="1" applyFont="1" applyFill="1" applyBorder="1" applyAlignment="1" applyProtection="1">
      <alignment horizontal="left" vertical="top" wrapText="1"/>
    </xf>
    <xf numFmtId="0" fontId="4" fillId="10" borderId="2" xfId="0" quotePrefix="1" applyFont="1" applyFill="1" applyBorder="1" applyAlignment="1" applyProtection="1">
      <alignment horizontal="left" vertical="top"/>
    </xf>
    <xf numFmtId="17" fontId="4" fillId="10" borderId="2" xfId="0" applyNumberFormat="1" applyFont="1" applyFill="1" applyBorder="1" applyAlignment="1" applyProtection="1">
      <alignment horizontal="left" vertical="top"/>
    </xf>
    <xf numFmtId="15" fontId="4" fillId="10" borderId="2" xfId="0" applyNumberFormat="1" applyFont="1" applyFill="1" applyBorder="1" applyAlignment="1" applyProtection="1">
      <alignment horizontal="left" vertical="top"/>
    </xf>
    <xf numFmtId="0" fontId="0" fillId="10" borderId="2" xfId="0" applyFill="1" applyBorder="1" applyAlignment="1" applyProtection="1">
      <alignment horizontal="left"/>
    </xf>
    <xf numFmtId="0" fontId="0" fillId="10" borderId="2" xfId="0" applyFill="1" applyBorder="1" applyAlignment="1" applyProtection="1">
      <alignment horizontal="left" vertical="top"/>
    </xf>
    <xf numFmtId="15" fontId="4" fillId="10" borderId="2" xfId="0" applyNumberFormat="1" applyFont="1" applyFill="1" applyBorder="1" applyAlignment="1" applyProtection="1">
      <alignment horizontal="left"/>
    </xf>
    <xf numFmtId="0" fontId="4" fillId="10" borderId="0" xfId="0" applyFont="1" applyFill="1" applyAlignment="1" applyProtection="1">
      <alignment horizontal="left"/>
    </xf>
    <xf numFmtId="165" fontId="4" fillId="10" borderId="2" xfId="0" applyNumberFormat="1" applyFont="1" applyFill="1" applyBorder="1" applyAlignment="1" applyProtection="1">
      <alignment horizontal="left"/>
    </xf>
    <xf numFmtId="0" fontId="4" fillId="18" borderId="2" xfId="0" applyFont="1" applyFill="1" applyBorder="1" applyAlignment="1" applyProtection="1">
      <alignment horizontal="left" vertical="top" wrapText="1"/>
    </xf>
    <xf numFmtId="0" fontId="29" fillId="10" borderId="2" xfId="0" applyFont="1" applyFill="1" applyBorder="1" applyAlignment="1" applyProtection="1">
      <alignment vertical="center"/>
    </xf>
    <xf numFmtId="15" fontId="29" fillId="10" borderId="2" xfId="0" applyNumberFormat="1" applyFont="1" applyFill="1" applyBorder="1" applyAlignment="1" applyProtection="1">
      <alignment vertical="center"/>
    </xf>
    <xf numFmtId="0" fontId="29" fillId="10" borderId="8" xfId="0" applyFont="1" applyFill="1" applyBorder="1" applyAlignment="1" applyProtection="1">
      <alignment vertical="center"/>
    </xf>
    <xf numFmtId="8" fontId="29" fillId="10" borderId="2" xfId="0" applyNumberFormat="1" applyFont="1" applyFill="1" applyBorder="1" applyAlignment="1" applyProtection="1">
      <alignment horizontal="right" vertical="center"/>
    </xf>
    <xf numFmtId="16" fontId="29" fillId="10" borderId="2" xfId="0" applyNumberFormat="1" applyFont="1" applyFill="1" applyBorder="1" applyAlignment="1" applyProtection="1">
      <alignment horizontal="left" vertical="center"/>
    </xf>
    <xf numFmtId="0" fontId="29" fillId="10" borderId="4" xfId="0" applyFont="1" applyFill="1" applyBorder="1" applyAlignment="1" applyProtection="1">
      <alignment vertical="center"/>
    </xf>
    <xf numFmtId="0" fontId="4" fillId="10" borderId="4" xfId="0" applyFont="1" applyFill="1" applyBorder="1" applyAlignment="1" applyProtection="1">
      <alignment horizontal="left" vertical="top"/>
    </xf>
    <xf numFmtId="168" fontId="4" fillId="10" borderId="4" xfId="0" applyNumberFormat="1" applyFont="1" applyFill="1" applyBorder="1" applyAlignment="1" applyProtection="1">
      <alignment horizontal="left" vertical="top"/>
    </xf>
    <xf numFmtId="165" fontId="4" fillId="10" borderId="4" xfId="0" applyNumberFormat="1" applyFont="1" applyFill="1" applyBorder="1" applyAlignment="1" applyProtection="1">
      <alignment horizontal="right" vertical="top"/>
    </xf>
    <xf numFmtId="0" fontId="4" fillId="10" borderId="5" xfId="0" applyFont="1" applyFill="1" applyBorder="1" applyAlignment="1" applyProtection="1">
      <alignment horizontal="left" vertical="top"/>
    </xf>
    <xf numFmtId="168" fontId="4" fillId="10" borderId="5" xfId="0" applyNumberFormat="1" applyFont="1" applyFill="1" applyBorder="1" applyAlignment="1" applyProtection="1">
      <alignment horizontal="left" vertical="top"/>
    </xf>
    <xf numFmtId="165" fontId="4" fillId="10" borderId="5" xfId="0" applyNumberFormat="1" applyFont="1" applyFill="1" applyBorder="1" applyAlignment="1" applyProtection="1">
      <alignment horizontal="right" vertical="top"/>
    </xf>
    <xf numFmtId="16" fontId="4" fillId="10" borderId="4" xfId="0" applyNumberFormat="1" applyFont="1" applyFill="1" applyBorder="1" applyAlignment="1" applyProtection="1">
      <alignment horizontal="left" vertical="top"/>
    </xf>
    <xf numFmtId="0" fontId="4" fillId="10" borderId="6" xfId="0" applyFont="1" applyFill="1" applyBorder="1" applyAlignment="1" applyProtection="1">
      <alignment horizontal="left" vertical="top"/>
    </xf>
    <xf numFmtId="168" fontId="4" fillId="10" borderId="7" xfId="0" applyNumberFormat="1" applyFont="1" applyFill="1" applyBorder="1" applyAlignment="1" applyProtection="1">
      <alignment horizontal="left" vertical="top"/>
    </xf>
    <xf numFmtId="0" fontId="4" fillId="10" borderId="8" xfId="0" applyFont="1" applyFill="1" applyBorder="1" applyAlignment="1" applyProtection="1">
      <alignment horizontal="left" vertical="top"/>
    </xf>
    <xf numFmtId="165" fontId="4" fillId="10" borderId="7" xfId="0" applyNumberFormat="1" applyFont="1" applyFill="1" applyBorder="1" applyAlignment="1" applyProtection="1">
      <alignment horizontal="right" vertical="top"/>
    </xf>
    <xf numFmtId="16" fontId="4" fillId="10" borderId="8" xfId="0" applyNumberFormat="1" applyFont="1" applyFill="1" applyBorder="1" applyAlignment="1" applyProtection="1">
      <alignment horizontal="left" vertical="top"/>
    </xf>
    <xf numFmtId="0" fontId="4" fillId="10" borderId="10" xfId="0" applyFont="1" applyFill="1" applyBorder="1" applyAlignment="1" applyProtection="1">
      <alignment horizontal="left" vertical="top"/>
    </xf>
    <xf numFmtId="15" fontId="29" fillId="10" borderId="0" xfId="0" applyNumberFormat="1" applyFont="1" applyFill="1" applyBorder="1" applyAlignment="1" applyProtection="1">
      <alignment horizontal="left" vertical="center"/>
    </xf>
    <xf numFmtId="0" fontId="4" fillId="10" borderId="13" xfId="0" applyFont="1" applyFill="1" applyBorder="1" applyAlignment="1" applyProtection="1">
      <alignment horizontal="left" vertical="top"/>
    </xf>
    <xf numFmtId="0" fontId="4" fillId="10" borderId="12" xfId="0" applyFont="1" applyFill="1" applyBorder="1" applyAlignment="1" applyProtection="1">
      <alignment horizontal="left" vertical="top"/>
    </xf>
    <xf numFmtId="165" fontId="4" fillId="10" borderId="0" xfId="0" applyNumberFormat="1" applyFont="1" applyFill="1" applyBorder="1" applyAlignment="1" applyProtection="1">
      <alignment horizontal="right" vertical="top"/>
    </xf>
    <xf numFmtId="0" fontId="4" fillId="10" borderId="9" xfId="0" applyFont="1" applyFill="1" applyBorder="1" applyAlignment="1" applyProtection="1">
      <alignment horizontal="left" vertical="top"/>
    </xf>
    <xf numFmtId="15" fontId="29" fillId="10" borderId="7" xfId="0" applyNumberFormat="1" applyFont="1" applyFill="1" applyBorder="1" applyAlignment="1" applyProtection="1">
      <alignment horizontal="left" vertical="center"/>
    </xf>
    <xf numFmtId="0" fontId="29" fillId="10" borderId="11" xfId="0" applyFont="1" applyFill="1" applyBorder="1" applyAlignment="1" applyProtection="1">
      <alignment vertical="center"/>
    </xf>
    <xf numFmtId="15" fontId="29" fillId="10" borderId="3" xfId="0" applyNumberFormat="1" applyFont="1" applyFill="1" applyBorder="1" applyAlignment="1" applyProtection="1">
      <alignment horizontal="left" vertical="center"/>
    </xf>
    <xf numFmtId="0" fontId="29" fillId="10" borderId="9" xfId="0" applyFont="1" applyFill="1" applyBorder="1" applyAlignment="1" applyProtection="1">
      <alignment vertical="center"/>
    </xf>
    <xf numFmtId="0" fontId="29" fillId="10" borderId="3" xfId="0" applyFont="1" applyFill="1" applyBorder="1" applyAlignment="1" applyProtection="1">
      <alignment vertical="center"/>
    </xf>
    <xf numFmtId="8" fontId="29" fillId="10" borderId="14" xfId="0" applyNumberFormat="1" applyFont="1" applyFill="1" applyBorder="1" applyAlignment="1" applyProtection="1">
      <alignment horizontal="right" vertical="center"/>
    </xf>
    <xf numFmtId="165" fontId="4" fillId="10" borderId="14" xfId="0" applyNumberFormat="1" applyFont="1" applyFill="1" applyBorder="1" applyAlignment="1" applyProtection="1">
      <alignment horizontal="right" vertical="top"/>
    </xf>
    <xf numFmtId="168" fontId="4" fillId="10" borderId="3" xfId="0" applyNumberFormat="1" applyFont="1" applyFill="1" applyBorder="1" applyAlignment="1" applyProtection="1">
      <alignment horizontal="left" vertical="top"/>
    </xf>
    <xf numFmtId="15" fontId="29" fillId="10" borderId="2" xfId="0" applyNumberFormat="1" applyFont="1" applyFill="1" applyBorder="1" applyAlignment="1" applyProtection="1">
      <alignment horizontal="left" vertical="center"/>
    </xf>
    <xf numFmtId="8" fontId="4" fillId="10" borderId="2" xfId="0" applyNumberFormat="1" applyFont="1" applyFill="1" applyBorder="1" applyAlignment="1" applyProtection="1">
      <alignment horizontal="left" vertical="top"/>
    </xf>
    <xf numFmtId="0" fontId="4" fillId="20" borderId="2" xfId="0" applyFont="1" applyFill="1" applyBorder="1" applyAlignment="1" applyProtection="1">
      <alignment horizontal="left" vertical="top"/>
    </xf>
    <xf numFmtId="168" fontId="4" fillId="20" borderId="2" xfId="0" applyNumberFormat="1" applyFont="1" applyFill="1" applyBorder="1" applyAlignment="1" applyProtection="1">
      <alignment horizontal="left" vertical="top"/>
    </xf>
    <xf numFmtId="165" fontId="4" fillId="20" borderId="2" xfId="0" applyNumberFormat="1" applyFont="1" applyFill="1" applyBorder="1" applyAlignment="1" applyProtection="1">
      <alignment horizontal="right" vertical="top"/>
    </xf>
    <xf numFmtId="16" fontId="4" fillId="20" borderId="2" xfId="0" applyNumberFormat="1" applyFont="1" applyFill="1" applyBorder="1" applyAlignment="1" applyProtection="1">
      <alignment horizontal="left" vertical="top"/>
    </xf>
    <xf numFmtId="0" fontId="4" fillId="0" borderId="2" xfId="0" applyFont="1" applyBorder="1" applyAlignment="1" applyProtection="1">
      <alignment horizontal="left" vertical="top"/>
    </xf>
    <xf numFmtId="0" fontId="4" fillId="15" borderId="0" xfId="0" applyFont="1" applyFill="1" applyAlignment="1" applyProtection="1">
      <alignment horizontal="left"/>
    </xf>
    <xf numFmtId="6" fontId="4" fillId="0" borderId="2" xfId="0" applyNumberFormat="1" applyFont="1" applyFill="1" applyBorder="1" applyAlignment="1">
      <alignment horizontal="left" vertical="top"/>
    </xf>
    <xf numFmtId="0" fontId="14" fillId="0" borderId="2" xfId="0" applyFont="1" applyFill="1" applyBorder="1" applyAlignment="1">
      <alignment horizontal="left" vertical="top"/>
    </xf>
    <xf numFmtId="0" fontId="14" fillId="0" borderId="2" xfId="0" applyFont="1" applyFill="1" applyBorder="1" applyAlignment="1">
      <alignment horizontal="left" vertical="top" wrapText="1"/>
    </xf>
    <xf numFmtId="16" fontId="4" fillId="0" borderId="2" xfId="0" applyNumberFormat="1" applyFont="1" applyFill="1" applyBorder="1" applyAlignment="1">
      <alignment horizontal="left" vertical="top" wrapText="1"/>
    </xf>
    <xf numFmtId="14" fontId="4" fillId="21" borderId="2" xfId="0" applyNumberFormat="1" applyFont="1" applyFill="1" applyBorder="1" applyAlignment="1">
      <alignment horizontal="left" vertical="top"/>
    </xf>
    <xf numFmtId="168" fontId="4" fillId="18" borderId="2" xfId="0" applyNumberFormat="1" applyFont="1" applyFill="1" applyBorder="1" applyAlignment="1" applyProtection="1">
      <alignment horizontal="left" vertical="top"/>
    </xf>
    <xf numFmtId="165" fontId="4" fillId="18" borderId="2" xfId="0" applyNumberFormat="1" applyFont="1" applyFill="1" applyBorder="1" applyAlignment="1" applyProtection="1">
      <alignment horizontal="right" vertical="top"/>
    </xf>
    <xf numFmtId="16" fontId="4" fillId="18" borderId="2" xfId="0" applyNumberFormat="1" applyFont="1" applyFill="1" applyBorder="1" applyAlignment="1" applyProtection="1">
      <alignment horizontal="left" vertical="top"/>
    </xf>
    <xf numFmtId="0" fontId="4" fillId="18" borderId="2" xfId="0" applyFont="1" applyFill="1" applyBorder="1" applyAlignment="1" applyProtection="1">
      <alignment horizontal="left"/>
    </xf>
    <xf numFmtId="165" fontId="4" fillId="18" borderId="2" xfId="0" applyNumberFormat="1" applyFont="1" applyFill="1" applyBorder="1" applyAlignment="1" applyProtection="1">
      <alignment horizontal="right"/>
    </xf>
    <xf numFmtId="16" fontId="4" fillId="18" borderId="2" xfId="0" applyNumberFormat="1" applyFont="1" applyFill="1" applyBorder="1" applyAlignment="1" applyProtection="1">
      <alignment horizontal="left"/>
    </xf>
    <xf numFmtId="10" fontId="4" fillId="18" borderId="2" xfId="0" applyNumberFormat="1" applyFont="1" applyFill="1" applyBorder="1" applyAlignment="1" applyProtection="1">
      <alignment horizontal="left" vertical="top" wrapText="1"/>
    </xf>
    <xf numFmtId="165" fontId="4" fillId="18" borderId="2" xfId="0" applyNumberFormat="1" applyFont="1" applyFill="1" applyBorder="1" applyAlignment="1" applyProtection="1">
      <alignment horizontal="left" vertical="top" wrapText="1"/>
    </xf>
    <xf numFmtId="0" fontId="14" fillId="18" borderId="2" xfId="0" applyFont="1" applyFill="1" applyBorder="1" applyAlignment="1" applyProtection="1">
      <alignment horizontal="left" vertical="top" wrapText="1"/>
    </xf>
    <xf numFmtId="16" fontId="4" fillId="18" borderId="2" xfId="0" applyNumberFormat="1" applyFont="1" applyFill="1" applyBorder="1" applyAlignment="1" applyProtection="1">
      <alignment horizontal="left" vertical="top" wrapText="1"/>
    </xf>
    <xf numFmtId="0" fontId="4" fillId="18" borderId="2" xfId="0" applyFont="1" applyFill="1" applyBorder="1" applyAlignment="1" applyProtection="1">
      <alignment vertical="top" wrapText="1"/>
      <protection locked="0"/>
    </xf>
    <xf numFmtId="0" fontId="4" fillId="18" borderId="0" xfId="0" applyFont="1" applyFill="1" applyAlignment="1" applyProtection="1">
      <alignment vertical="top" wrapText="1"/>
      <protection locked="0"/>
    </xf>
    <xf numFmtId="0" fontId="4" fillId="8" borderId="2" xfId="0" applyFont="1" applyFill="1" applyBorder="1" applyAlignment="1" applyProtection="1">
      <alignment horizontal="left" vertical="top"/>
    </xf>
    <xf numFmtId="168" fontId="4" fillId="8" borderId="2" xfId="0" applyNumberFormat="1" applyFont="1" applyFill="1" applyBorder="1" applyAlignment="1" applyProtection="1">
      <alignment horizontal="left" vertical="top"/>
    </xf>
    <xf numFmtId="165" fontId="4" fillId="8" borderId="2" xfId="0" applyNumberFormat="1" applyFont="1" applyFill="1" applyBorder="1" applyAlignment="1" applyProtection="1">
      <alignment horizontal="right" vertical="top"/>
    </xf>
    <xf numFmtId="16" fontId="4" fillId="8" borderId="2" xfId="0" applyNumberFormat="1" applyFont="1" applyFill="1" applyBorder="1" applyAlignment="1" applyProtection="1">
      <alignment horizontal="left" vertical="top"/>
    </xf>
    <xf numFmtId="0" fontId="4" fillId="16" borderId="2" xfId="0" applyFont="1" applyFill="1" applyBorder="1" applyAlignment="1" applyProtection="1">
      <alignment horizontal="left"/>
    </xf>
    <xf numFmtId="165" fontId="4" fillId="16" borderId="2" xfId="0" applyNumberFormat="1" applyFont="1" applyFill="1" applyBorder="1" applyAlignment="1" applyProtection="1">
      <alignment horizontal="right"/>
    </xf>
    <xf numFmtId="16" fontId="4" fillId="16" borderId="2" xfId="0" applyNumberFormat="1" applyFont="1" applyFill="1" applyBorder="1" applyAlignment="1" applyProtection="1">
      <alignment horizontal="left"/>
    </xf>
    <xf numFmtId="10" fontId="4" fillId="0" borderId="2" xfId="0" applyNumberFormat="1" applyFont="1" applyFill="1" applyBorder="1" applyAlignment="1" applyProtection="1">
      <alignment horizontal="left" vertical="top" wrapText="1"/>
    </xf>
    <xf numFmtId="0" fontId="14" fillId="0" borderId="2" xfId="0" applyFont="1" applyFill="1" applyBorder="1" applyAlignment="1" applyProtection="1">
      <alignment horizontal="left" vertical="top" wrapText="1"/>
    </xf>
    <xf numFmtId="16" fontId="4" fillId="0" borderId="2" xfId="0" applyNumberFormat="1" applyFont="1" applyFill="1" applyBorder="1" applyAlignment="1" applyProtection="1">
      <alignment horizontal="left" vertical="top" wrapText="1"/>
    </xf>
    <xf numFmtId="0" fontId="4" fillId="0" borderId="0" xfId="0" applyFont="1" applyFill="1" applyAlignment="1" applyProtection="1">
      <alignment horizontal="left" vertical="top" wrapText="1"/>
    </xf>
    <xf numFmtId="0" fontId="9" fillId="22" borderId="2" xfId="0" applyFont="1" applyFill="1" applyBorder="1" applyAlignment="1" applyProtection="1">
      <alignment horizontal="left" vertical="top" wrapText="1"/>
    </xf>
    <xf numFmtId="0" fontId="4" fillId="13" borderId="2" xfId="0" applyFont="1" applyFill="1" applyBorder="1" applyAlignment="1" applyProtection="1">
      <alignment horizontal="left" vertical="top"/>
    </xf>
    <xf numFmtId="168" fontId="4" fillId="13" borderId="2" xfId="0" applyNumberFormat="1" applyFont="1" applyFill="1" applyBorder="1" applyAlignment="1" applyProtection="1">
      <alignment horizontal="left" vertical="top"/>
    </xf>
    <xf numFmtId="165" fontId="4" fillId="13" borderId="2" xfId="0" applyNumberFormat="1" applyFont="1" applyFill="1" applyBorder="1" applyAlignment="1" applyProtection="1">
      <alignment horizontal="right" vertical="top"/>
    </xf>
    <xf numFmtId="16" fontId="4" fillId="13" borderId="2" xfId="0" applyNumberFormat="1" applyFont="1" applyFill="1" applyBorder="1" applyAlignment="1" applyProtection="1">
      <alignment horizontal="left" vertical="top"/>
    </xf>
    <xf numFmtId="16" fontId="4" fillId="13" borderId="2" xfId="0" applyNumberFormat="1" applyFont="1" applyFill="1" applyBorder="1" applyAlignment="1" applyProtection="1">
      <alignment horizontal="left"/>
    </xf>
    <xf numFmtId="0" fontId="4" fillId="13" borderId="2" xfId="0" applyFont="1" applyFill="1" applyBorder="1" applyAlignment="1" applyProtection="1">
      <alignment horizontal="left"/>
    </xf>
    <xf numFmtId="165" fontId="4" fillId="13" borderId="2" xfId="0" applyNumberFormat="1" applyFont="1" applyFill="1" applyBorder="1" applyAlignment="1" applyProtection="1">
      <alignment horizontal="right"/>
    </xf>
    <xf numFmtId="165" fontId="9" fillId="22" borderId="2" xfId="0" applyNumberFormat="1" applyFont="1" applyFill="1" applyBorder="1" applyAlignment="1" applyProtection="1">
      <alignment horizontal="left" vertical="top" wrapText="1"/>
    </xf>
    <xf numFmtId="16" fontId="9" fillId="22" borderId="2" xfId="0" applyNumberFormat="1" applyFont="1" applyFill="1" applyBorder="1" applyAlignment="1" applyProtection="1">
      <alignment horizontal="left" vertical="top" wrapText="1"/>
    </xf>
    <xf numFmtId="0" fontId="9" fillId="10" borderId="0" xfId="0" applyFont="1" applyFill="1" applyAlignment="1" applyProtection="1">
      <alignment horizontal="left" vertical="top" wrapText="1"/>
    </xf>
    <xf numFmtId="10" fontId="9" fillId="22" borderId="2" xfId="0" applyNumberFormat="1" applyFont="1" applyFill="1" applyBorder="1" applyAlignment="1" applyProtection="1">
      <alignment horizontal="left" vertical="top" wrapText="1"/>
    </xf>
    <xf numFmtId="0" fontId="4" fillId="0" borderId="0" xfId="0" applyFont="1" applyAlignment="1" applyProtection="1">
      <alignment horizontal="left" wrapText="1"/>
      <protection locked="0"/>
    </xf>
    <xf numFmtId="0" fontId="4" fillId="23" borderId="2" xfId="0" applyFont="1" applyFill="1" applyBorder="1" applyAlignment="1" applyProtection="1">
      <alignment horizontal="left" vertical="top"/>
    </xf>
    <xf numFmtId="168" fontId="4" fillId="23" borderId="2" xfId="0" applyNumberFormat="1" applyFont="1" applyFill="1" applyBorder="1" applyAlignment="1" applyProtection="1">
      <alignment horizontal="left" vertical="top"/>
    </xf>
    <xf numFmtId="165" fontId="4" fillId="23" borderId="2" xfId="0" applyNumberFormat="1" applyFont="1" applyFill="1" applyBorder="1" applyAlignment="1" applyProtection="1">
      <alignment horizontal="right" vertical="top"/>
    </xf>
    <xf numFmtId="16" fontId="4" fillId="23" borderId="2" xfId="0" applyNumberFormat="1" applyFont="1" applyFill="1" applyBorder="1" applyAlignment="1" applyProtection="1">
      <alignment horizontal="left" vertical="top"/>
    </xf>
    <xf numFmtId="15" fontId="4" fillId="18" borderId="2" xfId="0" applyNumberFormat="1" applyFont="1" applyFill="1" applyBorder="1" applyAlignment="1" applyProtection="1">
      <alignment horizontal="left" vertical="top"/>
    </xf>
    <xf numFmtId="0" fontId="4" fillId="23" borderId="2" xfId="0" applyFont="1" applyFill="1" applyBorder="1" applyAlignment="1" applyProtection="1">
      <alignment horizontal="left"/>
    </xf>
    <xf numFmtId="165" fontId="4" fillId="23" borderId="2" xfId="0" applyNumberFormat="1" applyFont="1" applyFill="1" applyBorder="1" applyAlignment="1" applyProtection="1">
      <alignment horizontal="right"/>
    </xf>
    <xf numFmtId="16" fontId="4" fillId="23" borderId="2" xfId="0" applyNumberFormat="1" applyFont="1" applyFill="1" applyBorder="1" applyAlignment="1" applyProtection="1">
      <alignment horizontal="left"/>
    </xf>
    <xf numFmtId="0" fontId="4" fillId="10" borderId="2" xfId="0" applyNumberFormat="1" applyFont="1" applyFill="1" applyBorder="1" applyAlignment="1" applyProtection="1">
      <alignment horizontal="left" vertical="top"/>
      <protection locked="0"/>
    </xf>
    <xf numFmtId="0" fontId="10" fillId="0" borderId="2" xfId="0" applyFont="1" applyFill="1" applyBorder="1" applyAlignment="1">
      <alignment horizontal="left" vertical="top"/>
    </xf>
    <xf numFmtId="6" fontId="4" fillId="21" borderId="2" xfId="0" applyNumberFormat="1" applyFont="1" applyFill="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12" fillId="6" borderId="4" xfId="0" applyFont="1" applyFill="1" applyBorder="1" applyAlignment="1">
      <alignment horizontal="center" vertical="top" wrapText="1"/>
    </xf>
    <xf numFmtId="0" fontId="0" fillId="0" borderId="6" xfId="0" applyBorder="1" applyAlignment="1">
      <alignment horizontal="left" vertical="top"/>
    </xf>
    <xf numFmtId="0" fontId="0" fillId="0" borderId="7" xfId="0" applyBorder="1" applyAlignment="1">
      <alignment horizontal="left" vertical="top"/>
    </xf>
    <xf numFmtId="0" fontId="4" fillId="24" borderId="2" xfId="0" applyFont="1" applyFill="1" applyBorder="1" applyAlignment="1" applyProtection="1">
      <alignment horizontal="left" vertical="top"/>
    </xf>
    <xf numFmtId="168" fontId="4" fillId="24" borderId="2" xfId="0" applyNumberFormat="1" applyFont="1" applyFill="1" applyBorder="1" applyAlignment="1" applyProtection="1">
      <alignment horizontal="left" vertical="top"/>
    </xf>
    <xf numFmtId="165" fontId="4" fillId="24" borderId="2" xfId="0" applyNumberFormat="1" applyFont="1" applyFill="1" applyBorder="1" applyAlignment="1" applyProtection="1">
      <alignment horizontal="right" vertical="top"/>
    </xf>
    <xf numFmtId="16" fontId="4" fillId="24" borderId="2" xfId="0" applyNumberFormat="1" applyFont="1" applyFill="1" applyBorder="1" applyAlignment="1" applyProtection="1">
      <alignment horizontal="left" vertical="top"/>
    </xf>
    <xf numFmtId="0" fontId="4" fillId="24" borderId="2" xfId="0" applyFont="1" applyFill="1" applyBorder="1" applyAlignment="1" applyProtection="1">
      <alignment horizontal="left"/>
    </xf>
    <xf numFmtId="165" fontId="4" fillId="24" borderId="2" xfId="0" applyNumberFormat="1" applyFont="1" applyFill="1" applyBorder="1" applyAlignment="1" applyProtection="1">
      <alignment horizontal="right"/>
    </xf>
    <xf numFmtId="0" fontId="22" fillId="8" borderId="2" xfId="0" applyFont="1" applyFill="1" applyBorder="1" applyAlignment="1">
      <alignment horizontal="center" vertical="top" wrapText="1"/>
    </xf>
    <xf numFmtId="0" fontId="0" fillId="21" borderId="2" xfId="0" applyFill="1" applyBorder="1" applyAlignment="1">
      <alignment horizontal="left" vertical="top"/>
    </xf>
    <xf numFmtId="8" fontId="4" fillId="10" borderId="2" xfId="0" applyNumberFormat="1" applyFont="1" applyFill="1" applyBorder="1" applyAlignment="1">
      <alignment horizontal="left" vertical="top"/>
    </xf>
    <xf numFmtId="0" fontId="40" fillId="0" borderId="0" xfId="0" applyFont="1" applyAlignment="1">
      <alignment horizontal="justify" vertical="center"/>
    </xf>
    <xf numFmtId="0" fontId="10" fillId="6" borderId="4" xfId="0" applyFont="1" applyFill="1" applyBorder="1" applyAlignment="1">
      <alignment horizontal="center" vertical="top" wrapText="1"/>
    </xf>
    <xf numFmtId="0" fontId="0" fillId="8" borderId="2" xfId="0" applyFill="1" applyBorder="1" applyAlignment="1" applyProtection="1">
      <alignment horizontal="left" vertical="top"/>
      <protection locked="0"/>
    </xf>
    <xf numFmtId="16" fontId="4" fillId="24" borderId="2" xfId="0" applyNumberFormat="1" applyFont="1" applyFill="1" applyBorder="1" applyAlignment="1" applyProtection="1">
      <alignment horizontal="left"/>
    </xf>
    <xf numFmtId="0" fontId="4" fillId="7" borderId="2" xfId="0" applyFont="1" applyFill="1" applyBorder="1" applyAlignment="1" applyProtection="1">
      <alignment horizontal="left"/>
    </xf>
    <xf numFmtId="165" fontId="4" fillId="7" borderId="2" xfId="0" applyNumberFormat="1" applyFont="1" applyFill="1" applyBorder="1" applyAlignment="1" applyProtection="1">
      <alignment horizontal="right"/>
    </xf>
    <xf numFmtId="16" fontId="4" fillId="7" borderId="2" xfId="0" applyNumberFormat="1" applyFont="1" applyFill="1" applyBorder="1" applyAlignment="1" applyProtection="1">
      <alignment horizontal="left"/>
    </xf>
    <xf numFmtId="165" fontId="12" fillId="19" borderId="0" xfId="1" applyNumberFormat="1" applyFont="1" applyFill="1" applyAlignment="1" applyProtection="1">
      <alignment vertical="top" wrapText="1"/>
    </xf>
    <xf numFmtId="8" fontId="4" fillId="0" borderId="2" xfId="0" applyNumberFormat="1" applyFont="1" applyFill="1" applyBorder="1" applyProtection="1">
      <protection locked="0"/>
    </xf>
    <xf numFmtId="0" fontId="4" fillId="0" borderId="2" xfId="0" applyFont="1" applyFill="1" applyBorder="1" applyAlignment="1" applyProtection="1">
      <alignment horizontal="left"/>
      <protection locked="0"/>
    </xf>
    <xf numFmtId="165" fontId="4" fillId="0" borderId="2" xfId="0" applyNumberFormat="1" applyFont="1" applyFill="1" applyBorder="1" applyAlignment="1" applyProtection="1">
      <alignment horizontal="left"/>
      <protection locked="0"/>
    </xf>
    <xf numFmtId="0" fontId="4" fillId="0" borderId="2" xfId="0" applyFont="1" applyFill="1" applyBorder="1" applyAlignment="1" applyProtection="1">
      <alignment horizontal="left" wrapText="1"/>
      <protection locked="0"/>
    </xf>
    <xf numFmtId="0" fontId="14" fillId="0" borderId="2" xfId="0" applyFont="1" applyFill="1" applyBorder="1" applyAlignment="1" applyProtection="1">
      <alignment horizontal="left" vertical="top"/>
      <protection locked="0"/>
    </xf>
    <xf numFmtId="0" fontId="4" fillId="0" borderId="2" xfId="0" applyFont="1" applyFill="1" applyBorder="1" applyAlignment="1" applyProtection="1">
      <alignment horizontal="left" vertical="top" wrapText="1"/>
      <protection locked="0"/>
    </xf>
    <xf numFmtId="6" fontId="4" fillId="11" borderId="2" xfId="0" applyNumberFormat="1" applyFont="1" applyFill="1" applyBorder="1" applyAlignment="1">
      <alignment horizontal="left" vertical="top"/>
    </xf>
    <xf numFmtId="0" fontId="4" fillId="8" borderId="2" xfId="0" applyFont="1" applyFill="1" applyBorder="1" applyAlignment="1" applyProtection="1">
      <alignment horizontal="left"/>
    </xf>
    <xf numFmtId="165" fontId="4" fillId="8" borderId="2" xfId="0" applyNumberFormat="1" applyFont="1" applyFill="1" applyBorder="1" applyAlignment="1" applyProtection="1">
      <alignment horizontal="right"/>
    </xf>
    <xf numFmtId="16" fontId="4" fillId="8" borderId="2" xfId="0" applyNumberFormat="1" applyFont="1" applyFill="1" applyBorder="1" applyAlignment="1" applyProtection="1">
      <alignment horizontal="left"/>
    </xf>
    <xf numFmtId="0" fontId="4" fillId="20" borderId="2" xfId="0" applyFont="1" applyFill="1" applyBorder="1" applyAlignment="1" applyProtection="1">
      <alignment horizontal="left"/>
    </xf>
    <xf numFmtId="165" fontId="4" fillId="20" borderId="2" xfId="0" applyNumberFormat="1" applyFont="1" applyFill="1" applyBorder="1" applyAlignment="1" applyProtection="1">
      <alignment horizontal="right"/>
    </xf>
    <xf numFmtId="16" fontId="4" fillId="20" borderId="2" xfId="0" applyNumberFormat="1" applyFont="1" applyFill="1" applyBorder="1" applyAlignment="1" applyProtection="1">
      <alignment horizontal="left"/>
    </xf>
    <xf numFmtId="0" fontId="0" fillId="0" borderId="2" xfId="0" applyNumberFormat="1" applyBorder="1" applyAlignment="1">
      <alignment wrapText="1"/>
    </xf>
    <xf numFmtId="3" fontId="0" fillId="0" borderId="2" xfId="0" applyNumberFormat="1" applyBorder="1" applyAlignment="1">
      <alignment wrapText="1"/>
    </xf>
    <xf numFmtId="8" fontId="4" fillId="0" borderId="2" xfId="0" applyNumberFormat="1" applyFont="1" applyFill="1" applyBorder="1" applyAlignment="1" applyProtection="1">
      <alignment vertical="top"/>
      <protection locked="0"/>
    </xf>
    <xf numFmtId="0" fontId="4" fillId="0" borderId="2" xfId="0" applyFont="1" applyFill="1" applyBorder="1" applyAlignment="1" applyProtection="1">
      <alignment horizontal="left" vertical="top"/>
      <protection locked="0"/>
    </xf>
    <xf numFmtId="165" fontId="4" fillId="0" borderId="2" xfId="0" applyNumberFormat="1" applyFont="1" applyFill="1" applyBorder="1" applyAlignment="1" applyProtection="1">
      <alignment horizontal="left" vertical="top"/>
      <protection locked="0"/>
    </xf>
    <xf numFmtId="0" fontId="4" fillId="7" borderId="2" xfId="0" applyFont="1" applyFill="1" applyBorder="1" applyAlignment="1">
      <alignment horizontal="left" vertical="top"/>
    </xf>
    <xf numFmtId="0" fontId="4" fillId="25" borderId="2" xfId="0" applyFont="1" applyFill="1" applyBorder="1" applyAlignment="1" applyProtection="1">
      <alignment horizontal="left"/>
    </xf>
    <xf numFmtId="165" fontId="4" fillId="25" borderId="2" xfId="0" applyNumberFormat="1" applyFont="1" applyFill="1" applyBorder="1" applyAlignment="1" applyProtection="1">
      <alignment horizontal="right"/>
    </xf>
    <xf numFmtId="16" fontId="4" fillId="25" borderId="2" xfId="0" applyNumberFormat="1" applyFont="1" applyFill="1" applyBorder="1" applyAlignment="1" applyProtection="1">
      <alignment horizontal="left"/>
    </xf>
    <xf numFmtId="8" fontId="4" fillId="0" borderId="2" xfId="0" applyNumberFormat="1" applyFont="1" applyFill="1" applyBorder="1" applyAlignment="1">
      <alignment horizontal="left" vertical="top"/>
    </xf>
    <xf numFmtId="14" fontId="4" fillId="0" borderId="2" xfId="0" applyNumberFormat="1" applyFont="1" applyBorder="1" applyAlignment="1">
      <alignment horizontal="left" vertical="top"/>
    </xf>
    <xf numFmtId="14" fontId="4" fillId="7" borderId="2" xfId="0" applyNumberFormat="1" applyFont="1" applyFill="1" applyBorder="1" applyAlignment="1">
      <alignment horizontal="left" vertical="top"/>
    </xf>
    <xf numFmtId="0" fontId="10" fillId="7" borderId="2" xfId="0" applyFont="1" applyFill="1" applyBorder="1" applyAlignment="1">
      <alignment horizontal="left" vertical="top"/>
    </xf>
    <xf numFmtId="3" fontId="4" fillId="0" borderId="2" xfId="0" applyNumberFormat="1" applyFont="1" applyFill="1" applyBorder="1" applyAlignment="1">
      <alignment horizontal="left" vertical="top"/>
    </xf>
    <xf numFmtId="0" fontId="4" fillId="26" borderId="2" xfId="0" applyFont="1" applyFill="1" applyBorder="1" applyAlignment="1" applyProtection="1">
      <alignment horizontal="left"/>
    </xf>
    <xf numFmtId="165" fontId="4" fillId="26" borderId="2" xfId="0" applyNumberFormat="1" applyFont="1" applyFill="1" applyBorder="1" applyAlignment="1" applyProtection="1">
      <alignment horizontal="right"/>
    </xf>
    <xf numFmtId="16" fontId="4" fillId="26" borderId="2" xfId="0" applyNumberFormat="1" applyFont="1" applyFill="1" applyBorder="1" applyAlignment="1" applyProtection="1">
      <alignment horizontal="left"/>
    </xf>
    <xf numFmtId="165" fontId="4" fillId="18" borderId="2" xfId="0" applyNumberFormat="1" applyFont="1" applyFill="1" applyBorder="1" applyAlignment="1" applyProtection="1">
      <alignment horizontal="left" vertical="top"/>
    </xf>
    <xf numFmtId="0" fontId="4" fillId="18" borderId="0" xfId="0" applyFont="1" applyFill="1" applyAlignment="1" applyProtection="1">
      <alignment horizontal="left" vertical="top"/>
    </xf>
    <xf numFmtId="0" fontId="14" fillId="18" borderId="2" xfId="0" applyFont="1" applyFill="1" applyBorder="1" applyAlignment="1" applyProtection="1">
      <alignment horizontal="left" vertical="top"/>
    </xf>
    <xf numFmtId="8" fontId="4" fillId="18" borderId="2" xfId="0" applyNumberFormat="1" applyFont="1" applyFill="1" applyBorder="1" applyAlignment="1" applyProtection="1">
      <alignment vertical="top"/>
    </xf>
    <xf numFmtId="165" fontId="14" fillId="27" borderId="2" xfId="0" applyNumberFormat="1" applyFont="1" applyFill="1" applyBorder="1" applyAlignment="1" applyProtection="1">
      <alignment horizontal="left" vertical="top" wrapText="1"/>
      <protection locked="0"/>
    </xf>
    <xf numFmtId="0" fontId="14" fillId="27" borderId="2" xfId="0" applyFont="1" applyFill="1" applyBorder="1" applyAlignment="1" applyProtection="1">
      <alignment horizontal="left" vertical="top"/>
      <protection locked="0"/>
    </xf>
    <xf numFmtId="165" fontId="14" fillId="27" borderId="2" xfId="0" applyNumberFormat="1" applyFont="1" applyFill="1" applyBorder="1" applyAlignment="1" applyProtection="1">
      <alignment horizontal="left" vertical="top"/>
      <protection locked="0"/>
    </xf>
    <xf numFmtId="0" fontId="14" fillId="27" borderId="2" xfId="0" applyFont="1" applyFill="1" applyBorder="1" applyAlignment="1" applyProtection="1">
      <alignment horizontal="left" vertical="top" wrapText="1"/>
      <protection locked="0"/>
    </xf>
    <xf numFmtId="165" fontId="14" fillId="27" borderId="2" xfId="0" applyNumberFormat="1" applyFont="1" applyFill="1" applyBorder="1" applyAlignment="1" applyProtection="1">
      <alignment horizontal="center" vertical="center" wrapText="1"/>
      <protection locked="0"/>
    </xf>
    <xf numFmtId="16" fontId="4" fillId="27" borderId="2" xfId="0" applyNumberFormat="1" applyFont="1" applyFill="1" applyBorder="1" applyAlignment="1" applyProtection="1">
      <alignment horizontal="left" vertical="top" wrapText="1"/>
    </xf>
    <xf numFmtId="0" fontId="4" fillId="27" borderId="2" xfId="0" applyFont="1" applyFill="1" applyBorder="1" applyAlignment="1" applyProtection="1">
      <alignment horizontal="left" vertical="top" wrapText="1"/>
    </xf>
    <xf numFmtId="0" fontId="4" fillId="27" borderId="0" xfId="0" applyFont="1" applyFill="1" applyAlignment="1" applyProtection="1">
      <alignment horizontal="left" vertical="top" wrapText="1"/>
    </xf>
    <xf numFmtId="10" fontId="4" fillId="27" borderId="2" xfId="0" applyNumberFormat="1" applyFont="1" applyFill="1" applyBorder="1" applyAlignment="1" applyProtection="1">
      <alignment horizontal="left" vertical="top" wrapText="1"/>
    </xf>
    <xf numFmtId="165" fontId="4" fillId="27" borderId="2" xfId="0" applyNumberFormat="1" applyFont="1" applyFill="1" applyBorder="1" applyAlignment="1" applyProtection="1">
      <alignment horizontal="left" vertical="top" wrapText="1"/>
    </xf>
    <xf numFmtId="0" fontId="14" fillId="27" borderId="2" xfId="0" applyFont="1" applyFill="1" applyBorder="1" applyAlignment="1" applyProtection="1">
      <alignment horizontal="left" vertical="top" wrapText="1"/>
    </xf>
    <xf numFmtId="0" fontId="15" fillId="0" borderId="0" xfId="0" applyFont="1" applyAlignment="1" applyProtection="1">
      <alignment horizontal="left" vertical="top" wrapText="1"/>
    </xf>
    <xf numFmtId="165" fontId="4" fillId="0" borderId="2" xfId="0" applyNumberFormat="1" applyFont="1" applyFill="1" applyBorder="1" applyAlignment="1" applyProtection="1">
      <alignment horizontal="left" wrapText="1"/>
      <protection locked="0"/>
    </xf>
    <xf numFmtId="8" fontId="10" fillId="7" borderId="2" xfId="0" applyNumberFormat="1" applyFont="1" applyFill="1" applyBorder="1" applyProtection="1">
      <protection locked="0"/>
    </xf>
    <xf numFmtId="0" fontId="15" fillId="0" borderId="0" xfId="0" applyFont="1" applyAlignment="1" applyProtection="1">
      <alignment horizontal="left" vertical="top" wrapText="1"/>
    </xf>
    <xf numFmtId="0" fontId="5" fillId="2" borderId="3" xfId="0" applyFont="1" applyFill="1" applyBorder="1" applyAlignment="1" applyProtection="1">
      <alignment horizontal="left" vertical="top" wrapText="1"/>
    </xf>
    <xf numFmtId="0" fontId="18" fillId="0" borderId="0" xfId="0" applyFont="1" applyAlignment="1" applyProtection="1">
      <alignment horizontal="left" vertical="top" wrapText="1"/>
    </xf>
    <xf numFmtId="0" fontId="19" fillId="0" borderId="0" xfId="0" applyFont="1" applyAlignment="1" applyProtection="1">
      <alignment horizontal="left" vertical="top" wrapText="1"/>
    </xf>
    <xf numFmtId="165" fontId="10" fillId="0" borderId="0" xfId="0" applyNumberFormat="1" applyFont="1" applyAlignment="1" applyProtection="1">
      <alignment horizontal="left" vertical="top" wrapText="1"/>
    </xf>
    <xf numFmtId="0" fontId="17" fillId="0" borderId="0" xfId="0" applyFont="1" applyAlignment="1" applyProtection="1">
      <alignment horizontal="left" vertical="top" wrapText="1"/>
    </xf>
    <xf numFmtId="0" fontId="11" fillId="6" borderId="2" xfId="0" applyFont="1" applyFill="1" applyBorder="1" applyAlignment="1">
      <alignment horizontal="left" vertical="top" wrapText="1"/>
    </xf>
    <xf numFmtId="0" fontId="11" fillId="7" borderId="2" xfId="0" applyFont="1" applyFill="1" applyBorder="1" applyAlignment="1">
      <alignment horizontal="left" vertical="top" wrapText="1"/>
    </xf>
    <xf numFmtId="0" fontId="11" fillId="8" borderId="2" xfId="0" applyFont="1" applyFill="1" applyBorder="1" applyAlignment="1">
      <alignment horizontal="left" vertical="top" wrapText="1"/>
    </xf>
    <xf numFmtId="0" fontId="11" fillId="9" borderId="2" xfId="0" applyFont="1" applyFill="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9" borderId="2" xfId="0" applyFont="1" applyFill="1" applyBorder="1" applyAlignment="1">
      <alignment horizontal="center" vertical="top" wrapText="1"/>
    </xf>
    <xf numFmtId="0" fontId="11" fillId="6" borderId="6" xfId="0" applyFont="1" applyFill="1" applyBorder="1" applyAlignment="1">
      <alignment horizontal="left" vertical="top" wrapText="1"/>
    </xf>
    <xf numFmtId="0" fontId="11" fillId="6" borderId="7" xfId="0" applyFont="1" applyFill="1" applyBorder="1" applyAlignment="1">
      <alignment horizontal="left" vertical="top" wrapText="1"/>
    </xf>
    <xf numFmtId="0" fontId="11" fillId="6" borderId="8" xfId="0" applyFont="1" applyFill="1" applyBorder="1" applyAlignment="1">
      <alignment horizontal="left" vertical="top" wrapText="1"/>
    </xf>
    <xf numFmtId="0" fontId="3" fillId="7" borderId="6" xfId="0" applyFont="1" applyFill="1" applyBorder="1" applyAlignment="1">
      <alignment horizontal="left" vertical="top"/>
    </xf>
    <xf numFmtId="0" fontId="3" fillId="7" borderId="7" xfId="0" applyFont="1" applyFill="1" applyBorder="1" applyAlignment="1">
      <alignment horizontal="left" vertical="top"/>
    </xf>
    <xf numFmtId="0" fontId="11" fillId="8" borderId="6" xfId="0" applyFont="1" applyFill="1" applyBorder="1" applyAlignment="1" applyProtection="1">
      <alignment vertical="top" wrapText="1"/>
      <protection locked="0"/>
    </xf>
    <xf numFmtId="0" fontId="11" fillId="8" borderId="8" xfId="0" applyFont="1" applyFill="1" applyBorder="1" applyAlignment="1" applyProtection="1">
      <alignment vertical="top" wrapText="1"/>
      <protection locked="0"/>
    </xf>
    <xf numFmtId="0" fontId="32" fillId="13" borderId="3" xfId="0" applyFont="1" applyFill="1" applyBorder="1" applyAlignment="1" applyProtection="1">
      <alignment horizontal="center"/>
    </xf>
    <xf numFmtId="0" fontId="0" fillId="8" borderId="6"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7" borderId="6" xfId="0" applyFill="1" applyBorder="1" applyAlignment="1" applyProtection="1">
      <alignment horizontal="center" vertical="center"/>
    </xf>
    <xf numFmtId="0" fontId="0" fillId="7" borderId="7" xfId="0" applyFill="1" applyBorder="1" applyAlignment="1" applyProtection="1">
      <alignment horizontal="center" vertical="center"/>
    </xf>
    <xf numFmtId="0" fontId="0" fillId="7" borderId="8" xfId="0" applyFill="1" applyBorder="1" applyAlignment="1" applyProtection="1">
      <alignment horizontal="center" vertical="center"/>
    </xf>
    <xf numFmtId="0" fontId="7" fillId="0" borderId="3" xfId="0" applyFont="1" applyBorder="1" applyAlignment="1" applyProtection="1">
      <alignment horizontal="center"/>
    </xf>
    <xf numFmtId="165" fontId="3" fillId="0" borderId="6" xfId="0" applyNumberFormat="1" applyFont="1" applyFill="1" applyBorder="1" applyAlignment="1" applyProtection="1">
      <alignment horizontal="center" vertical="top" wrapText="1"/>
    </xf>
    <xf numFmtId="165" fontId="3" fillId="0" borderId="7" xfId="0" applyNumberFormat="1" applyFont="1" applyFill="1" applyBorder="1" applyAlignment="1" applyProtection="1">
      <alignment horizontal="center" vertical="top" wrapText="1"/>
    </xf>
    <xf numFmtId="165" fontId="3" fillId="0" borderId="8" xfId="0" applyNumberFormat="1" applyFont="1" applyFill="1" applyBorder="1" applyAlignment="1" applyProtection="1">
      <alignment horizontal="center" vertical="top" wrapText="1"/>
    </xf>
  </cellXfs>
  <cellStyles count="2">
    <cellStyle name="Currency" xfId="1" builtinId="4"/>
    <cellStyle name="Normal" xfId="0" builtinId="0"/>
  </cellStyles>
  <dxfs count="0"/>
  <tableStyles count="0" defaultTableStyle="TableStyleMedium2" defaultPivotStyle="PivotStyleLight16"/>
  <colors>
    <mruColors>
      <color rgb="FFCC00FF"/>
      <color rgb="FF2D9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rl.com\cnrl\Supply%20Management\General\16.%20SM%20Com.%20Operations%20Monthly%20Report%20+%20LOG\2020\USE%20THIS%20VERSION%20Central%20Cost%20Savings%20and%20Avoidanc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pply%20Management/Ops%20-%20Conventional/03%20-%20Asset%20Recovery/11%20-%20Line%20Pipe/06%20-%20LP-%20POs/2021%20LP%20POs/Final%20Cost%20Savings%20-%20Q1%202022%20P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onLG\AppData\Local\Microsoft\Windows\INetCache\Content.Outlook\H23SAZH2\NCA%202021%20For%20Thermal%20Ops%20Team%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upply%20Management/General/16.%20SM%20Com.%20Operations%20Monthly%20Report%20+%20LOG/2021/For%20Conv%20OPS%20Tea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rl.com\cnrl\users\ColleenG\Desktop\2019%20Conventional%20Monthly%20Rep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bian"/>
      <sheetName val="Horizon"/>
      <sheetName val="Sheet1"/>
      <sheetName val="Conventional"/>
      <sheetName val="DownStream MP"/>
      <sheetName val="UpStream MP"/>
      <sheetName val="Conventional MP"/>
      <sheetName val="Horizon procurement"/>
      <sheetName val="Albian procurement"/>
      <sheetName val="Instructions"/>
      <sheetName val="Business Rhythm"/>
      <sheetName val="References"/>
      <sheetName val="Sheet2"/>
      <sheetName val="Sheet3"/>
      <sheetName val="Sheet4"/>
      <sheetName val="Sheet5"/>
    </sheetNames>
    <sheetDataSet>
      <sheetData sheetId="0"/>
      <sheetData sheetId="1"/>
      <sheetData sheetId="2"/>
      <sheetData sheetId="3"/>
      <sheetData sheetId="4">
        <row r="11">
          <cell r="P11"/>
        </row>
      </sheetData>
      <sheetData sheetId="5"/>
      <sheetData sheetId="6"/>
      <sheetData sheetId="7"/>
      <sheetData sheetId="8"/>
      <sheetData sheetId="9"/>
      <sheetData sheetId="10"/>
      <sheetData sheetId="11">
        <row r="3">
          <cell r="W3" t="str">
            <v>Wk 1</v>
          </cell>
          <cell r="Y3">
            <v>2020</v>
          </cell>
        </row>
        <row r="4">
          <cell r="W4" t="str">
            <v>Wk 2</v>
          </cell>
        </row>
        <row r="5">
          <cell r="W5" t="str">
            <v>Wk 3</v>
          </cell>
        </row>
        <row r="6">
          <cell r="W6" t="str">
            <v>Wk 4</v>
          </cell>
        </row>
        <row r="7">
          <cell r="W7" t="str">
            <v>Wk 5</v>
          </cell>
        </row>
        <row r="8">
          <cell r="W8" t="str">
            <v>Wk 6</v>
          </cell>
        </row>
        <row r="9">
          <cell r="W9" t="str">
            <v>Wk 7</v>
          </cell>
        </row>
        <row r="10">
          <cell r="W10" t="str">
            <v>Wk 8</v>
          </cell>
        </row>
        <row r="11">
          <cell r="W11" t="str">
            <v>Wk 9</v>
          </cell>
        </row>
        <row r="12">
          <cell r="W12" t="str">
            <v>Wk 10</v>
          </cell>
        </row>
        <row r="13">
          <cell r="W13" t="str">
            <v>Wk 11</v>
          </cell>
        </row>
        <row r="14">
          <cell r="W14" t="str">
            <v>Wk 12</v>
          </cell>
        </row>
        <row r="15">
          <cell r="W15" t="str">
            <v>Wk 13</v>
          </cell>
        </row>
        <row r="16">
          <cell r="W16" t="str">
            <v>Wk 14</v>
          </cell>
        </row>
        <row r="17">
          <cell r="W17" t="str">
            <v>Wk 15</v>
          </cell>
        </row>
        <row r="18">
          <cell r="W18" t="str">
            <v>Wk 16</v>
          </cell>
        </row>
        <row r="19">
          <cell r="W19" t="str">
            <v>Wk 17</v>
          </cell>
        </row>
        <row r="20">
          <cell r="W20" t="str">
            <v>Wk 18</v>
          </cell>
        </row>
        <row r="21">
          <cell r="W21" t="str">
            <v>Wk 19</v>
          </cell>
        </row>
        <row r="22">
          <cell r="W22" t="str">
            <v>Wk 20</v>
          </cell>
        </row>
        <row r="23">
          <cell r="W23" t="str">
            <v>Wk 21</v>
          </cell>
        </row>
        <row r="24">
          <cell r="W24" t="str">
            <v>Wk 22</v>
          </cell>
        </row>
        <row r="25">
          <cell r="W25" t="str">
            <v>Wk 23</v>
          </cell>
        </row>
        <row r="26">
          <cell r="W26" t="str">
            <v>Wk 24</v>
          </cell>
        </row>
        <row r="27">
          <cell r="W27" t="str">
            <v>Wk 25</v>
          </cell>
        </row>
        <row r="28">
          <cell r="W28" t="str">
            <v>Wk 26</v>
          </cell>
        </row>
        <row r="29">
          <cell r="W29" t="str">
            <v>Wk 27</v>
          </cell>
        </row>
        <row r="30">
          <cell r="W30" t="str">
            <v>Wk 28</v>
          </cell>
        </row>
        <row r="31">
          <cell r="W31" t="str">
            <v>Wk 29</v>
          </cell>
        </row>
        <row r="32">
          <cell r="W32" t="str">
            <v>Wk 30</v>
          </cell>
        </row>
        <row r="33">
          <cell r="W33" t="str">
            <v>Wk 31</v>
          </cell>
        </row>
        <row r="34">
          <cell r="W34" t="str">
            <v>Wk 32</v>
          </cell>
        </row>
        <row r="35">
          <cell r="W35" t="str">
            <v>Wk 33</v>
          </cell>
        </row>
        <row r="36">
          <cell r="W36" t="str">
            <v>Wk 34</v>
          </cell>
        </row>
        <row r="37">
          <cell r="W37" t="str">
            <v>Wk 35</v>
          </cell>
        </row>
        <row r="38">
          <cell r="W38" t="str">
            <v>Wk 36</v>
          </cell>
        </row>
        <row r="39">
          <cell r="W39" t="str">
            <v>Wk 37</v>
          </cell>
        </row>
        <row r="40">
          <cell r="W40" t="str">
            <v>Wk 38</v>
          </cell>
        </row>
        <row r="41">
          <cell r="W41" t="str">
            <v>Wk 39</v>
          </cell>
        </row>
        <row r="42">
          <cell r="W42" t="str">
            <v>Wk 40</v>
          </cell>
        </row>
        <row r="43">
          <cell r="W43" t="str">
            <v>Wk 41</v>
          </cell>
        </row>
        <row r="44">
          <cell r="W44" t="str">
            <v>Wk 42</v>
          </cell>
        </row>
        <row r="45">
          <cell r="W45" t="str">
            <v>Wk 43</v>
          </cell>
        </row>
        <row r="46">
          <cell r="W46" t="str">
            <v>Wk 44</v>
          </cell>
        </row>
        <row r="47">
          <cell r="W47" t="str">
            <v>Wk 45</v>
          </cell>
        </row>
        <row r="48">
          <cell r="W48" t="str">
            <v>Wk 46</v>
          </cell>
        </row>
        <row r="49">
          <cell r="W49" t="str">
            <v>Wk 47</v>
          </cell>
        </row>
        <row r="50">
          <cell r="W50" t="str">
            <v>Wk 48</v>
          </cell>
        </row>
        <row r="51">
          <cell r="W51" t="str">
            <v>Wk 49</v>
          </cell>
        </row>
        <row r="52">
          <cell r="W52" t="str">
            <v>Wk 50</v>
          </cell>
        </row>
        <row r="53">
          <cell r="W53" t="str">
            <v>Wk 51</v>
          </cell>
        </row>
        <row r="54">
          <cell r="W54" t="str">
            <v>Wk 52</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Q CostSavings"/>
      <sheetName val="PO LOG - Q1"/>
    </sheetNames>
    <sheetDataSet>
      <sheetData sheetId="0"/>
      <sheetData sheetId="1">
        <row r="9">
          <cell r="F9">
            <v>346018.5</v>
          </cell>
        </row>
        <row r="10">
          <cell r="F10">
            <v>38887.5</v>
          </cell>
        </row>
        <row r="11">
          <cell r="F11">
            <v>3825.54</v>
          </cell>
          <cell r="I11">
            <v>1543.89</v>
          </cell>
        </row>
        <row r="12">
          <cell r="F12">
            <v>19028.88</v>
          </cell>
          <cell r="I12">
            <v>9963.84</v>
          </cell>
        </row>
        <row r="13">
          <cell r="F13">
            <v>3301.44</v>
          </cell>
          <cell r="I13">
            <v>1746.48</v>
          </cell>
        </row>
        <row r="14">
          <cell r="F14">
            <v>170031.96</v>
          </cell>
          <cell r="I14">
            <v>95079.599999999991</v>
          </cell>
        </row>
        <row r="15">
          <cell r="F15">
            <v>2441.1</v>
          </cell>
          <cell r="I15">
            <v>1546.82</v>
          </cell>
        </row>
        <row r="16">
          <cell r="F16">
            <v>7941.2999999999993</v>
          </cell>
          <cell r="I16">
            <v>5032.0599999999995</v>
          </cell>
        </row>
        <row r="17">
          <cell r="F17">
            <v>155766.9</v>
          </cell>
          <cell r="I17">
            <v>98702.779999999984</v>
          </cell>
        </row>
        <row r="18">
          <cell r="F18">
            <v>87199.8</v>
          </cell>
          <cell r="I18">
            <v>55254.759999999995</v>
          </cell>
        </row>
        <row r="19">
          <cell r="F19">
            <v>54653.659999999996</v>
          </cell>
          <cell r="I19">
            <v>31213.100000000002</v>
          </cell>
        </row>
        <row r="20">
          <cell r="F20">
            <v>18795.629999999997</v>
          </cell>
          <cell r="I20">
            <v>11704.420000000002</v>
          </cell>
        </row>
        <row r="21">
          <cell r="F21">
            <v>9329.5499999999993</v>
          </cell>
          <cell r="I21">
            <v>5809.7000000000007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rizon"/>
      <sheetName val="Instructions"/>
      <sheetName val="Business Rhythm"/>
      <sheetName val="References"/>
    </sheetNames>
    <sheetDataSet>
      <sheetData sheetId="0"/>
      <sheetData sheetId="1"/>
      <sheetData sheetId="2"/>
      <sheetData sheetId="3">
        <row r="3">
          <cell r="X3" t="str">
            <v>January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 Ops"/>
      <sheetName val="Instructions"/>
      <sheetName val="Business Rhythm"/>
      <sheetName val="Referenc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avings- Conventional"/>
      <sheetName val="Cost Recovery"/>
      <sheetName val="PP RFPs"/>
      <sheetName val="Asset Sales"/>
      <sheetName val="Asset Utilization 2019"/>
      <sheetName val="Cost Savings - Horizon-Albian"/>
      <sheetName val="Drop down list"/>
      <sheetName val="Cost Savings - Devon"/>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9" Type="http://schemas.openxmlformats.org/officeDocument/2006/relationships/printerSettings" Target="../printerSettings/printerSettings39.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41" Type="http://schemas.openxmlformats.org/officeDocument/2006/relationships/printerSettings" Target="../printerSettings/printerSettings41.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40" Type="http://schemas.openxmlformats.org/officeDocument/2006/relationships/printerSettings" Target="../printerSettings/printerSettings40.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s>
</file>

<file path=xl/worksheets/_rels/sheet10.xml.rels><?xml version="1.0" encoding="UTF-8" standalone="yes"?>
<Relationships xmlns="http://schemas.openxmlformats.org/package/2006/relationships"><Relationship Id="rId13" Type="http://schemas.openxmlformats.org/officeDocument/2006/relationships/printerSettings" Target="../printerSettings/printerSettings329.bin"/><Relationship Id="rId18" Type="http://schemas.openxmlformats.org/officeDocument/2006/relationships/printerSettings" Target="../printerSettings/printerSettings334.bin"/><Relationship Id="rId26" Type="http://schemas.openxmlformats.org/officeDocument/2006/relationships/printerSettings" Target="../printerSettings/printerSettings342.bin"/><Relationship Id="rId3" Type="http://schemas.openxmlformats.org/officeDocument/2006/relationships/printerSettings" Target="../printerSettings/printerSettings319.bin"/><Relationship Id="rId21" Type="http://schemas.openxmlformats.org/officeDocument/2006/relationships/printerSettings" Target="../printerSettings/printerSettings337.bin"/><Relationship Id="rId34" Type="http://schemas.openxmlformats.org/officeDocument/2006/relationships/comments" Target="../comments2.xml"/><Relationship Id="rId7" Type="http://schemas.openxmlformats.org/officeDocument/2006/relationships/printerSettings" Target="../printerSettings/printerSettings323.bin"/><Relationship Id="rId12" Type="http://schemas.openxmlformats.org/officeDocument/2006/relationships/printerSettings" Target="../printerSettings/printerSettings328.bin"/><Relationship Id="rId17" Type="http://schemas.openxmlformats.org/officeDocument/2006/relationships/printerSettings" Target="../printerSettings/printerSettings333.bin"/><Relationship Id="rId25" Type="http://schemas.openxmlformats.org/officeDocument/2006/relationships/printerSettings" Target="../printerSettings/printerSettings341.bin"/><Relationship Id="rId33" Type="http://schemas.openxmlformats.org/officeDocument/2006/relationships/vmlDrawing" Target="../drawings/vmlDrawing2.vml"/><Relationship Id="rId2" Type="http://schemas.openxmlformats.org/officeDocument/2006/relationships/printerSettings" Target="../printerSettings/printerSettings318.bin"/><Relationship Id="rId16" Type="http://schemas.openxmlformats.org/officeDocument/2006/relationships/printerSettings" Target="../printerSettings/printerSettings332.bin"/><Relationship Id="rId20" Type="http://schemas.openxmlformats.org/officeDocument/2006/relationships/printerSettings" Target="../printerSettings/printerSettings336.bin"/><Relationship Id="rId29" Type="http://schemas.openxmlformats.org/officeDocument/2006/relationships/printerSettings" Target="../printerSettings/printerSettings345.bin"/><Relationship Id="rId1" Type="http://schemas.openxmlformats.org/officeDocument/2006/relationships/printerSettings" Target="../printerSettings/printerSettings317.bin"/><Relationship Id="rId6" Type="http://schemas.openxmlformats.org/officeDocument/2006/relationships/printerSettings" Target="../printerSettings/printerSettings322.bin"/><Relationship Id="rId11" Type="http://schemas.openxmlformats.org/officeDocument/2006/relationships/printerSettings" Target="../printerSettings/printerSettings327.bin"/><Relationship Id="rId24" Type="http://schemas.openxmlformats.org/officeDocument/2006/relationships/printerSettings" Target="../printerSettings/printerSettings340.bin"/><Relationship Id="rId32" Type="http://schemas.openxmlformats.org/officeDocument/2006/relationships/printerSettings" Target="../printerSettings/printerSettings348.bin"/><Relationship Id="rId5" Type="http://schemas.openxmlformats.org/officeDocument/2006/relationships/printerSettings" Target="../printerSettings/printerSettings321.bin"/><Relationship Id="rId15" Type="http://schemas.openxmlformats.org/officeDocument/2006/relationships/printerSettings" Target="../printerSettings/printerSettings331.bin"/><Relationship Id="rId23" Type="http://schemas.openxmlformats.org/officeDocument/2006/relationships/printerSettings" Target="../printerSettings/printerSettings339.bin"/><Relationship Id="rId28" Type="http://schemas.openxmlformats.org/officeDocument/2006/relationships/printerSettings" Target="../printerSettings/printerSettings344.bin"/><Relationship Id="rId10" Type="http://schemas.openxmlformats.org/officeDocument/2006/relationships/printerSettings" Target="../printerSettings/printerSettings326.bin"/><Relationship Id="rId19" Type="http://schemas.openxmlformats.org/officeDocument/2006/relationships/printerSettings" Target="../printerSettings/printerSettings335.bin"/><Relationship Id="rId31" Type="http://schemas.openxmlformats.org/officeDocument/2006/relationships/printerSettings" Target="../printerSettings/printerSettings347.bin"/><Relationship Id="rId4" Type="http://schemas.openxmlformats.org/officeDocument/2006/relationships/printerSettings" Target="../printerSettings/printerSettings320.bin"/><Relationship Id="rId9" Type="http://schemas.openxmlformats.org/officeDocument/2006/relationships/printerSettings" Target="../printerSettings/printerSettings325.bin"/><Relationship Id="rId14" Type="http://schemas.openxmlformats.org/officeDocument/2006/relationships/printerSettings" Target="../printerSettings/printerSettings330.bin"/><Relationship Id="rId22" Type="http://schemas.openxmlformats.org/officeDocument/2006/relationships/printerSettings" Target="../printerSettings/printerSettings338.bin"/><Relationship Id="rId27" Type="http://schemas.openxmlformats.org/officeDocument/2006/relationships/printerSettings" Target="../printerSettings/printerSettings343.bin"/><Relationship Id="rId30" Type="http://schemas.openxmlformats.org/officeDocument/2006/relationships/printerSettings" Target="../printerSettings/printerSettings346.bin"/><Relationship Id="rId8" Type="http://schemas.openxmlformats.org/officeDocument/2006/relationships/printerSettings" Target="../printerSettings/printerSettings324.bin"/></Relationships>
</file>

<file path=xl/worksheets/_rels/sheet11.xml.rels><?xml version="1.0" encoding="UTF-8" standalone="yes"?>
<Relationships xmlns="http://schemas.openxmlformats.org/package/2006/relationships"><Relationship Id="rId13" Type="http://schemas.openxmlformats.org/officeDocument/2006/relationships/printerSettings" Target="../printerSettings/printerSettings361.bin"/><Relationship Id="rId18" Type="http://schemas.openxmlformats.org/officeDocument/2006/relationships/printerSettings" Target="../printerSettings/printerSettings366.bin"/><Relationship Id="rId26" Type="http://schemas.openxmlformats.org/officeDocument/2006/relationships/printerSettings" Target="../printerSettings/printerSettings374.bin"/><Relationship Id="rId39" Type="http://schemas.openxmlformats.org/officeDocument/2006/relationships/printerSettings" Target="../printerSettings/printerSettings387.bin"/><Relationship Id="rId21" Type="http://schemas.openxmlformats.org/officeDocument/2006/relationships/printerSettings" Target="../printerSettings/printerSettings369.bin"/><Relationship Id="rId34" Type="http://schemas.openxmlformats.org/officeDocument/2006/relationships/printerSettings" Target="../printerSettings/printerSettings382.bin"/><Relationship Id="rId7" Type="http://schemas.openxmlformats.org/officeDocument/2006/relationships/printerSettings" Target="../printerSettings/printerSettings355.bin"/><Relationship Id="rId12" Type="http://schemas.openxmlformats.org/officeDocument/2006/relationships/printerSettings" Target="../printerSettings/printerSettings360.bin"/><Relationship Id="rId17" Type="http://schemas.openxmlformats.org/officeDocument/2006/relationships/printerSettings" Target="../printerSettings/printerSettings365.bin"/><Relationship Id="rId25" Type="http://schemas.openxmlformats.org/officeDocument/2006/relationships/printerSettings" Target="../printerSettings/printerSettings373.bin"/><Relationship Id="rId33" Type="http://schemas.openxmlformats.org/officeDocument/2006/relationships/printerSettings" Target="../printerSettings/printerSettings381.bin"/><Relationship Id="rId38" Type="http://schemas.openxmlformats.org/officeDocument/2006/relationships/printerSettings" Target="../printerSettings/printerSettings386.bin"/><Relationship Id="rId2" Type="http://schemas.openxmlformats.org/officeDocument/2006/relationships/printerSettings" Target="../printerSettings/printerSettings350.bin"/><Relationship Id="rId16" Type="http://schemas.openxmlformats.org/officeDocument/2006/relationships/printerSettings" Target="../printerSettings/printerSettings364.bin"/><Relationship Id="rId20" Type="http://schemas.openxmlformats.org/officeDocument/2006/relationships/printerSettings" Target="../printerSettings/printerSettings368.bin"/><Relationship Id="rId29" Type="http://schemas.openxmlformats.org/officeDocument/2006/relationships/printerSettings" Target="../printerSettings/printerSettings377.bin"/><Relationship Id="rId1" Type="http://schemas.openxmlformats.org/officeDocument/2006/relationships/printerSettings" Target="../printerSettings/printerSettings349.bin"/><Relationship Id="rId6" Type="http://schemas.openxmlformats.org/officeDocument/2006/relationships/printerSettings" Target="../printerSettings/printerSettings354.bin"/><Relationship Id="rId11" Type="http://schemas.openxmlformats.org/officeDocument/2006/relationships/printerSettings" Target="../printerSettings/printerSettings359.bin"/><Relationship Id="rId24" Type="http://schemas.openxmlformats.org/officeDocument/2006/relationships/printerSettings" Target="../printerSettings/printerSettings372.bin"/><Relationship Id="rId32" Type="http://schemas.openxmlformats.org/officeDocument/2006/relationships/printerSettings" Target="../printerSettings/printerSettings380.bin"/><Relationship Id="rId37" Type="http://schemas.openxmlformats.org/officeDocument/2006/relationships/printerSettings" Target="../printerSettings/printerSettings385.bin"/><Relationship Id="rId5" Type="http://schemas.openxmlformats.org/officeDocument/2006/relationships/printerSettings" Target="../printerSettings/printerSettings353.bin"/><Relationship Id="rId15" Type="http://schemas.openxmlformats.org/officeDocument/2006/relationships/printerSettings" Target="../printerSettings/printerSettings363.bin"/><Relationship Id="rId23" Type="http://schemas.openxmlformats.org/officeDocument/2006/relationships/printerSettings" Target="../printerSettings/printerSettings371.bin"/><Relationship Id="rId28" Type="http://schemas.openxmlformats.org/officeDocument/2006/relationships/printerSettings" Target="../printerSettings/printerSettings376.bin"/><Relationship Id="rId36" Type="http://schemas.openxmlformats.org/officeDocument/2006/relationships/printerSettings" Target="../printerSettings/printerSettings384.bin"/><Relationship Id="rId10" Type="http://schemas.openxmlformats.org/officeDocument/2006/relationships/printerSettings" Target="../printerSettings/printerSettings358.bin"/><Relationship Id="rId19" Type="http://schemas.openxmlformats.org/officeDocument/2006/relationships/printerSettings" Target="../printerSettings/printerSettings367.bin"/><Relationship Id="rId31" Type="http://schemas.openxmlformats.org/officeDocument/2006/relationships/printerSettings" Target="../printerSettings/printerSettings379.bin"/><Relationship Id="rId4" Type="http://schemas.openxmlformats.org/officeDocument/2006/relationships/printerSettings" Target="../printerSettings/printerSettings352.bin"/><Relationship Id="rId9" Type="http://schemas.openxmlformats.org/officeDocument/2006/relationships/printerSettings" Target="../printerSettings/printerSettings357.bin"/><Relationship Id="rId14" Type="http://schemas.openxmlformats.org/officeDocument/2006/relationships/printerSettings" Target="../printerSettings/printerSettings362.bin"/><Relationship Id="rId22" Type="http://schemas.openxmlformats.org/officeDocument/2006/relationships/printerSettings" Target="../printerSettings/printerSettings370.bin"/><Relationship Id="rId27" Type="http://schemas.openxmlformats.org/officeDocument/2006/relationships/printerSettings" Target="../printerSettings/printerSettings375.bin"/><Relationship Id="rId30" Type="http://schemas.openxmlformats.org/officeDocument/2006/relationships/printerSettings" Target="../printerSettings/printerSettings378.bin"/><Relationship Id="rId35" Type="http://schemas.openxmlformats.org/officeDocument/2006/relationships/printerSettings" Target="../printerSettings/printerSettings383.bin"/><Relationship Id="rId8" Type="http://schemas.openxmlformats.org/officeDocument/2006/relationships/printerSettings" Target="../printerSettings/printerSettings356.bin"/><Relationship Id="rId3" Type="http://schemas.openxmlformats.org/officeDocument/2006/relationships/printerSettings" Target="../printerSettings/printerSettings351.bin"/></Relationships>
</file>

<file path=xl/worksheets/_rels/sheet2.xml.rels><?xml version="1.0" encoding="UTF-8" standalone="yes"?>
<Relationships xmlns="http://schemas.openxmlformats.org/package/2006/relationships"><Relationship Id="rId13" Type="http://schemas.openxmlformats.org/officeDocument/2006/relationships/printerSettings" Target="../printerSettings/printerSettings54.bin"/><Relationship Id="rId18" Type="http://schemas.openxmlformats.org/officeDocument/2006/relationships/printerSettings" Target="../printerSettings/printerSettings59.bin"/><Relationship Id="rId26" Type="http://schemas.openxmlformats.org/officeDocument/2006/relationships/printerSettings" Target="../printerSettings/printerSettings67.bin"/><Relationship Id="rId3" Type="http://schemas.openxmlformats.org/officeDocument/2006/relationships/printerSettings" Target="../printerSettings/printerSettings44.bin"/><Relationship Id="rId21" Type="http://schemas.openxmlformats.org/officeDocument/2006/relationships/printerSettings" Target="../printerSettings/printerSettings62.bin"/><Relationship Id="rId34" Type="http://schemas.openxmlformats.org/officeDocument/2006/relationships/printerSettings" Target="../printerSettings/printerSettings75.bin"/><Relationship Id="rId7" Type="http://schemas.openxmlformats.org/officeDocument/2006/relationships/printerSettings" Target="../printerSettings/printerSettings48.bin"/><Relationship Id="rId12" Type="http://schemas.openxmlformats.org/officeDocument/2006/relationships/printerSettings" Target="../printerSettings/printerSettings53.bin"/><Relationship Id="rId17" Type="http://schemas.openxmlformats.org/officeDocument/2006/relationships/printerSettings" Target="../printerSettings/printerSettings58.bin"/><Relationship Id="rId25" Type="http://schemas.openxmlformats.org/officeDocument/2006/relationships/printerSettings" Target="../printerSettings/printerSettings66.bin"/><Relationship Id="rId33" Type="http://schemas.openxmlformats.org/officeDocument/2006/relationships/printerSettings" Target="../printerSettings/printerSettings74.bin"/><Relationship Id="rId2" Type="http://schemas.openxmlformats.org/officeDocument/2006/relationships/printerSettings" Target="../printerSettings/printerSettings43.bin"/><Relationship Id="rId16" Type="http://schemas.openxmlformats.org/officeDocument/2006/relationships/printerSettings" Target="../printerSettings/printerSettings57.bin"/><Relationship Id="rId20" Type="http://schemas.openxmlformats.org/officeDocument/2006/relationships/printerSettings" Target="../printerSettings/printerSettings61.bin"/><Relationship Id="rId29" Type="http://schemas.openxmlformats.org/officeDocument/2006/relationships/printerSettings" Target="../printerSettings/printerSettings70.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11" Type="http://schemas.openxmlformats.org/officeDocument/2006/relationships/printerSettings" Target="../printerSettings/printerSettings52.bin"/><Relationship Id="rId24" Type="http://schemas.openxmlformats.org/officeDocument/2006/relationships/printerSettings" Target="../printerSettings/printerSettings65.bin"/><Relationship Id="rId32" Type="http://schemas.openxmlformats.org/officeDocument/2006/relationships/printerSettings" Target="../printerSettings/printerSettings73.bin"/><Relationship Id="rId5" Type="http://schemas.openxmlformats.org/officeDocument/2006/relationships/printerSettings" Target="../printerSettings/printerSettings46.bin"/><Relationship Id="rId15" Type="http://schemas.openxmlformats.org/officeDocument/2006/relationships/printerSettings" Target="../printerSettings/printerSettings56.bin"/><Relationship Id="rId23" Type="http://schemas.openxmlformats.org/officeDocument/2006/relationships/printerSettings" Target="../printerSettings/printerSettings64.bin"/><Relationship Id="rId28" Type="http://schemas.openxmlformats.org/officeDocument/2006/relationships/printerSettings" Target="../printerSettings/printerSettings69.bin"/><Relationship Id="rId36" Type="http://schemas.openxmlformats.org/officeDocument/2006/relationships/printerSettings" Target="../printerSettings/printerSettings77.bin"/><Relationship Id="rId10" Type="http://schemas.openxmlformats.org/officeDocument/2006/relationships/printerSettings" Target="../printerSettings/printerSettings51.bin"/><Relationship Id="rId19" Type="http://schemas.openxmlformats.org/officeDocument/2006/relationships/printerSettings" Target="../printerSettings/printerSettings60.bin"/><Relationship Id="rId31" Type="http://schemas.openxmlformats.org/officeDocument/2006/relationships/printerSettings" Target="../printerSettings/printerSettings72.bin"/><Relationship Id="rId4" Type="http://schemas.openxmlformats.org/officeDocument/2006/relationships/printerSettings" Target="../printerSettings/printerSettings45.bin"/><Relationship Id="rId9" Type="http://schemas.openxmlformats.org/officeDocument/2006/relationships/printerSettings" Target="../printerSettings/printerSettings50.bin"/><Relationship Id="rId14" Type="http://schemas.openxmlformats.org/officeDocument/2006/relationships/printerSettings" Target="../printerSettings/printerSettings55.bin"/><Relationship Id="rId22" Type="http://schemas.openxmlformats.org/officeDocument/2006/relationships/printerSettings" Target="../printerSettings/printerSettings63.bin"/><Relationship Id="rId27" Type="http://schemas.openxmlformats.org/officeDocument/2006/relationships/printerSettings" Target="../printerSettings/printerSettings68.bin"/><Relationship Id="rId30" Type="http://schemas.openxmlformats.org/officeDocument/2006/relationships/printerSettings" Target="../printerSettings/printerSettings71.bin"/><Relationship Id="rId35" Type="http://schemas.openxmlformats.org/officeDocument/2006/relationships/printerSettings" Target="../printerSettings/printerSettings76.bin"/><Relationship Id="rId8"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13" Type="http://schemas.openxmlformats.org/officeDocument/2006/relationships/printerSettings" Target="../printerSettings/printerSettings90.bin"/><Relationship Id="rId18" Type="http://schemas.openxmlformats.org/officeDocument/2006/relationships/printerSettings" Target="../printerSettings/printerSettings95.bin"/><Relationship Id="rId26" Type="http://schemas.openxmlformats.org/officeDocument/2006/relationships/printerSettings" Target="../printerSettings/printerSettings103.bin"/><Relationship Id="rId21" Type="http://schemas.openxmlformats.org/officeDocument/2006/relationships/printerSettings" Target="../printerSettings/printerSettings98.bin"/><Relationship Id="rId34" Type="http://schemas.openxmlformats.org/officeDocument/2006/relationships/printerSettings" Target="../printerSettings/printerSettings111.bin"/><Relationship Id="rId7" Type="http://schemas.openxmlformats.org/officeDocument/2006/relationships/printerSettings" Target="../printerSettings/printerSettings84.bin"/><Relationship Id="rId12" Type="http://schemas.openxmlformats.org/officeDocument/2006/relationships/printerSettings" Target="../printerSettings/printerSettings89.bin"/><Relationship Id="rId17" Type="http://schemas.openxmlformats.org/officeDocument/2006/relationships/printerSettings" Target="../printerSettings/printerSettings94.bin"/><Relationship Id="rId25" Type="http://schemas.openxmlformats.org/officeDocument/2006/relationships/printerSettings" Target="../printerSettings/printerSettings102.bin"/><Relationship Id="rId33" Type="http://schemas.openxmlformats.org/officeDocument/2006/relationships/printerSettings" Target="../printerSettings/printerSettings110.bin"/><Relationship Id="rId2" Type="http://schemas.openxmlformats.org/officeDocument/2006/relationships/printerSettings" Target="../printerSettings/printerSettings79.bin"/><Relationship Id="rId16" Type="http://schemas.openxmlformats.org/officeDocument/2006/relationships/printerSettings" Target="../printerSettings/printerSettings93.bin"/><Relationship Id="rId20" Type="http://schemas.openxmlformats.org/officeDocument/2006/relationships/printerSettings" Target="../printerSettings/printerSettings97.bin"/><Relationship Id="rId29" Type="http://schemas.openxmlformats.org/officeDocument/2006/relationships/printerSettings" Target="../printerSettings/printerSettings106.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11" Type="http://schemas.openxmlformats.org/officeDocument/2006/relationships/printerSettings" Target="../printerSettings/printerSettings88.bin"/><Relationship Id="rId24" Type="http://schemas.openxmlformats.org/officeDocument/2006/relationships/printerSettings" Target="../printerSettings/printerSettings101.bin"/><Relationship Id="rId32" Type="http://schemas.openxmlformats.org/officeDocument/2006/relationships/printerSettings" Target="../printerSettings/printerSettings109.bin"/><Relationship Id="rId37" Type="http://schemas.openxmlformats.org/officeDocument/2006/relationships/printerSettings" Target="../printerSettings/printerSettings114.bin"/><Relationship Id="rId5" Type="http://schemas.openxmlformats.org/officeDocument/2006/relationships/printerSettings" Target="../printerSettings/printerSettings82.bin"/><Relationship Id="rId15" Type="http://schemas.openxmlformats.org/officeDocument/2006/relationships/printerSettings" Target="../printerSettings/printerSettings92.bin"/><Relationship Id="rId23" Type="http://schemas.openxmlformats.org/officeDocument/2006/relationships/printerSettings" Target="../printerSettings/printerSettings100.bin"/><Relationship Id="rId28" Type="http://schemas.openxmlformats.org/officeDocument/2006/relationships/printerSettings" Target="../printerSettings/printerSettings105.bin"/><Relationship Id="rId36" Type="http://schemas.openxmlformats.org/officeDocument/2006/relationships/printerSettings" Target="../printerSettings/printerSettings113.bin"/><Relationship Id="rId10" Type="http://schemas.openxmlformats.org/officeDocument/2006/relationships/printerSettings" Target="../printerSettings/printerSettings87.bin"/><Relationship Id="rId19" Type="http://schemas.openxmlformats.org/officeDocument/2006/relationships/printerSettings" Target="../printerSettings/printerSettings96.bin"/><Relationship Id="rId31" Type="http://schemas.openxmlformats.org/officeDocument/2006/relationships/printerSettings" Target="../printerSettings/printerSettings108.bin"/><Relationship Id="rId4" Type="http://schemas.openxmlformats.org/officeDocument/2006/relationships/printerSettings" Target="../printerSettings/printerSettings81.bin"/><Relationship Id="rId9" Type="http://schemas.openxmlformats.org/officeDocument/2006/relationships/printerSettings" Target="../printerSettings/printerSettings86.bin"/><Relationship Id="rId14" Type="http://schemas.openxmlformats.org/officeDocument/2006/relationships/printerSettings" Target="../printerSettings/printerSettings91.bin"/><Relationship Id="rId22" Type="http://schemas.openxmlformats.org/officeDocument/2006/relationships/printerSettings" Target="../printerSettings/printerSettings99.bin"/><Relationship Id="rId27" Type="http://schemas.openxmlformats.org/officeDocument/2006/relationships/printerSettings" Target="../printerSettings/printerSettings104.bin"/><Relationship Id="rId30" Type="http://schemas.openxmlformats.org/officeDocument/2006/relationships/printerSettings" Target="../printerSettings/printerSettings107.bin"/><Relationship Id="rId35" Type="http://schemas.openxmlformats.org/officeDocument/2006/relationships/printerSettings" Target="../printerSettings/printerSettings112.bin"/><Relationship Id="rId8" Type="http://schemas.openxmlformats.org/officeDocument/2006/relationships/printerSettings" Target="../printerSettings/printerSettings85.bin"/><Relationship Id="rId3" Type="http://schemas.openxmlformats.org/officeDocument/2006/relationships/printerSettings" Target="../printerSettings/printerSettings8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22.bin"/><Relationship Id="rId13" Type="http://schemas.openxmlformats.org/officeDocument/2006/relationships/printerSettings" Target="../printerSettings/printerSettings127.bin"/><Relationship Id="rId18" Type="http://schemas.openxmlformats.org/officeDocument/2006/relationships/printerSettings" Target="../printerSettings/printerSettings132.bin"/><Relationship Id="rId26" Type="http://schemas.openxmlformats.org/officeDocument/2006/relationships/printerSettings" Target="../printerSettings/printerSettings140.bin"/><Relationship Id="rId3" Type="http://schemas.openxmlformats.org/officeDocument/2006/relationships/printerSettings" Target="../printerSettings/printerSettings117.bin"/><Relationship Id="rId21" Type="http://schemas.openxmlformats.org/officeDocument/2006/relationships/printerSettings" Target="../printerSettings/printerSettings135.bin"/><Relationship Id="rId7" Type="http://schemas.openxmlformats.org/officeDocument/2006/relationships/printerSettings" Target="../printerSettings/printerSettings121.bin"/><Relationship Id="rId12" Type="http://schemas.openxmlformats.org/officeDocument/2006/relationships/printerSettings" Target="../printerSettings/printerSettings126.bin"/><Relationship Id="rId17" Type="http://schemas.openxmlformats.org/officeDocument/2006/relationships/printerSettings" Target="../printerSettings/printerSettings131.bin"/><Relationship Id="rId25" Type="http://schemas.openxmlformats.org/officeDocument/2006/relationships/printerSettings" Target="../printerSettings/printerSettings139.bin"/><Relationship Id="rId2" Type="http://schemas.openxmlformats.org/officeDocument/2006/relationships/printerSettings" Target="../printerSettings/printerSettings116.bin"/><Relationship Id="rId16" Type="http://schemas.openxmlformats.org/officeDocument/2006/relationships/printerSettings" Target="../printerSettings/printerSettings130.bin"/><Relationship Id="rId20" Type="http://schemas.openxmlformats.org/officeDocument/2006/relationships/printerSettings" Target="../printerSettings/printerSettings134.bin"/><Relationship Id="rId29" Type="http://schemas.openxmlformats.org/officeDocument/2006/relationships/printerSettings" Target="../printerSettings/printerSettings143.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11" Type="http://schemas.openxmlformats.org/officeDocument/2006/relationships/printerSettings" Target="../printerSettings/printerSettings125.bin"/><Relationship Id="rId24" Type="http://schemas.openxmlformats.org/officeDocument/2006/relationships/printerSettings" Target="../printerSettings/printerSettings138.bin"/><Relationship Id="rId5" Type="http://schemas.openxmlformats.org/officeDocument/2006/relationships/printerSettings" Target="../printerSettings/printerSettings119.bin"/><Relationship Id="rId15" Type="http://schemas.openxmlformats.org/officeDocument/2006/relationships/printerSettings" Target="../printerSettings/printerSettings129.bin"/><Relationship Id="rId23" Type="http://schemas.openxmlformats.org/officeDocument/2006/relationships/printerSettings" Target="../printerSettings/printerSettings137.bin"/><Relationship Id="rId28" Type="http://schemas.openxmlformats.org/officeDocument/2006/relationships/printerSettings" Target="../printerSettings/printerSettings142.bin"/><Relationship Id="rId10" Type="http://schemas.openxmlformats.org/officeDocument/2006/relationships/printerSettings" Target="../printerSettings/printerSettings124.bin"/><Relationship Id="rId19" Type="http://schemas.openxmlformats.org/officeDocument/2006/relationships/printerSettings" Target="../printerSettings/printerSettings133.bin"/><Relationship Id="rId4" Type="http://schemas.openxmlformats.org/officeDocument/2006/relationships/printerSettings" Target="../printerSettings/printerSettings118.bin"/><Relationship Id="rId9" Type="http://schemas.openxmlformats.org/officeDocument/2006/relationships/printerSettings" Target="../printerSettings/printerSettings123.bin"/><Relationship Id="rId14" Type="http://schemas.openxmlformats.org/officeDocument/2006/relationships/printerSettings" Target="../printerSettings/printerSettings128.bin"/><Relationship Id="rId22" Type="http://schemas.openxmlformats.org/officeDocument/2006/relationships/printerSettings" Target="../printerSettings/printerSettings136.bin"/><Relationship Id="rId27" Type="http://schemas.openxmlformats.org/officeDocument/2006/relationships/printerSettings" Target="../printerSettings/printerSettings141.bin"/><Relationship Id="rId30" Type="http://schemas.openxmlformats.org/officeDocument/2006/relationships/printerSettings" Target="../printerSettings/printerSettings144.bin"/></Relationships>
</file>

<file path=xl/worksheets/_rels/sheet5.xml.rels><?xml version="1.0" encoding="UTF-8" standalone="yes"?>
<Relationships xmlns="http://schemas.openxmlformats.org/package/2006/relationships"><Relationship Id="rId13" Type="http://schemas.openxmlformats.org/officeDocument/2006/relationships/printerSettings" Target="../printerSettings/printerSettings157.bin"/><Relationship Id="rId18" Type="http://schemas.openxmlformats.org/officeDocument/2006/relationships/printerSettings" Target="../printerSettings/printerSettings162.bin"/><Relationship Id="rId26" Type="http://schemas.openxmlformats.org/officeDocument/2006/relationships/printerSettings" Target="../printerSettings/printerSettings170.bin"/><Relationship Id="rId39" Type="http://schemas.openxmlformats.org/officeDocument/2006/relationships/printerSettings" Target="../printerSettings/printerSettings183.bin"/><Relationship Id="rId21" Type="http://schemas.openxmlformats.org/officeDocument/2006/relationships/printerSettings" Target="../printerSettings/printerSettings165.bin"/><Relationship Id="rId34" Type="http://schemas.openxmlformats.org/officeDocument/2006/relationships/printerSettings" Target="../printerSettings/printerSettings178.bin"/><Relationship Id="rId42" Type="http://schemas.openxmlformats.org/officeDocument/2006/relationships/comments" Target="../comments1.xml"/><Relationship Id="rId7" Type="http://schemas.openxmlformats.org/officeDocument/2006/relationships/printerSettings" Target="../printerSettings/printerSettings151.bin"/><Relationship Id="rId2" Type="http://schemas.openxmlformats.org/officeDocument/2006/relationships/printerSettings" Target="../printerSettings/printerSettings146.bin"/><Relationship Id="rId16" Type="http://schemas.openxmlformats.org/officeDocument/2006/relationships/printerSettings" Target="../printerSettings/printerSettings160.bin"/><Relationship Id="rId20" Type="http://schemas.openxmlformats.org/officeDocument/2006/relationships/printerSettings" Target="../printerSettings/printerSettings164.bin"/><Relationship Id="rId29" Type="http://schemas.openxmlformats.org/officeDocument/2006/relationships/printerSettings" Target="../printerSettings/printerSettings173.bin"/><Relationship Id="rId41" Type="http://schemas.openxmlformats.org/officeDocument/2006/relationships/vmlDrawing" Target="../drawings/vmlDrawing1.vml"/><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11" Type="http://schemas.openxmlformats.org/officeDocument/2006/relationships/printerSettings" Target="../printerSettings/printerSettings155.bin"/><Relationship Id="rId24" Type="http://schemas.openxmlformats.org/officeDocument/2006/relationships/printerSettings" Target="../printerSettings/printerSettings168.bin"/><Relationship Id="rId32" Type="http://schemas.openxmlformats.org/officeDocument/2006/relationships/printerSettings" Target="../printerSettings/printerSettings176.bin"/><Relationship Id="rId37" Type="http://schemas.openxmlformats.org/officeDocument/2006/relationships/printerSettings" Target="../printerSettings/printerSettings181.bin"/><Relationship Id="rId40" Type="http://schemas.openxmlformats.org/officeDocument/2006/relationships/printerSettings" Target="../printerSettings/printerSettings184.bin"/><Relationship Id="rId5" Type="http://schemas.openxmlformats.org/officeDocument/2006/relationships/printerSettings" Target="../printerSettings/printerSettings149.bin"/><Relationship Id="rId15" Type="http://schemas.openxmlformats.org/officeDocument/2006/relationships/printerSettings" Target="../printerSettings/printerSettings159.bin"/><Relationship Id="rId23" Type="http://schemas.openxmlformats.org/officeDocument/2006/relationships/printerSettings" Target="../printerSettings/printerSettings167.bin"/><Relationship Id="rId28" Type="http://schemas.openxmlformats.org/officeDocument/2006/relationships/printerSettings" Target="../printerSettings/printerSettings172.bin"/><Relationship Id="rId36" Type="http://schemas.openxmlformats.org/officeDocument/2006/relationships/printerSettings" Target="../printerSettings/printerSettings180.bin"/><Relationship Id="rId10" Type="http://schemas.openxmlformats.org/officeDocument/2006/relationships/printerSettings" Target="../printerSettings/printerSettings154.bin"/><Relationship Id="rId19" Type="http://schemas.openxmlformats.org/officeDocument/2006/relationships/printerSettings" Target="../printerSettings/printerSettings163.bin"/><Relationship Id="rId31" Type="http://schemas.openxmlformats.org/officeDocument/2006/relationships/printerSettings" Target="../printerSettings/printerSettings175.bin"/><Relationship Id="rId4" Type="http://schemas.openxmlformats.org/officeDocument/2006/relationships/printerSettings" Target="../printerSettings/printerSettings148.bin"/><Relationship Id="rId9" Type="http://schemas.openxmlformats.org/officeDocument/2006/relationships/printerSettings" Target="../printerSettings/printerSettings153.bin"/><Relationship Id="rId14" Type="http://schemas.openxmlformats.org/officeDocument/2006/relationships/printerSettings" Target="../printerSettings/printerSettings158.bin"/><Relationship Id="rId22" Type="http://schemas.openxmlformats.org/officeDocument/2006/relationships/printerSettings" Target="../printerSettings/printerSettings166.bin"/><Relationship Id="rId27" Type="http://schemas.openxmlformats.org/officeDocument/2006/relationships/printerSettings" Target="../printerSettings/printerSettings171.bin"/><Relationship Id="rId30" Type="http://schemas.openxmlformats.org/officeDocument/2006/relationships/printerSettings" Target="../printerSettings/printerSettings174.bin"/><Relationship Id="rId35" Type="http://schemas.openxmlformats.org/officeDocument/2006/relationships/printerSettings" Target="../printerSettings/printerSettings179.bin"/><Relationship Id="rId8" Type="http://schemas.openxmlformats.org/officeDocument/2006/relationships/printerSettings" Target="../printerSettings/printerSettings152.bin"/><Relationship Id="rId3" Type="http://schemas.openxmlformats.org/officeDocument/2006/relationships/printerSettings" Target="../printerSettings/printerSettings147.bin"/><Relationship Id="rId12" Type="http://schemas.openxmlformats.org/officeDocument/2006/relationships/printerSettings" Target="../printerSettings/printerSettings156.bin"/><Relationship Id="rId17" Type="http://schemas.openxmlformats.org/officeDocument/2006/relationships/printerSettings" Target="../printerSettings/printerSettings161.bin"/><Relationship Id="rId25" Type="http://schemas.openxmlformats.org/officeDocument/2006/relationships/printerSettings" Target="../printerSettings/printerSettings169.bin"/><Relationship Id="rId33" Type="http://schemas.openxmlformats.org/officeDocument/2006/relationships/printerSettings" Target="../printerSettings/printerSettings177.bin"/><Relationship Id="rId38" Type="http://schemas.openxmlformats.org/officeDocument/2006/relationships/printerSettings" Target="../printerSettings/printerSettings182.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92.bin"/><Relationship Id="rId13" Type="http://schemas.openxmlformats.org/officeDocument/2006/relationships/printerSettings" Target="../printerSettings/printerSettings197.bin"/><Relationship Id="rId18" Type="http://schemas.openxmlformats.org/officeDocument/2006/relationships/printerSettings" Target="../printerSettings/printerSettings202.bin"/><Relationship Id="rId3" Type="http://schemas.openxmlformats.org/officeDocument/2006/relationships/printerSettings" Target="../printerSettings/printerSettings187.bin"/><Relationship Id="rId21" Type="http://schemas.openxmlformats.org/officeDocument/2006/relationships/printerSettings" Target="../printerSettings/printerSettings205.bin"/><Relationship Id="rId7" Type="http://schemas.openxmlformats.org/officeDocument/2006/relationships/printerSettings" Target="../printerSettings/printerSettings191.bin"/><Relationship Id="rId12" Type="http://schemas.openxmlformats.org/officeDocument/2006/relationships/printerSettings" Target="../printerSettings/printerSettings196.bin"/><Relationship Id="rId17" Type="http://schemas.openxmlformats.org/officeDocument/2006/relationships/printerSettings" Target="../printerSettings/printerSettings201.bin"/><Relationship Id="rId2" Type="http://schemas.openxmlformats.org/officeDocument/2006/relationships/printerSettings" Target="../printerSettings/printerSettings186.bin"/><Relationship Id="rId16" Type="http://schemas.openxmlformats.org/officeDocument/2006/relationships/printerSettings" Target="../printerSettings/printerSettings200.bin"/><Relationship Id="rId20" Type="http://schemas.openxmlformats.org/officeDocument/2006/relationships/printerSettings" Target="../printerSettings/printerSettings204.bin"/><Relationship Id="rId1" Type="http://schemas.openxmlformats.org/officeDocument/2006/relationships/printerSettings" Target="../printerSettings/printerSettings185.bin"/><Relationship Id="rId6" Type="http://schemas.openxmlformats.org/officeDocument/2006/relationships/printerSettings" Target="../printerSettings/printerSettings190.bin"/><Relationship Id="rId11" Type="http://schemas.openxmlformats.org/officeDocument/2006/relationships/printerSettings" Target="../printerSettings/printerSettings195.bin"/><Relationship Id="rId5" Type="http://schemas.openxmlformats.org/officeDocument/2006/relationships/printerSettings" Target="../printerSettings/printerSettings189.bin"/><Relationship Id="rId15" Type="http://schemas.openxmlformats.org/officeDocument/2006/relationships/printerSettings" Target="../printerSettings/printerSettings199.bin"/><Relationship Id="rId10" Type="http://schemas.openxmlformats.org/officeDocument/2006/relationships/printerSettings" Target="../printerSettings/printerSettings194.bin"/><Relationship Id="rId19" Type="http://schemas.openxmlformats.org/officeDocument/2006/relationships/printerSettings" Target="../printerSettings/printerSettings203.bin"/><Relationship Id="rId4" Type="http://schemas.openxmlformats.org/officeDocument/2006/relationships/printerSettings" Target="../printerSettings/printerSettings188.bin"/><Relationship Id="rId9" Type="http://schemas.openxmlformats.org/officeDocument/2006/relationships/printerSettings" Target="../printerSettings/printerSettings193.bin"/><Relationship Id="rId14" Type="http://schemas.openxmlformats.org/officeDocument/2006/relationships/printerSettings" Target="../printerSettings/printerSettings198.bin"/><Relationship Id="rId22" Type="http://schemas.openxmlformats.org/officeDocument/2006/relationships/printerSettings" Target="../printerSettings/printerSettings206.bin"/></Relationships>
</file>

<file path=xl/worksheets/_rels/sheet7.xml.rels><?xml version="1.0" encoding="UTF-8" standalone="yes"?>
<Relationships xmlns="http://schemas.openxmlformats.org/package/2006/relationships"><Relationship Id="rId13" Type="http://schemas.openxmlformats.org/officeDocument/2006/relationships/printerSettings" Target="../printerSettings/printerSettings219.bin"/><Relationship Id="rId18" Type="http://schemas.openxmlformats.org/officeDocument/2006/relationships/printerSettings" Target="../printerSettings/printerSettings224.bin"/><Relationship Id="rId26" Type="http://schemas.openxmlformats.org/officeDocument/2006/relationships/printerSettings" Target="../printerSettings/printerSettings232.bin"/><Relationship Id="rId39" Type="http://schemas.openxmlformats.org/officeDocument/2006/relationships/printerSettings" Target="../printerSettings/printerSettings245.bin"/><Relationship Id="rId21" Type="http://schemas.openxmlformats.org/officeDocument/2006/relationships/printerSettings" Target="../printerSettings/printerSettings227.bin"/><Relationship Id="rId34" Type="http://schemas.openxmlformats.org/officeDocument/2006/relationships/printerSettings" Target="../printerSettings/printerSettings240.bin"/><Relationship Id="rId7" Type="http://schemas.openxmlformats.org/officeDocument/2006/relationships/printerSettings" Target="../printerSettings/printerSettings213.bin"/><Relationship Id="rId2" Type="http://schemas.openxmlformats.org/officeDocument/2006/relationships/printerSettings" Target="../printerSettings/printerSettings208.bin"/><Relationship Id="rId16" Type="http://schemas.openxmlformats.org/officeDocument/2006/relationships/printerSettings" Target="../printerSettings/printerSettings222.bin"/><Relationship Id="rId20" Type="http://schemas.openxmlformats.org/officeDocument/2006/relationships/printerSettings" Target="../printerSettings/printerSettings226.bin"/><Relationship Id="rId29" Type="http://schemas.openxmlformats.org/officeDocument/2006/relationships/printerSettings" Target="../printerSettings/printerSettings235.bin"/><Relationship Id="rId41" Type="http://schemas.openxmlformats.org/officeDocument/2006/relationships/printerSettings" Target="../printerSettings/printerSettings247.bin"/><Relationship Id="rId1" Type="http://schemas.openxmlformats.org/officeDocument/2006/relationships/printerSettings" Target="../printerSettings/printerSettings207.bin"/><Relationship Id="rId6" Type="http://schemas.openxmlformats.org/officeDocument/2006/relationships/printerSettings" Target="../printerSettings/printerSettings212.bin"/><Relationship Id="rId11" Type="http://schemas.openxmlformats.org/officeDocument/2006/relationships/printerSettings" Target="../printerSettings/printerSettings217.bin"/><Relationship Id="rId24" Type="http://schemas.openxmlformats.org/officeDocument/2006/relationships/printerSettings" Target="../printerSettings/printerSettings230.bin"/><Relationship Id="rId32" Type="http://schemas.openxmlformats.org/officeDocument/2006/relationships/printerSettings" Target="../printerSettings/printerSettings238.bin"/><Relationship Id="rId37" Type="http://schemas.openxmlformats.org/officeDocument/2006/relationships/printerSettings" Target="../printerSettings/printerSettings243.bin"/><Relationship Id="rId40" Type="http://schemas.openxmlformats.org/officeDocument/2006/relationships/printerSettings" Target="../printerSettings/printerSettings246.bin"/><Relationship Id="rId5" Type="http://schemas.openxmlformats.org/officeDocument/2006/relationships/printerSettings" Target="../printerSettings/printerSettings211.bin"/><Relationship Id="rId15" Type="http://schemas.openxmlformats.org/officeDocument/2006/relationships/printerSettings" Target="../printerSettings/printerSettings221.bin"/><Relationship Id="rId23" Type="http://schemas.openxmlformats.org/officeDocument/2006/relationships/printerSettings" Target="../printerSettings/printerSettings229.bin"/><Relationship Id="rId28" Type="http://schemas.openxmlformats.org/officeDocument/2006/relationships/printerSettings" Target="../printerSettings/printerSettings234.bin"/><Relationship Id="rId36" Type="http://schemas.openxmlformats.org/officeDocument/2006/relationships/printerSettings" Target="../printerSettings/printerSettings242.bin"/><Relationship Id="rId10" Type="http://schemas.openxmlformats.org/officeDocument/2006/relationships/printerSettings" Target="../printerSettings/printerSettings216.bin"/><Relationship Id="rId19" Type="http://schemas.openxmlformats.org/officeDocument/2006/relationships/printerSettings" Target="../printerSettings/printerSettings225.bin"/><Relationship Id="rId31" Type="http://schemas.openxmlformats.org/officeDocument/2006/relationships/printerSettings" Target="../printerSettings/printerSettings237.bin"/><Relationship Id="rId4" Type="http://schemas.openxmlformats.org/officeDocument/2006/relationships/printerSettings" Target="../printerSettings/printerSettings210.bin"/><Relationship Id="rId9" Type="http://schemas.openxmlformats.org/officeDocument/2006/relationships/printerSettings" Target="../printerSettings/printerSettings215.bin"/><Relationship Id="rId14" Type="http://schemas.openxmlformats.org/officeDocument/2006/relationships/printerSettings" Target="../printerSettings/printerSettings220.bin"/><Relationship Id="rId22" Type="http://schemas.openxmlformats.org/officeDocument/2006/relationships/printerSettings" Target="../printerSettings/printerSettings228.bin"/><Relationship Id="rId27" Type="http://schemas.openxmlformats.org/officeDocument/2006/relationships/printerSettings" Target="../printerSettings/printerSettings233.bin"/><Relationship Id="rId30" Type="http://schemas.openxmlformats.org/officeDocument/2006/relationships/printerSettings" Target="../printerSettings/printerSettings236.bin"/><Relationship Id="rId35" Type="http://schemas.openxmlformats.org/officeDocument/2006/relationships/printerSettings" Target="../printerSettings/printerSettings241.bin"/><Relationship Id="rId8" Type="http://schemas.openxmlformats.org/officeDocument/2006/relationships/printerSettings" Target="../printerSettings/printerSettings214.bin"/><Relationship Id="rId3" Type="http://schemas.openxmlformats.org/officeDocument/2006/relationships/printerSettings" Target="../printerSettings/printerSettings209.bin"/><Relationship Id="rId12" Type="http://schemas.openxmlformats.org/officeDocument/2006/relationships/printerSettings" Target="../printerSettings/printerSettings218.bin"/><Relationship Id="rId17" Type="http://schemas.openxmlformats.org/officeDocument/2006/relationships/printerSettings" Target="../printerSettings/printerSettings223.bin"/><Relationship Id="rId25" Type="http://schemas.openxmlformats.org/officeDocument/2006/relationships/printerSettings" Target="../printerSettings/printerSettings231.bin"/><Relationship Id="rId33" Type="http://schemas.openxmlformats.org/officeDocument/2006/relationships/printerSettings" Target="../printerSettings/printerSettings239.bin"/><Relationship Id="rId38" Type="http://schemas.openxmlformats.org/officeDocument/2006/relationships/printerSettings" Target="../printerSettings/printerSettings244.bin"/></Relationships>
</file>

<file path=xl/worksheets/_rels/sheet8.xml.rels><?xml version="1.0" encoding="UTF-8" standalone="yes"?>
<Relationships xmlns="http://schemas.openxmlformats.org/package/2006/relationships"><Relationship Id="rId13" Type="http://schemas.openxmlformats.org/officeDocument/2006/relationships/printerSettings" Target="../printerSettings/printerSettings260.bin"/><Relationship Id="rId18" Type="http://schemas.openxmlformats.org/officeDocument/2006/relationships/printerSettings" Target="../printerSettings/printerSettings265.bin"/><Relationship Id="rId26" Type="http://schemas.openxmlformats.org/officeDocument/2006/relationships/printerSettings" Target="../printerSettings/printerSettings273.bin"/><Relationship Id="rId39" Type="http://schemas.openxmlformats.org/officeDocument/2006/relationships/printerSettings" Target="../printerSettings/printerSettings286.bin"/><Relationship Id="rId21" Type="http://schemas.openxmlformats.org/officeDocument/2006/relationships/printerSettings" Target="../printerSettings/printerSettings268.bin"/><Relationship Id="rId34" Type="http://schemas.openxmlformats.org/officeDocument/2006/relationships/printerSettings" Target="../printerSettings/printerSettings281.bin"/><Relationship Id="rId7" Type="http://schemas.openxmlformats.org/officeDocument/2006/relationships/printerSettings" Target="../printerSettings/printerSettings254.bin"/><Relationship Id="rId2" Type="http://schemas.openxmlformats.org/officeDocument/2006/relationships/printerSettings" Target="../printerSettings/printerSettings249.bin"/><Relationship Id="rId16" Type="http://schemas.openxmlformats.org/officeDocument/2006/relationships/printerSettings" Target="../printerSettings/printerSettings263.bin"/><Relationship Id="rId20" Type="http://schemas.openxmlformats.org/officeDocument/2006/relationships/printerSettings" Target="../printerSettings/printerSettings267.bin"/><Relationship Id="rId29" Type="http://schemas.openxmlformats.org/officeDocument/2006/relationships/printerSettings" Target="../printerSettings/printerSettings276.bin"/><Relationship Id="rId41" Type="http://schemas.openxmlformats.org/officeDocument/2006/relationships/printerSettings" Target="../printerSettings/printerSettings288.bin"/><Relationship Id="rId1" Type="http://schemas.openxmlformats.org/officeDocument/2006/relationships/printerSettings" Target="../printerSettings/printerSettings248.bin"/><Relationship Id="rId6" Type="http://schemas.openxmlformats.org/officeDocument/2006/relationships/printerSettings" Target="../printerSettings/printerSettings253.bin"/><Relationship Id="rId11" Type="http://schemas.openxmlformats.org/officeDocument/2006/relationships/printerSettings" Target="../printerSettings/printerSettings258.bin"/><Relationship Id="rId24" Type="http://schemas.openxmlformats.org/officeDocument/2006/relationships/printerSettings" Target="../printerSettings/printerSettings271.bin"/><Relationship Id="rId32" Type="http://schemas.openxmlformats.org/officeDocument/2006/relationships/printerSettings" Target="../printerSettings/printerSettings279.bin"/><Relationship Id="rId37" Type="http://schemas.openxmlformats.org/officeDocument/2006/relationships/printerSettings" Target="../printerSettings/printerSettings284.bin"/><Relationship Id="rId40" Type="http://schemas.openxmlformats.org/officeDocument/2006/relationships/printerSettings" Target="../printerSettings/printerSettings287.bin"/><Relationship Id="rId5" Type="http://schemas.openxmlformats.org/officeDocument/2006/relationships/printerSettings" Target="../printerSettings/printerSettings252.bin"/><Relationship Id="rId15" Type="http://schemas.openxmlformats.org/officeDocument/2006/relationships/printerSettings" Target="../printerSettings/printerSettings262.bin"/><Relationship Id="rId23" Type="http://schemas.openxmlformats.org/officeDocument/2006/relationships/printerSettings" Target="../printerSettings/printerSettings270.bin"/><Relationship Id="rId28" Type="http://schemas.openxmlformats.org/officeDocument/2006/relationships/printerSettings" Target="../printerSettings/printerSettings275.bin"/><Relationship Id="rId36" Type="http://schemas.openxmlformats.org/officeDocument/2006/relationships/printerSettings" Target="../printerSettings/printerSettings283.bin"/><Relationship Id="rId10" Type="http://schemas.openxmlformats.org/officeDocument/2006/relationships/printerSettings" Target="../printerSettings/printerSettings257.bin"/><Relationship Id="rId19" Type="http://schemas.openxmlformats.org/officeDocument/2006/relationships/printerSettings" Target="../printerSettings/printerSettings266.bin"/><Relationship Id="rId31" Type="http://schemas.openxmlformats.org/officeDocument/2006/relationships/printerSettings" Target="../printerSettings/printerSettings278.bin"/><Relationship Id="rId4" Type="http://schemas.openxmlformats.org/officeDocument/2006/relationships/printerSettings" Target="../printerSettings/printerSettings251.bin"/><Relationship Id="rId9" Type="http://schemas.openxmlformats.org/officeDocument/2006/relationships/printerSettings" Target="../printerSettings/printerSettings256.bin"/><Relationship Id="rId14" Type="http://schemas.openxmlformats.org/officeDocument/2006/relationships/printerSettings" Target="../printerSettings/printerSettings261.bin"/><Relationship Id="rId22" Type="http://schemas.openxmlformats.org/officeDocument/2006/relationships/printerSettings" Target="../printerSettings/printerSettings269.bin"/><Relationship Id="rId27" Type="http://schemas.openxmlformats.org/officeDocument/2006/relationships/printerSettings" Target="../printerSettings/printerSettings274.bin"/><Relationship Id="rId30" Type="http://schemas.openxmlformats.org/officeDocument/2006/relationships/printerSettings" Target="../printerSettings/printerSettings277.bin"/><Relationship Id="rId35" Type="http://schemas.openxmlformats.org/officeDocument/2006/relationships/printerSettings" Target="../printerSettings/printerSettings282.bin"/><Relationship Id="rId8" Type="http://schemas.openxmlformats.org/officeDocument/2006/relationships/printerSettings" Target="../printerSettings/printerSettings255.bin"/><Relationship Id="rId3" Type="http://schemas.openxmlformats.org/officeDocument/2006/relationships/printerSettings" Target="../printerSettings/printerSettings250.bin"/><Relationship Id="rId12" Type="http://schemas.openxmlformats.org/officeDocument/2006/relationships/printerSettings" Target="../printerSettings/printerSettings259.bin"/><Relationship Id="rId17" Type="http://schemas.openxmlformats.org/officeDocument/2006/relationships/printerSettings" Target="../printerSettings/printerSettings264.bin"/><Relationship Id="rId25" Type="http://schemas.openxmlformats.org/officeDocument/2006/relationships/printerSettings" Target="../printerSettings/printerSettings272.bin"/><Relationship Id="rId33" Type="http://schemas.openxmlformats.org/officeDocument/2006/relationships/printerSettings" Target="../printerSettings/printerSettings280.bin"/><Relationship Id="rId38" Type="http://schemas.openxmlformats.org/officeDocument/2006/relationships/printerSettings" Target="../printerSettings/printerSettings285.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296.bin"/><Relationship Id="rId13" Type="http://schemas.openxmlformats.org/officeDocument/2006/relationships/printerSettings" Target="../printerSettings/printerSettings301.bin"/><Relationship Id="rId18" Type="http://schemas.openxmlformats.org/officeDocument/2006/relationships/printerSettings" Target="../printerSettings/printerSettings306.bin"/><Relationship Id="rId26" Type="http://schemas.openxmlformats.org/officeDocument/2006/relationships/printerSettings" Target="../printerSettings/printerSettings314.bin"/><Relationship Id="rId3" Type="http://schemas.openxmlformats.org/officeDocument/2006/relationships/printerSettings" Target="../printerSettings/printerSettings291.bin"/><Relationship Id="rId21" Type="http://schemas.openxmlformats.org/officeDocument/2006/relationships/printerSettings" Target="../printerSettings/printerSettings309.bin"/><Relationship Id="rId7" Type="http://schemas.openxmlformats.org/officeDocument/2006/relationships/printerSettings" Target="../printerSettings/printerSettings295.bin"/><Relationship Id="rId12" Type="http://schemas.openxmlformats.org/officeDocument/2006/relationships/printerSettings" Target="../printerSettings/printerSettings300.bin"/><Relationship Id="rId17" Type="http://schemas.openxmlformats.org/officeDocument/2006/relationships/printerSettings" Target="../printerSettings/printerSettings305.bin"/><Relationship Id="rId25" Type="http://schemas.openxmlformats.org/officeDocument/2006/relationships/printerSettings" Target="../printerSettings/printerSettings313.bin"/><Relationship Id="rId2" Type="http://schemas.openxmlformats.org/officeDocument/2006/relationships/printerSettings" Target="../printerSettings/printerSettings290.bin"/><Relationship Id="rId16" Type="http://schemas.openxmlformats.org/officeDocument/2006/relationships/printerSettings" Target="../printerSettings/printerSettings304.bin"/><Relationship Id="rId20" Type="http://schemas.openxmlformats.org/officeDocument/2006/relationships/printerSettings" Target="../printerSettings/printerSettings308.bin"/><Relationship Id="rId1" Type="http://schemas.openxmlformats.org/officeDocument/2006/relationships/printerSettings" Target="../printerSettings/printerSettings289.bin"/><Relationship Id="rId6" Type="http://schemas.openxmlformats.org/officeDocument/2006/relationships/printerSettings" Target="../printerSettings/printerSettings294.bin"/><Relationship Id="rId11" Type="http://schemas.openxmlformats.org/officeDocument/2006/relationships/printerSettings" Target="../printerSettings/printerSettings299.bin"/><Relationship Id="rId24" Type="http://schemas.openxmlformats.org/officeDocument/2006/relationships/printerSettings" Target="../printerSettings/printerSettings312.bin"/><Relationship Id="rId5" Type="http://schemas.openxmlformats.org/officeDocument/2006/relationships/printerSettings" Target="../printerSettings/printerSettings293.bin"/><Relationship Id="rId15" Type="http://schemas.openxmlformats.org/officeDocument/2006/relationships/printerSettings" Target="../printerSettings/printerSettings303.bin"/><Relationship Id="rId23" Type="http://schemas.openxmlformats.org/officeDocument/2006/relationships/printerSettings" Target="../printerSettings/printerSettings311.bin"/><Relationship Id="rId28" Type="http://schemas.openxmlformats.org/officeDocument/2006/relationships/printerSettings" Target="../printerSettings/printerSettings316.bin"/><Relationship Id="rId10" Type="http://schemas.openxmlformats.org/officeDocument/2006/relationships/printerSettings" Target="../printerSettings/printerSettings298.bin"/><Relationship Id="rId19" Type="http://schemas.openxmlformats.org/officeDocument/2006/relationships/printerSettings" Target="../printerSettings/printerSettings307.bin"/><Relationship Id="rId4" Type="http://schemas.openxmlformats.org/officeDocument/2006/relationships/printerSettings" Target="../printerSettings/printerSettings292.bin"/><Relationship Id="rId9" Type="http://schemas.openxmlformats.org/officeDocument/2006/relationships/printerSettings" Target="../printerSettings/printerSettings297.bin"/><Relationship Id="rId14" Type="http://schemas.openxmlformats.org/officeDocument/2006/relationships/printerSettings" Target="../printerSettings/printerSettings302.bin"/><Relationship Id="rId22" Type="http://schemas.openxmlformats.org/officeDocument/2006/relationships/printerSettings" Target="../printerSettings/printerSettings310.bin"/><Relationship Id="rId27" Type="http://schemas.openxmlformats.org/officeDocument/2006/relationships/printerSettings" Target="../printerSettings/printerSettings3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S205"/>
  <sheetViews>
    <sheetView tabSelected="1" topLeftCell="G16" zoomScaleNormal="100" workbookViewId="0">
      <selection activeCell="O38" sqref="O38"/>
    </sheetView>
  </sheetViews>
  <sheetFormatPr defaultColWidth="9.28515625" defaultRowHeight="15" x14ac:dyDescent="0.25"/>
  <cols>
    <col min="1" max="1" width="20.5703125" style="109" customWidth="1"/>
    <col min="2" max="2" width="22.28515625" style="109" customWidth="1"/>
    <col min="3" max="3" width="12.7109375" style="109" customWidth="1"/>
    <col min="4" max="4" width="19.7109375" style="109" customWidth="1"/>
    <col min="5" max="5" width="14.28515625" style="110" customWidth="1"/>
    <col min="6" max="6" width="60.5703125" style="109" customWidth="1"/>
    <col min="7" max="7" width="28.7109375" style="109" customWidth="1"/>
    <col min="8" max="8" width="12.5703125" style="109" customWidth="1"/>
    <col min="9" max="9" width="16.28515625" style="109" customWidth="1"/>
    <col min="10" max="10" width="16.5703125" style="109" bestFit="1" customWidth="1"/>
    <col min="11" max="12" width="9.28515625" style="109"/>
    <col min="13" max="13" width="13.28515625" style="109" customWidth="1"/>
    <col min="14" max="14" width="12.28515625" style="109" customWidth="1"/>
    <col min="15" max="15" width="13.42578125" style="109" customWidth="1"/>
    <col min="16" max="19" width="11.7109375" style="109" customWidth="1"/>
    <col min="20" max="16384" width="9.28515625" style="109"/>
  </cols>
  <sheetData>
    <row r="1" spans="1:19" s="66" customFormat="1" ht="11.25" x14ac:dyDescent="0.25">
      <c r="A1" s="249" t="s">
        <v>172</v>
      </c>
      <c r="B1" s="250"/>
      <c r="C1" s="251"/>
      <c r="D1" s="251"/>
      <c r="E1" s="16"/>
      <c r="F1" s="48"/>
      <c r="G1" s="16"/>
      <c r="H1" s="16"/>
      <c r="I1" s="16"/>
      <c r="J1" s="16"/>
      <c r="K1" s="16"/>
      <c r="L1" s="16"/>
      <c r="M1" s="16"/>
      <c r="N1" s="16"/>
      <c r="O1" s="16"/>
      <c r="P1" s="16"/>
      <c r="Q1" s="16"/>
      <c r="R1" s="16"/>
      <c r="S1" s="16"/>
    </row>
    <row r="2" spans="1:19" s="66" customFormat="1" ht="11.25" x14ac:dyDescent="0.25">
      <c r="A2" s="80"/>
      <c r="B2" s="252"/>
      <c r="C2" s="251"/>
      <c r="D2" s="251"/>
      <c r="E2" s="16"/>
      <c r="F2" s="48"/>
      <c r="G2" s="16"/>
      <c r="H2" s="16"/>
      <c r="I2" s="16"/>
      <c r="J2" s="16"/>
      <c r="K2" s="16"/>
      <c r="L2" s="16"/>
      <c r="M2" s="16"/>
      <c r="N2" s="16"/>
      <c r="O2" s="16"/>
      <c r="P2" s="16"/>
      <c r="Q2" s="16"/>
      <c r="R2" s="16"/>
      <c r="S2" s="16"/>
    </row>
    <row r="3" spans="1:19" s="66" customFormat="1" ht="11.25" x14ac:dyDescent="0.25">
      <c r="A3" s="80" t="s">
        <v>75</v>
      </c>
      <c r="B3" s="252" t="s">
        <v>75</v>
      </c>
      <c r="C3" s="251"/>
      <c r="D3" s="251"/>
      <c r="E3" s="16"/>
      <c r="F3" s="48"/>
      <c r="G3" s="16"/>
      <c r="H3" s="16"/>
      <c r="I3" s="253" t="s">
        <v>87</v>
      </c>
      <c r="J3" s="254">
        <f>SUM(J4:J7)</f>
        <v>2927934.17</v>
      </c>
      <c r="K3" s="16"/>
      <c r="L3" s="16"/>
      <c r="M3" s="16"/>
      <c r="N3" s="16"/>
      <c r="O3" s="16"/>
      <c r="P3" s="16"/>
      <c r="Q3" s="16"/>
      <c r="R3" s="16"/>
      <c r="S3" s="16"/>
    </row>
    <row r="4" spans="1:19" s="66" customFormat="1" ht="11.25" x14ac:dyDescent="0.25">
      <c r="A4" s="80" t="s">
        <v>29</v>
      </c>
      <c r="B4" s="171">
        <f>SUM(D34:D41)</f>
        <v>1852401.55</v>
      </c>
      <c r="C4" s="251"/>
      <c r="D4" s="251"/>
      <c r="E4" s="16"/>
      <c r="F4" s="48"/>
      <c r="G4" s="16"/>
      <c r="H4" s="16"/>
      <c r="I4" s="253" t="s">
        <v>162</v>
      </c>
      <c r="J4" s="254">
        <v>498401.49</v>
      </c>
      <c r="K4" s="255">
        <v>44263</v>
      </c>
      <c r="L4" s="16"/>
      <c r="M4" s="16"/>
      <c r="N4" s="16"/>
      <c r="O4" s="16"/>
      <c r="P4" s="16"/>
      <c r="Q4" s="16"/>
      <c r="R4" s="16"/>
      <c r="S4" s="16"/>
    </row>
    <row r="5" spans="1:19" s="66" customFormat="1" ht="11.25" x14ac:dyDescent="0.25">
      <c r="A5" s="80" t="s">
        <v>72</v>
      </c>
      <c r="B5" s="171">
        <f>SUM(D42:D54)</f>
        <v>4646818.34</v>
      </c>
      <c r="C5" s="251"/>
      <c r="D5" s="251"/>
      <c r="E5" s="16"/>
      <c r="F5" s="48"/>
      <c r="G5" s="16"/>
      <c r="H5" s="16"/>
      <c r="I5" s="253" t="s">
        <v>163</v>
      </c>
      <c r="J5" s="254">
        <v>838700.5</v>
      </c>
      <c r="K5" s="255">
        <v>44319</v>
      </c>
      <c r="L5" s="16"/>
      <c r="M5" s="16"/>
      <c r="N5" s="16"/>
      <c r="O5" s="16"/>
      <c r="P5" s="16"/>
      <c r="Q5" s="16"/>
      <c r="R5" s="16"/>
      <c r="S5" s="16"/>
    </row>
    <row r="6" spans="1:19" s="66" customFormat="1" ht="11.25" x14ac:dyDescent="0.25">
      <c r="A6" s="80" t="s">
        <v>73</v>
      </c>
      <c r="B6" s="171">
        <f>SUM(D55:D65)</f>
        <v>1799350.1800000002</v>
      </c>
      <c r="C6" s="251"/>
      <c r="D6" s="251"/>
      <c r="E6" s="16"/>
      <c r="F6" s="48"/>
      <c r="G6" s="16"/>
      <c r="H6" s="16"/>
      <c r="I6" s="253" t="s">
        <v>164</v>
      </c>
      <c r="J6" s="254">
        <v>823631.93</v>
      </c>
      <c r="K6" s="255">
        <v>44411</v>
      </c>
      <c r="L6" s="16"/>
      <c r="M6" s="16"/>
      <c r="N6" s="16"/>
      <c r="O6" s="16"/>
      <c r="P6" s="16"/>
      <c r="Q6" s="16"/>
      <c r="R6" s="16"/>
      <c r="S6" s="16"/>
    </row>
    <row r="7" spans="1:19" s="66" customFormat="1" ht="11.25" x14ac:dyDescent="0.25">
      <c r="A7" s="80" t="s">
        <v>76</v>
      </c>
      <c r="B7" s="171">
        <f>SUBTOTAL(9,D66:D69)</f>
        <v>736733.96</v>
      </c>
      <c r="C7" s="251"/>
      <c r="D7" s="251"/>
      <c r="E7" s="16"/>
      <c r="F7" s="16"/>
      <c r="G7" s="16"/>
      <c r="H7" s="16"/>
      <c r="I7" s="253" t="s">
        <v>165</v>
      </c>
      <c r="J7" s="254">
        <v>767200.25</v>
      </c>
      <c r="K7" s="255">
        <v>44536</v>
      </c>
      <c r="L7" s="16"/>
      <c r="M7" s="16"/>
      <c r="N7" s="16"/>
      <c r="O7" s="16"/>
      <c r="P7" s="16"/>
      <c r="Q7" s="16"/>
      <c r="R7" s="16"/>
      <c r="S7" s="16"/>
    </row>
    <row r="8" spans="1:19" s="66" customFormat="1" ht="11.25" x14ac:dyDescent="0.25">
      <c r="A8" s="80" t="s">
        <v>77</v>
      </c>
      <c r="B8" s="171">
        <f>SUBTOTAL(9,D70:D79)</f>
        <v>2100607.08</v>
      </c>
      <c r="C8" s="251"/>
      <c r="D8" s="251"/>
      <c r="E8" s="16"/>
      <c r="F8" s="16"/>
      <c r="G8" s="16"/>
      <c r="H8" s="16"/>
      <c r="I8" s="16"/>
      <c r="J8" s="16"/>
      <c r="K8" s="16"/>
      <c r="L8" s="16"/>
      <c r="M8" s="16"/>
      <c r="N8" s="16"/>
      <c r="O8" s="16"/>
      <c r="P8" s="16"/>
      <c r="Q8" s="16"/>
      <c r="R8" s="16"/>
      <c r="S8" s="16"/>
    </row>
    <row r="9" spans="1:19" s="66" customFormat="1" ht="11.25" x14ac:dyDescent="0.25">
      <c r="A9" s="80" t="s">
        <v>78</v>
      </c>
      <c r="B9" s="171">
        <f>SUM(D80:D85)</f>
        <v>1687533.78</v>
      </c>
      <c r="C9" s="251"/>
      <c r="D9" s="251"/>
      <c r="E9" s="16"/>
      <c r="F9" s="16"/>
      <c r="G9" s="16"/>
      <c r="H9" s="16"/>
      <c r="I9" s="16"/>
      <c r="J9" s="16"/>
      <c r="K9" s="16"/>
      <c r="L9" s="16"/>
      <c r="M9" s="16"/>
      <c r="N9" s="16"/>
      <c r="O9" s="16"/>
      <c r="P9" s="16"/>
      <c r="Q9" s="16"/>
      <c r="R9" s="16"/>
      <c r="S9" s="16"/>
    </row>
    <row r="10" spans="1:19" s="66" customFormat="1" ht="11.25" x14ac:dyDescent="0.25">
      <c r="A10" s="80" t="s">
        <v>79</v>
      </c>
      <c r="B10" s="133">
        <f>SUM(D86:D173)</f>
        <v>31829884.939442262</v>
      </c>
      <c r="C10" s="251"/>
      <c r="D10" s="256" t="s">
        <v>173</v>
      </c>
      <c r="E10" s="257"/>
      <c r="F10" s="258"/>
      <c r="G10" s="258"/>
      <c r="H10" s="257"/>
      <c r="I10" s="16"/>
      <c r="J10" s="16"/>
      <c r="K10" s="16"/>
      <c r="L10" s="16"/>
      <c r="M10" s="16"/>
      <c r="N10" s="16"/>
      <c r="O10" s="16"/>
      <c r="P10" s="16"/>
      <c r="Q10" s="16"/>
      <c r="R10" s="16"/>
      <c r="S10" s="16"/>
    </row>
    <row r="11" spans="1:19" s="66" customFormat="1" ht="11.25" x14ac:dyDescent="0.25">
      <c r="A11" s="80" t="s">
        <v>80</v>
      </c>
      <c r="B11" s="133"/>
      <c r="C11" s="251"/>
      <c r="D11" s="251"/>
      <c r="E11" s="16"/>
      <c r="F11" s="16"/>
      <c r="G11" s="16"/>
      <c r="H11" s="16"/>
      <c r="I11" s="16"/>
      <c r="J11" s="16"/>
      <c r="K11" s="16"/>
      <c r="L11" s="16"/>
      <c r="M11" s="16"/>
      <c r="N11" s="16"/>
      <c r="O11" s="16"/>
      <c r="P11" s="16"/>
      <c r="Q11" s="16"/>
      <c r="R11" s="16"/>
      <c r="S11" s="16"/>
    </row>
    <row r="12" spans="1:19" s="66" customFormat="1" ht="11.25" x14ac:dyDescent="0.25">
      <c r="A12" s="80" t="s">
        <v>81</v>
      </c>
      <c r="B12" s="133"/>
      <c r="C12" s="251"/>
      <c r="D12" s="251"/>
      <c r="E12" s="16"/>
      <c r="F12" s="16"/>
      <c r="G12" s="16"/>
      <c r="H12" s="16"/>
      <c r="I12" s="16"/>
      <c r="J12" s="16"/>
      <c r="K12" s="16"/>
      <c r="L12" s="16"/>
      <c r="M12" s="16"/>
      <c r="N12" s="16"/>
      <c r="O12" s="16"/>
      <c r="P12" s="16"/>
      <c r="Q12" s="16"/>
      <c r="R12" s="16"/>
      <c r="S12" s="16"/>
    </row>
    <row r="13" spans="1:19" s="66" customFormat="1" ht="11.25" x14ac:dyDescent="0.25">
      <c r="A13" s="80" t="s">
        <v>82</v>
      </c>
      <c r="B13" s="133"/>
      <c r="C13" s="251"/>
      <c r="D13" s="251"/>
      <c r="E13" s="16"/>
      <c r="F13" s="16"/>
      <c r="G13" s="16"/>
      <c r="H13" s="16"/>
      <c r="I13" s="16"/>
      <c r="J13" s="16"/>
      <c r="K13" s="16"/>
      <c r="L13" s="16"/>
      <c r="M13" s="16"/>
      <c r="N13" s="16"/>
      <c r="O13" s="16"/>
      <c r="P13" s="16"/>
      <c r="Q13" s="16"/>
      <c r="R13" s="16"/>
      <c r="S13" s="16"/>
    </row>
    <row r="14" spans="1:19" s="66" customFormat="1" ht="11.25" x14ac:dyDescent="0.25">
      <c r="A14" s="80" t="s">
        <v>83</v>
      </c>
      <c r="B14" s="133"/>
      <c r="C14" s="251"/>
      <c r="D14" s="251"/>
      <c r="E14" s="16"/>
      <c r="F14" s="16"/>
      <c r="G14" s="16"/>
      <c r="H14" s="16"/>
      <c r="I14" s="16"/>
      <c r="J14" s="16"/>
      <c r="K14" s="16"/>
      <c r="L14" s="16"/>
      <c r="M14" s="16"/>
      <c r="N14" s="16"/>
      <c r="O14" s="16"/>
      <c r="P14" s="16"/>
      <c r="Q14" s="16"/>
      <c r="R14" s="16"/>
      <c r="S14" s="16"/>
    </row>
    <row r="15" spans="1:19" s="66" customFormat="1" ht="11.25" x14ac:dyDescent="0.25">
      <c r="A15" s="80" t="s">
        <v>84</v>
      </c>
      <c r="B15" s="133"/>
      <c r="C15" s="251"/>
      <c r="D15" s="251"/>
      <c r="E15" s="16"/>
      <c r="F15" s="16"/>
      <c r="G15" s="16"/>
      <c r="H15" s="16"/>
      <c r="I15" s="16"/>
      <c r="J15" s="16"/>
      <c r="K15" s="16"/>
      <c r="L15" s="16"/>
      <c r="M15" s="16"/>
      <c r="N15" s="16"/>
      <c r="O15" s="16"/>
      <c r="P15" s="16"/>
      <c r="Q15" s="16"/>
      <c r="R15" s="16"/>
      <c r="S15" s="16"/>
    </row>
    <row r="16" spans="1:19" s="66" customFormat="1" ht="11.25" x14ac:dyDescent="0.25">
      <c r="A16" s="259"/>
      <c r="B16" s="259"/>
      <c r="C16" s="260"/>
      <c r="D16" s="260"/>
      <c r="E16" s="16"/>
      <c r="F16" s="16"/>
      <c r="G16" s="16"/>
      <c r="H16" s="16"/>
      <c r="I16" s="16"/>
      <c r="J16" s="16"/>
      <c r="K16" s="16"/>
      <c r="L16" s="16"/>
      <c r="M16" s="16"/>
      <c r="N16" s="16"/>
      <c r="O16" s="16"/>
      <c r="P16" s="16"/>
      <c r="Q16" s="16"/>
      <c r="R16" s="16"/>
      <c r="S16" s="16"/>
    </row>
    <row r="17" spans="1:19" s="66" customFormat="1" ht="11.25" customHeight="1" x14ac:dyDescent="0.25">
      <c r="A17" s="453"/>
      <c r="B17" s="453"/>
      <c r="C17" s="261"/>
      <c r="D17" s="261"/>
      <c r="E17" s="453"/>
      <c r="F17" s="262">
        <f>'Cost Recovery'!G4</f>
        <v>11469.18</v>
      </c>
      <c r="G17" s="456" t="s">
        <v>88</v>
      </c>
      <c r="H17" s="456"/>
      <c r="I17" s="456"/>
      <c r="J17" s="456"/>
      <c r="K17" s="456"/>
      <c r="L17" s="16"/>
      <c r="M17" s="16"/>
      <c r="N17" s="16"/>
      <c r="O17" s="16"/>
      <c r="P17" s="16"/>
      <c r="Q17" s="16"/>
      <c r="R17" s="16"/>
      <c r="S17" s="16"/>
    </row>
    <row r="18" spans="1:19" s="66" customFormat="1" ht="11.25" customHeight="1" x14ac:dyDescent="0.25">
      <c r="A18" s="259"/>
      <c r="B18" s="263"/>
      <c r="C18" s="264"/>
      <c r="D18" s="260"/>
      <c r="E18" s="16"/>
      <c r="F18" s="265"/>
      <c r="G18" s="266"/>
      <c r="H18" s="16"/>
      <c r="I18" s="16"/>
      <c r="J18" s="16"/>
      <c r="K18" s="16"/>
      <c r="L18" s="16"/>
      <c r="M18" s="16"/>
      <c r="N18" s="16"/>
      <c r="O18" s="16"/>
      <c r="P18" s="16"/>
      <c r="Q18" s="16"/>
      <c r="R18" s="16"/>
      <c r="S18" s="16"/>
    </row>
    <row r="19" spans="1:19" s="66" customFormat="1" ht="11.25" customHeight="1" x14ac:dyDescent="0.25">
      <c r="A19" s="267"/>
      <c r="B19" s="268"/>
      <c r="C19" s="264"/>
      <c r="D19" s="260"/>
      <c r="E19" s="16"/>
      <c r="F19" s="262">
        <f>F23+F17</f>
        <v>44694335.599442266</v>
      </c>
      <c r="G19" s="44" t="s">
        <v>89</v>
      </c>
      <c r="H19" s="269" t="s">
        <v>90</v>
      </c>
      <c r="I19" s="16"/>
      <c r="J19" s="16"/>
      <c r="K19" s="16"/>
      <c r="L19" s="16"/>
      <c r="M19" s="16"/>
      <c r="N19" s="16"/>
      <c r="O19" s="16"/>
      <c r="P19" s="16"/>
      <c r="Q19" s="16"/>
      <c r="R19" s="16"/>
      <c r="S19" s="16"/>
    </row>
    <row r="20" spans="1:19" s="66" customFormat="1" ht="11.25" customHeight="1" x14ac:dyDescent="0.25">
      <c r="A20" s="259" t="s">
        <v>74</v>
      </c>
      <c r="B20" s="268"/>
      <c r="C20" s="270"/>
      <c r="D20" s="16"/>
      <c r="E20" s="16"/>
      <c r="F20" s="265"/>
      <c r="G20" s="266"/>
      <c r="H20" s="16"/>
      <c r="I20" s="16"/>
      <c r="J20" s="16"/>
      <c r="K20" s="16"/>
      <c r="L20" s="16"/>
      <c r="M20" s="16"/>
      <c r="N20" s="16"/>
      <c r="O20" s="16"/>
      <c r="P20" s="16"/>
      <c r="Q20" s="16"/>
      <c r="R20" s="16"/>
      <c r="S20" s="16"/>
    </row>
    <row r="21" spans="1:19" s="66" customFormat="1" ht="11.25" customHeight="1" x14ac:dyDescent="0.25">
      <c r="A21" s="271"/>
      <c r="B21" s="271"/>
      <c r="C21" s="16"/>
      <c r="D21" s="16"/>
      <c r="E21" s="16"/>
      <c r="F21" s="272">
        <f>F27+J3+F17</f>
        <v>47592733.179442264</v>
      </c>
      <c r="G21" s="45" t="s">
        <v>133</v>
      </c>
      <c r="H21" s="273" t="s">
        <v>91</v>
      </c>
      <c r="I21" s="16"/>
      <c r="J21" s="16"/>
      <c r="K21" s="16"/>
      <c r="L21" s="16"/>
      <c r="M21" s="16"/>
      <c r="N21" s="16"/>
      <c r="O21" s="16"/>
      <c r="P21" s="16"/>
      <c r="Q21" s="16"/>
      <c r="R21" s="16"/>
      <c r="S21" s="16"/>
    </row>
    <row r="22" spans="1:19" s="66" customFormat="1" ht="11.25" customHeight="1" x14ac:dyDescent="0.25">
      <c r="A22" s="271"/>
      <c r="B22" s="271"/>
      <c r="C22" s="16"/>
      <c r="D22" s="16"/>
      <c r="E22" s="16"/>
      <c r="F22" s="45"/>
      <c r="G22" s="45"/>
      <c r="H22" s="273"/>
      <c r="I22" s="16"/>
      <c r="J22" s="16"/>
      <c r="K22" s="16"/>
      <c r="L22" s="16"/>
      <c r="M22" s="16"/>
      <c r="N22" s="16"/>
      <c r="O22" s="16"/>
      <c r="P22" s="16"/>
      <c r="Q22" s="16"/>
      <c r="R22" s="16"/>
      <c r="S22" s="16"/>
    </row>
    <row r="23" spans="1:19" s="66" customFormat="1" ht="11.25" x14ac:dyDescent="0.25">
      <c r="A23" s="271"/>
      <c r="B23" s="271"/>
      <c r="C23" s="16"/>
      <c r="D23" s="16"/>
      <c r="E23" s="16"/>
      <c r="F23" s="262">
        <f>F25+F27</f>
        <v>44682866.419442266</v>
      </c>
      <c r="G23" s="459" t="s">
        <v>109</v>
      </c>
      <c r="H23" s="459"/>
      <c r="I23" s="459"/>
      <c r="J23" s="459"/>
      <c r="K23" s="459"/>
      <c r="L23" s="16"/>
      <c r="M23" s="16"/>
      <c r="N23" s="16"/>
      <c r="O23" s="16"/>
      <c r="P23" s="16"/>
      <c r="Q23" s="16"/>
      <c r="R23" s="16"/>
      <c r="S23" s="16"/>
    </row>
    <row r="24" spans="1:19" s="66" customFormat="1" ht="11.25" x14ac:dyDescent="0.25">
      <c r="A24" s="271"/>
      <c r="B24" s="271"/>
      <c r="C24" s="16"/>
      <c r="D24" s="16"/>
      <c r="E24" s="16"/>
      <c r="F24" s="45"/>
      <c r="G24" s="45"/>
      <c r="H24" s="273"/>
      <c r="I24" s="16"/>
      <c r="J24" s="16"/>
      <c r="K24" s="16"/>
      <c r="L24" s="16"/>
      <c r="M24" s="16"/>
      <c r="N24" s="16"/>
      <c r="O24" s="16"/>
      <c r="P24" s="16"/>
      <c r="Q24" s="16"/>
      <c r="R24" s="16"/>
      <c r="S24" s="16"/>
    </row>
    <row r="25" spans="1:19" s="66" customFormat="1" ht="11.25" x14ac:dyDescent="0.25">
      <c r="A25" s="271"/>
      <c r="B25" s="271"/>
      <c r="C25" s="16"/>
      <c r="D25" s="16"/>
      <c r="E25" s="16"/>
      <c r="F25" s="274">
        <f>SUM('Cost Savings - Sasol'!F17)</f>
        <v>29536.59</v>
      </c>
      <c r="G25" s="456" t="s">
        <v>148</v>
      </c>
      <c r="H25" s="456"/>
      <c r="I25" s="456"/>
      <c r="J25" s="456"/>
      <c r="K25" s="456"/>
      <c r="L25" s="16"/>
      <c r="M25" s="16"/>
      <c r="N25" s="16"/>
      <c r="O25" s="16"/>
      <c r="P25" s="16"/>
      <c r="Q25" s="16"/>
      <c r="R25" s="16"/>
      <c r="S25" s="16"/>
    </row>
    <row r="26" spans="1:19" s="66" customFormat="1" ht="11.25" x14ac:dyDescent="0.25">
      <c r="A26" s="271"/>
      <c r="B26" s="271"/>
      <c r="C26" s="16"/>
      <c r="D26" s="16"/>
      <c r="E26" s="16"/>
      <c r="F26" s="45"/>
      <c r="G26" s="45"/>
      <c r="H26" s="273"/>
      <c r="I26" s="16"/>
      <c r="J26" s="16"/>
      <c r="K26" s="16"/>
      <c r="L26" s="16"/>
      <c r="M26" s="16"/>
      <c r="N26" s="16"/>
      <c r="O26" s="16"/>
      <c r="P26" s="16"/>
      <c r="Q26" s="16"/>
      <c r="R26" s="16"/>
      <c r="S26" s="16"/>
    </row>
    <row r="27" spans="1:19" s="66" customFormat="1" ht="11.25" x14ac:dyDescent="0.25">
      <c r="A27" s="87" t="s">
        <v>74</v>
      </c>
      <c r="B27" s="259"/>
      <c r="C27" s="16"/>
      <c r="D27" s="16"/>
      <c r="E27" s="16"/>
      <c r="F27" s="262">
        <f>SUM(D34:D173)</f>
        <v>44653329.829442263</v>
      </c>
      <c r="G27" s="458" t="s">
        <v>110</v>
      </c>
      <c r="H27" s="458"/>
      <c r="I27" s="458"/>
      <c r="J27" s="458"/>
      <c r="K27" s="458"/>
      <c r="L27" s="16"/>
      <c r="M27" s="16"/>
      <c r="N27" s="16"/>
      <c r="O27" s="16"/>
      <c r="P27" s="16"/>
      <c r="Q27" s="16"/>
      <c r="R27" s="16"/>
      <c r="S27" s="16"/>
    </row>
    <row r="28" spans="1:19" s="66" customFormat="1" ht="11.25" x14ac:dyDescent="0.25">
      <c r="A28" s="16"/>
      <c r="B28" s="16"/>
      <c r="C28" s="16"/>
      <c r="D28" s="46"/>
      <c r="E28" s="46"/>
      <c r="F28" s="275"/>
      <c r="G28" s="48"/>
      <c r="H28" s="16"/>
      <c r="I28" s="16"/>
      <c r="J28" s="16"/>
      <c r="K28" s="16"/>
      <c r="L28" s="16"/>
      <c r="M28" s="16"/>
      <c r="N28" s="16"/>
      <c r="O28" s="16"/>
      <c r="P28" s="16"/>
      <c r="Q28" s="16"/>
      <c r="R28" s="16"/>
      <c r="S28" s="16"/>
    </row>
    <row r="29" spans="1:19" s="66" customFormat="1" ht="11.25" x14ac:dyDescent="0.25">
      <c r="A29" s="45" t="s">
        <v>92</v>
      </c>
      <c r="B29" s="16"/>
      <c r="C29" s="16"/>
      <c r="D29" s="46"/>
      <c r="E29" s="46"/>
      <c r="F29" s="275"/>
      <c r="G29" s="48"/>
      <c r="H29" s="16"/>
      <c r="I29" s="16"/>
      <c r="J29" s="16"/>
      <c r="K29" s="16"/>
      <c r="L29" s="16"/>
      <c r="M29" s="16"/>
      <c r="N29" s="16"/>
      <c r="O29" s="16"/>
      <c r="P29" s="16"/>
      <c r="Q29" s="16"/>
      <c r="R29" s="16"/>
      <c r="S29" s="16"/>
    </row>
    <row r="30" spans="1:19" s="66" customFormat="1" ht="13.9" customHeight="1" x14ac:dyDescent="0.25">
      <c r="A30" s="44" t="s">
        <v>93</v>
      </c>
      <c r="B30" s="16"/>
      <c r="C30" s="16"/>
      <c r="D30" s="46"/>
      <c r="E30" s="46"/>
      <c r="F30" s="275"/>
      <c r="G30" s="48"/>
      <c r="H30" s="16"/>
      <c r="I30" s="16"/>
      <c r="J30" s="16"/>
      <c r="K30" s="16"/>
      <c r="L30" s="16"/>
      <c r="M30" s="16"/>
      <c r="N30" s="16"/>
      <c r="O30" s="16"/>
      <c r="P30" s="16"/>
      <c r="Q30" s="16"/>
      <c r="R30" s="16"/>
      <c r="S30" s="16"/>
    </row>
    <row r="31" spans="1:19" s="66" customFormat="1" ht="11.25" x14ac:dyDescent="0.25">
      <c r="A31" s="44"/>
      <c r="B31" s="16"/>
      <c r="C31" s="16"/>
      <c r="D31" s="46"/>
      <c r="E31" s="46"/>
      <c r="F31" s="275"/>
      <c r="G31" s="48"/>
      <c r="H31" s="16"/>
      <c r="I31" s="16"/>
      <c r="J31" s="16"/>
      <c r="K31" s="16"/>
      <c r="L31" s="16"/>
      <c r="M31" s="16"/>
      <c r="N31" s="16"/>
      <c r="O31" s="16"/>
      <c r="P31" s="16"/>
      <c r="Q31" s="16"/>
      <c r="R31" s="16"/>
      <c r="S31" s="16"/>
    </row>
    <row r="32" spans="1:19" s="67" customFormat="1" ht="11.25" x14ac:dyDescent="0.25">
      <c r="A32" s="457" t="s">
        <v>94</v>
      </c>
      <c r="B32" s="457"/>
      <c r="C32" s="457"/>
      <c r="D32" s="457"/>
      <c r="E32" s="457"/>
      <c r="F32" s="457"/>
      <c r="G32" s="457"/>
      <c r="H32" s="457"/>
      <c r="I32" s="457"/>
      <c r="J32" s="457"/>
      <c r="K32" s="457"/>
      <c r="L32" s="457"/>
      <c r="M32" s="457"/>
      <c r="N32" s="457"/>
      <c r="O32" s="457"/>
      <c r="P32" s="49"/>
      <c r="Q32" s="49"/>
      <c r="R32" s="49"/>
      <c r="S32" s="49"/>
    </row>
    <row r="33" spans="1:19" s="67" customFormat="1" ht="33.75" x14ac:dyDescent="0.25">
      <c r="A33" s="276" t="s">
        <v>6</v>
      </c>
      <c r="B33" s="276" t="s">
        <v>7</v>
      </c>
      <c r="C33" s="276" t="s">
        <v>95</v>
      </c>
      <c r="D33" s="277" t="s">
        <v>96</v>
      </c>
      <c r="E33" s="276" t="s">
        <v>97</v>
      </c>
      <c r="F33" s="276" t="s">
        <v>12</v>
      </c>
      <c r="G33" s="276" t="s">
        <v>36</v>
      </c>
      <c r="H33" s="276" t="s">
        <v>9</v>
      </c>
      <c r="I33" s="276" t="s">
        <v>98</v>
      </c>
      <c r="J33" s="278" t="s">
        <v>99</v>
      </c>
      <c r="K33" s="276" t="s">
        <v>100</v>
      </c>
      <c r="L33" s="276" t="s">
        <v>101</v>
      </c>
      <c r="M33" s="276" t="s">
        <v>102</v>
      </c>
      <c r="N33" s="279" t="s">
        <v>103</v>
      </c>
      <c r="O33" s="276" t="s">
        <v>104</v>
      </c>
      <c r="P33" s="278" t="s">
        <v>18</v>
      </c>
      <c r="Q33" s="278" t="s">
        <v>19</v>
      </c>
      <c r="R33" s="278" t="s">
        <v>20</v>
      </c>
      <c r="S33" s="278" t="s">
        <v>105</v>
      </c>
    </row>
    <row r="34" spans="1:19" s="283" customFormat="1" ht="13.5" customHeight="1" x14ac:dyDescent="0.25">
      <c r="A34" s="162" t="s">
        <v>203</v>
      </c>
      <c r="B34" s="60" t="s">
        <v>204</v>
      </c>
      <c r="C34" s="280">
        <v>849458</v>
      </c>
      <c r="D34" s="281">
        <f>58064*2</f>
        <v>116128</v>
      </c>
      <c r="E34" s="60" t="s">
        <v>106</v>
      </c>
      <c r="F34" s="60" t="s">
        <v>206</v>
      </c>
      <c r="G34" s="162" t="s">
        <v>129</v>
      </c>
      <c r="H34" s="162" t="s">
        <v>205</v>
      </c>
      <c r="I34" s="162"/>
      <c r="J34" s="162"/>
      <c r="K34" s="162" t="s">
        <v>29</v>
      </c>
      <c r="L34" s="162">
        <v>2021</v>
      </c>
      <c r="M34" s="162" t="s">
        <v>118</v>
      </c>
      <c r="N34" s="282">
        <v>44201</v>
      </c>
      <c r="O34" s="162"/>
      <c r="P34" s="162" t="s">
        <v>130</v>
      </c>
      <c r="Q34" s="162" t="s">
        <v>21</v>
      </c>
      <c r="R34" s="162"/>
      <c r="S34" s="162"/>
    </row>
    <row r="35" spans="1:19" s="283" customFormat="1" ht="13.5" customHeight="1" x14ac:dyDescent="0.25">
      <c r="A35" s="60" t="s">
        <v>261</v>
      </c>
      <c r="B35" s="60" t="s">
        <v>262</v>
      </c>
      <c r="C35" s="70">
        <v>6200000</v>
      </c>
      <c r="D35" s="70">
        <v>1120968</v>
      </c>
      <c r="E35" s="60" t="s">
        <v>106</v>
      </c>
      <c r="F35" s="60" t="s">
        <v>265</v>
      </c>
      <c r="G35" s="60" t="s">
        <v>129</v>
      </c>
      <c r="H35" s="60" t="s">
        <v>263</v>
      </c>
      <c r="I35" s="60"/>
      <c r="J35" s="62"/>
      <c r="K35" s="60" t="s">
        <v>264</v>
      </c>
      <c r="L35" s="60">
        <v>2021</v>
      </c>
      <c r="M35" s="60" t="s">
        <v>134</v>
      </c>
      <c r="N35" s="282">
        <v>44208</v>
      </c>
      <c r="O35" s="60"/>
      <c r="P35" s="60"/>
      <c r="Q35" s="60"/>
      <c r="R35" s="60"/>
      <c r="S35" s="60"/>
    </row>
    <row r="36" spans="1:19" s="283" customFormat="1" ht="13.5" customHeight="1" x14ac:dyDescent="0.25">
      <c r="A36" s="60" t="s">
        <v>266</v>
      </c>
      <c r="B36" s="284" t="s">
        <v>267</v>
      </c>
      <c r="C36" s="281">
        <v>19696867.5</v>
      </c>
      <c r="D36" s="280">
        <v>20578</v>
      </c>
      <c r="E36" s="60" t="s">
        <v>2</v>
      </c>
      <c r="F36" s="60" t="s">
        <v>276</v>
      </c>
      <c r="G36" s="285" t="s">
        <v>116</v>
      </c>
      <c r="H36" s="60" t="s">
        <v>268</v>
      </c>
      <c r="I36" s="162"/>
      <c r="J36" s="286"/>
      <c r="K36" s="162" t="s">
        <v>29</v>
      </c>
      <c r="L36" s="162">
        <v>2021</v>
      </c>
      <c r="M36" s="287" t="s">
        <v>269</v>
      </c>
      <c r="N36" s="288"/>
      <c r="O36" s="288"/>
      <c r="P36" s="289"/>
      <c r="Q36" s="289"/>
      <c r="R36" s="289"/>
      <c r="S36" s="289"/>
    </row>
    <row r="37" spans="1:19" s="283" customFormat="1" ht="13.5" customHeight="1" x14ac:dyDescent="0.25">
      <c r="A37" s="60" t="s">
        <v>270</v>
      </c>
      <c r="B37" s="284" t="s">
        <v>271</v>
      </c>
      <c r="C37" s="281">
        <v>5700000</v>
      </c>
      <c r="D37" s="280">
        <v>234531.56</v>
      </c>
      <c r="E37" s="60" t="s">
        <v>2</v>
      </c>
      <c r="F37" s="60" t="s">
        <v>279</v>
      </c>
      <c r="G37" s="285" t="s">
        <v>116</v>
      </c>
      <c r="H37" s="60" t="s">
        <v>272</v>
      </c>
      <c r="I37" s="162"/>
      <c r="J37" s="286"/>
      <c r="K37" s="162" t="s">
        <v>29</v>
      </c>
      <c r="L37" s="162">
        <v>2021</v>
      </c>
      <c r="M37" s="287" t="s">
        <v>269</v>
      </c>
      <c r="N37" s="288"/>
      <c r="O37" s="288"/>
      <c r="P37" s="162"/>
      <c r="Q37" s="162"/>
      <c r="R37" s="162"/>
      <c r="S37" s="162"/>
    </row>
    <row r="38" spans="1:19" s="283" customFormat="1" ht="13.5" customHeight="1" x14ac:dyDescent="0.25">
      <c r="A38" s="60" t="s">
        <v>273</v>
      </c>
      <c r="B38" s="284" t="s">
        <v>274</v>
      </c>
      <c r="C38" s="281">
        <v>16330000</v>
      </c>
      <c r="D38" s="280">
        <v>33170.050000000003</v>
      </c>
      <c r="E38" s="60" t="s">
        <v>2</v>
      </c>
      <c r="F38" s="60" t="s">
        <v>277</v>
      </c>
      <c r="G38" s="285" t="s">
        <v>116</v>
      </c>
      <c r="H38" s="60" t="s">
        <v>275</v>
      </c>
      <c r="I38" s="162"/>
      <c r="J38" s="286"/>
      <c r="K38" s="162" t="s">
        <v>29</v>
      </c>
      <c r="L38" s="162">
        <v>2021</v>
      </c>
      <c r="M38" s="287" t="s">
        <v>269</v>
      </c>
      <c r="N38" s="288"/>
      <c r="O38" s="288"/>
      <c r="P38" s="162"/>
      <c r="Q38" s="162"/>
      <c r="R38" s="162"/>
      <c r="S38" s="162"/>
    </row>
    <row r="39" spans="1:19" s="283" customFormat="1" ht="13.5" customHeight="1" x14ac:dyDescent="0.25">
      <c r="A39" s="60" t="s">
        <v>266</v>
      </c>
      <c r="B39" s="284" t="s">
        <v>267</v>
      </c>
      <c r="C39" s="281">
        <v>19696867.5</v>
      </c>
      <c r="D39" s="280">
        <v>45031</v>
      </c>
      <c r="E39" s="60" t="s">
        <v>2</v>
      </c>
      <c r="F39" s="60" t="s">
        <v>278</v>
      </c>
      <c r="G39" s="285" t="s">
        <v>116</v>
      </c>
      <c r="H39" s="60" t="s">
        <v>268</v>
      </c>
      <c r="I39" s="162"/>
      <c r="J39" s="286"/>
      <c r="K39" s="162" t="s">
        <v>29</v>
      </c>
      <c r="L39" s="162">
        <v>2021</v>
      </c>
      <c r="M39" s="287" t="s">
        <v>269</v>
      </c>
      <c r="N39" s="162"/>
      <c r="O39" s="162"/>
      <c r="P39" s="162"/>
      <c r="Q39" s="162"/>
      <c r="R39" s="162"/>
      <c r="S39" s="162"/>
    </row>
    <row r="40" spans="1:19" s="283" customFormat="1" ht="13.5" customHeight="1" x14ac:dyDescent="0.25">
      <c r="A40" s="60" t="s">
        <v>270</v>
      </c>
      <c r="B40" s="284" t="s">
        <v>271</v>
      </c>
      <c r="C40" s="281">
        <v>5700000</v>
      </c>
      <c r="D40" s="280">
        <v>221331.66</v>
      </c>
      <c r="E40" s="60" t="s">
        <v>2</v>
      </c>
      <c r="F40" s="60" t="s">
        <v>280</v>
      </c>
      <c r="G40" s="285" t="s">
        <v>116</v>
      </c>
      <c r="H40" s="60" t="s">
        <v>272</v>
      </c>
      <c r="I40" s="162"/>
      <c r="J40" s="286"/>
      <c r="K40" s="162" t="s">
        <v>29</v>
      </c>
      <c r="L40" s="162">
        <v>2021</v>
      </c>
      <c r="M40" s="287" t="s">
        <v>269</v>
      </c>
      <c r="N40" s="162"/>
      <c r="O40" s="162"/>
      <c r="P40" s="162"/>
      <c r="Q40" s="162"/>
      <c r="R40" s="162"/>
      <c r="S40" s="162"/>
    </row>
    <row r="41" spans="1:19" s="283" customFormat="1" ht="13.5" customHeight="1" x14ac:dyDescent="0.25">
      <c r="A41" s="60" t="s">
        <v>273</v>
      </c>
      <c r="B41" s="284" t="s">
        <v>274</v>
      </c>
      <c r="C41" s="281">
        <v>16330000</v>
      </c>
      <c r="D41" s="280">
        <v>60663.28</v>
      </c>
      <c r="E41" s="60" t="s">
        <v>2</v>
      </c>
      <c r="F41" s="60" t="s">
        <v>281</v>
      </c>
      <c r="G41" s="285" t="s">
        <v>116</v>
      </c>
      <c r="H41" s="60" t="s">
        <v>275</v>
      </c>
      <c r="I41" s="162"/>
      <c r="J41" s="286"/>
      <c r="K41" s="162" t="s">
        <v>29</v>
      </c>
      <c r="L41" s="162">
        <v>2021</v>
      </c>
      <c r="M41" s="287" t="s">
        <v>269</v>
      </c>
      <c r="N41" s="162"/>
      <c r="O41" s="162"/>
      <c r="P41" s="162"/>
      <c r="Q41" s="162"/>
      <c r="R41" s="162"/>
      <c r="S41" s="162"/>
    </row>
    <row r="42" spans="1:19" s="291" customFormat="1" ht="13.5" customHeight="1" x14ac:dyDescent="0.2">
      <c r="A42" s="162" t="s">
        <v>389</v>
      </c>
      <c r="B42" s="162" t="s">
        <v>390</v>
      </c>
      <c r="C42" s="280">
        <v>614000</v>
      </c>
      <c r="D42" s="280">
        <v>558398</v>
      </c>
      <c r="E42" s="60" t="s">
        <v>106</v>
      </c>
      <c r="F42" s="60" t="s">
        <v>391</v>
      </c>
      <c r="G42" s="162" t="s">
        <v>116</v>
      </c>
      <c r="H42" s="60" t="s">
        <v>392</v>
      </c>
      <c r="I42" s="162"/>
      <c r="J42" s="162"/>
      <c r="K42" s="162" t="s">
        <v>72</v>
      </c>
      <c r="L42" s="162">
        <v>2021</v>
      </c>
      <c r="M42" s="60" t="s">
        <v>179</v>
      </c>
      <c r="N42" s="290">
        <v>44221</v>
      </c>
      <c r="O42" s="178"/>
      <c r="P42" s="178"/>
      <c r="Q42" s="178"/>
      <c r="R42" s="178"/>
      <c r="S42" s="178"/>
    </row>
    <row r="43" spans="1:19" s="291" customFormat="1" ht="13.5" customHeight="1" x14ac:dyDescent="0.2">
      <c r="A43" s="162" t="s">
        <v>374</v>
      </c>
      <c r="B43" s="162" t="s">
        <v>393</v>
      </c>
      <c r="C43" s="280">
        <v>4681.34</v>
      </c>
      <c r="D43" s="280">
        <v>1800</v>
      </c>
      <c r="E43" s="60" t="s">
        <v>2</v>
      </c>
      <c r="F43" s="60" t="s">
        <v>394</v>
      </c>
      <c r="G43" s="162" t="s">
        <v>116</v>
      </c>
      <c r="H43" s="60" t="s">
        <v>373</v>
      </c>
      <c r="I43" s="162"/>
      <c r="J43" s="162"/>
      <c r="K43" s="162" t="s">
        <v>72</v>
      </c>
      <c r="L43" s="162">
        <v>2021</v>
      </c>
      <c r="M43" s="60" t="s">
        <v>212</v>
      </c>
      <c r="N43" s="290">
        <v>44221</v>
      </c>
      <c r="O43" s="178"/>
      <c r="P43" s="178"/>
      <c r="Q43" s="178"/>
      <c r="R43" s="178"/>
      <c r="S43" s="178"/>
    </row>
    <row r="44" spans="1:19" s="291" customFormat="1" ht="13.5" customHeight="1" x14ac:dyDescent="0.2">
      <c r="A44" s="162" t="s">
        <v>395</v>
      </c>
      <c r="B44" s="162" t="s">
        <v>393</v>
      </c>
      <c r="C44" s="280">
        <v>4583.6000000000004</v>
      </c>
      <c r="D44" s="280">
        <v>1800</v>
      </c>
      <c r="E44" s="60" t="s">
        <v>2</v>
      </c>
      <c r="F44" s="60" t="s">
        <v>394</v>
      </c>
      <c r="G44" s="162" t="s">
        <v>116</v>
      </c>
      <c r="H44" s="60" t="s">
        <v>353</v>
      </c>
      <c r="I44" s="162"/>
      <c r="J44" s="162"/>
      <c r="K44" s="162" t="s">
        <v>72</v>
      </c>
      <c r="L44" s="162">
        <v>2021</v>
      </c>
      <c r="M44" s="60" t="s">
        <v>291</v>
      </c>
      <c r="N44" s="290">
        <v>44221</v>
      </c>
      <c r="O44" s="178"/>
      <c r="P44" s="178"/>
      <c r="Q44" s="178"/>
      <c r="R44" s="178"/>
      <c r="S44" s="178"/>
    </row>
    <row r="45" spans="1:19" s="283" customFormat="1" ht="13.5" customHeight="1" x14ac:dyDescent="0.2">
      <c r="A45" s="60" t="s">
        <v>396</v>
      </c>
      <c r="B45" s="162" t="s">
        <v>393</v>
      </c>
      <c r="C45" s="280">
        <v>1200</v>
      </c>
      <c r="D45" s="280">
        <v>1800</v>
      </c>
      <c r="E45" s="60" t="s">
        <v>2</v>
      </c>
      <c r="F45" s="60" t="s">
        <v>394</v>
      </c>
      <c r="G45" s="162" t="s">
        <v>116</v>
      </c>
      <c r="H45" s="162" t="s">
        <v>397</v>
      </c>
      <c r="I45" s="162"/>
      <c r="J45" s="162"/>
      <c r="K45" s="162" t="s">
        <v>72</v>
      </c>
      <c r="L45" s="162">
        <v>2021</v>
      </c>
      <c r="M45" s="60" t="s">
        <v>212</v>
      </c>
      <c r="N45" s="290">
        <v>44221</v>
      </c>
      <c r="O45" s="162"/>
      <c r="P45" s="162"/>
      <c r="Q45" s="162"/>
      <c r="R45" s="162"/>
      <c r="S45" s="162"/>
    </row>
    <row r="46" spans="1:19" s="283" customFormat="1" ht="13.5" customHeight="1" x14ac:dyDescent="0.2">
      <c r="A46" s="60" t="s">
        <v>437</v>
      </c>
      <c r="B46" s="162" t="s">
        <v>438</v>
      </c>
      <c r="C46" s="280">
        <v>1442368.4</v>
      </c>
      <c r="D46" s="280">
        <v>231266.4</v>
      </c>
      <c r="E46" s="60" t="s">
        <v>106</v>
      </c>
      <c r="F46" s="60" t="s">
        <v>478</v>
      </c>
      <c r="G46" s="162" t="s">
        <v>116</v>
      </c>
      <c r="H46" s="162" t="s">
        <v>436</v>
      </c>
      <c r="I46" s="162"/>
      <c r="J46" s="162"/>
      <c r="K46" s="162" t="s">
        <v>72</v>
      </c>
      <c r="L46" s="162">
        <v>2021</v>
      </c>
      <c r="M46" s="60" t="s">
        <v>435</v>
      </c>
      <c r="N46" s="290">
        <v>44230</v>
      </c>
      <c r="O46" s="162"/>
      <c r="P46" s="162"/>
      <c r="Q46" s="162"/>
      <c r="R46" s="162"/>
      <c r="S46" s="162"/>
    </row>
    <row r="47" spans="1:19" s="283" customFormat="1" ht="13.5" customHeight="1" x14ac:dyDescent="0.2">
      <c r="A47" s="60" t="s">
        <v>439</v>
      </c>
      <c r="B47" s="162" t="s">
        <v>299</v>
      </c>
      <c r="C47" s="280">
        <v>591510</v>
      </c>
      <c r="D47" s="280">
        <v>115010</v>
      </c>
      <c r="E47" s="60" t="s">
        <v>106</v>
      </c>
      <c r="F47" s="60" t="s">
        <v>441</v>
      </c>
      <c r="G47" s="162" t="s">
        <v>442</v>
      </c>
      <c r="H47" s="162" t="s">
        <v>443</v>
      </c>
      <c r="I47" s="162"/>
      <c r="J47" s="162"/>
      <c r="K47" s="162" t="s">
        <v>72</v>
      </c>
      <c r="L47" s="162">
        <v>2021</v>
      </c>
      <c r="M47" s="60" t="s">
        <v>184</v>
      </c>
      <c r="N47" s="290">
        <v>44231</v>
      </c>
      <c r="O47" s="162"/>
      <c r="P47" s="162"/>
      <c r="Q47" s="162"/>
      <c r="R47" s="162"/>
      <c r="S47" s="162"/>
    </row>
    <row r="48" spans="1:19" s="283" customFormat="1" ht="13.5" customHeight="1" x14ac:dyDescent="0.2">
      <c r="A48" s="60" t="s">
        <v>474</v>
      </c>
      <c r="B48" s="162" t="s">
        <v>299</v>
      </c>
      <c r="C48" s="280">
        <v>5000000</v>
      </c>
      <c r="D48" s="280">
        <v>154938.23000000001</v>
      </c>
      <c r="E48" s="60" t="s">
        <v>601</v>
      </c>
      <c r="F48" s="60" t="s">
        <v>521</v>
      </c>
      <c r="G48" s="162" t="s">
        <v>475</v>
      </c>
      <c r="H48" s="162" t="s">
        <v>476</v>
      </c>
      <c r="I48" s="162"/>
      <c r="J48" s="162"/>
      <c r="K48" s="162" t="s">
        <v>72</v>
      </c>
      <c r="L48" s="162">
        <v>2021</v>
      </c>
      <c r="M48" s="60" t="s">
        <v>184</v>
      </c>
      <c r="N48" s="290" t="s">
        <v>477</v>
      </c>
      <c r="O48" s="162"/>
      <c r="P48" s="162"/>
      <c r="Q48" s="162"/>
      <c r="R48" s="162"/>
      <c r="S48" s="162"/>
    </row>
    <row r="49" spans="1:19" s="283" customFormat="1" ht="13.5" customHeight="1" x14ac:dyDescent="0.2">
      <c r="A49" s="60" t="s">
        <v>493</v>
      </c>
      <c r="B49" s="162" t="s">
        <v>299</v>
      </c>
      <c r="C49" s="280">
        <v>12000000</v>
      </c>
      <c r="D49" s="280">
        <v>304264.31</v>
      </c>
      <c r="E49" s="60" t="s">
        <v>601</v>
      </c>
      <c r="F49" s="60" t="s">
        <v>522</v>
      </c>
      <c r="G49" s="162" t="s">
        <v>475</v>
      </c>
      <c r="H49" s="162" t="s">
        <v>495</v>
      </c>
      <c r="I49" s="162"/>
      <c r="J49" s="162"/>
      <c r="K49" s="162" t="s">
        <v>72</v>
      </c>
      <c r="L49" s="162">
        <v>2021</v>
      </c>
      <c r="M49" s="60" t="s">
        <v>184</v>
      </c>
      <c r="N49" s="290" t="s">
        <v>494</v>
      </c>
      <c r="O49" s="162"/>
      <c r="P49" s="162"/>
      <c r="Q49" s="162"/>
      <c r="R49" s="162"/>
      <c r="S49" s="162"/>
    </row>
    <row r="50" spans="1:19" s="283" customFormat="1" ht="13.5" customHeight="1" x14ac:dyDescent="0.2">
      <c r="A50" s="60" t="s">
        <v>523</v>
      </c>
      <c r="B50" s="162" t="s">
        <v>299</v>
      </c>
      <c r="C50" s="280">
        <v>2697108</v>
      </c>
      <c r="D50" s="280">
        <v>40456.620000000003</v>
      </c>
      <c r="E50" s="60" t="s">
        <v>601</v>
      </c>
      <c r="F50" s="60" t="s">
        <v>524</v>
      </c>
      <c r="G50" s="162" t="s">
        <v>475</v>
      </c>
      <c r="H50" s="162" t="s">
        <v>525</v>
      </c>
      <c r="I50" s="162"/>
      <c r="J50" s="162"/>
      <c r="K50" s="162" t="s">
        <v>72</v>
      </c>
      <c r="L50" s="162">
        <v>2021</v>
      </c>
      <c r="M50" s="60" t="s">
        <v>184</v>
      </c>
      <c r="N50" s="290" t="s">
        <v>526</v>
      </c>
      <c r="O50" s="162"/>
      <c r="P50" s="162"/>
      <c r="Q50" s="162"/>
      <c r="R50" s="162"/>
      <c r="S50" s="162"/>
    </row>
    <row r="51" spans="1:19" s="283" customFormat="1" ht="13.5" customHeight="1" x14ac:dyDescent="0.2">
      <c r="A51" s="60" t="s">
        <v>266</v>
      </c>
      <c r="B51" s="162" t="s">
        <v>267</v>
      </c>
      <c r="C51" s="280">
        <v>19696868</v>
      </c>
      <c r="D51" s="280">
        <v>58579</v>
      </c>
      <c r="E51" s="60" t="s">
        <v>2</v>
      </c>
      <c r="F51" s="60" t="s">
        <v>554</v>
      </c>
      <c r="G51" s="162" t="s">
        <v>116</v>
      </c>
      <c r="H51" s="162" t="s">
        <v>268</v>
      </c>
      <c r="I51" s="162"/>
      <c r="J51" s="162"/>
      <c r="K51" s="162" t="s">
        <v>72</v>
      </c>
      <c r="L51" s="162">
        <v>2021</v>
      </c>
      <c r="M51" s="60" t="s">
        <v>269</v>
      </c>
      <c r="N51" s="290">
        <v>44249</v>
      </c>
      <c r="O51" s="162"/>
      <c r="P51" s="162"/>
      <c r="Q51" s="162"/>
      <c r="R51" s="162"/>
      <c r="S51" s="162"/>
    </row>
    <row r="52" spans="1:19" s="283" customFormat="1" ht="13.5" customHeight="1" x14ac:dyDescent="0.2">
      <c r="A52" s="60" t="s">
        <v>270</v>
      </c>
      <c r="B52" s="162" t="s">
        <v>271</v>
      </c>
      <c r="C52" s="280">
        <v>5700000</v>
      </c>
      <c r="D52" s="280">
        <v>200177.78</v>
      </c>
      <c r="E52" s="60" t="s">
        <v>2</v>
      </c>
      <c r="F52" s="60" t="s">
        <v>555</v>
      </c>
      <c r="G52" s="162" t="s">
        <v>116</v>
      </c>
      <c r="H52" s="162" t="s">
        <v>272</v>
      </c>
      <c r="I52" s="162"/>
      <c r="J52" s="162"/>
      <c r="K52" s="162" t="s">
        <v>72</v>
      </c>
      <c r="L52" s="162">
        <v>2021</v>
      </c>
      <c r="M52" s="60" t="s">
        <v>269</v>
      </c>
      <c r="N52" s="290">
        <v>44249</v>
      </c>
      <c r="O52" s="162"/>
      <c r="P52" s="162"/>
      <c r="Q52" s="162"/>
      <c r="R52" s="162"/>
      <c r="S52" s="162"/>
    </row>
    <row r="53" spans="1:19" s="283" customFormat="1" ht="13.5" customHeight="1" x14ac:dyDescent="0.2">
      <c r="A53" s="60" t="s">
        <v>595</v>
      </c>
      <c r="B53" s="162" t="s">
        <v>596</v>
      </c>
      <c r="C53" s="280">
        <v>6618273</v>
      </c>
      <c r="D53" s="280">
        <v>388752</v>
      </c>
      <c r="E53" s="60" t="s">
        <v>106</v>
      </c>
      <c r="F53" s="60" t="s">
        <v>597</v>
      </c>
      <c r="G53" s="162" t="s">
        <v>129</v>
      </c>
      <c r="H53" s="162" t="s">
        <v>598</v>
      </c>
      <c r="I53" s="162"/>
      <c r="J53" s="162"/>
      <c r="K53" s="162" t="s">
        <v>72</v>
      </c>
      <c r="L53" s="162">
        <v>2021</v>
      </c>
      <c r="M53" s="60" t="s">
        <v>118</v>
      </c>
      <c r="N53" s="290">
        <v>44253</v>
      </c>
      <c r="O53" s="162"/>
      <c r="P53" s="162"/>
      <c r="Q53" s="162"/>
      <c r="R53" s="162"/>
      <c r="S53" s="162"/>
    </row>
    <row r="54" spans="1:19" s="283" customFormat="1" ht="13.5" customHeight="1" x14ac:dyDescent="0.2">
      <c r="A54" s="60" t="s">
        <v>594</v>
      </c>
      <c r="B54" s="162" t="s">
        <v>262</v>
      </c>
      <c r="C54" s="280">
        <v>5629089</v>
      </c>
      <c r="D54" s="280">
        <v>2589576</v>
      </c>
      <c r="E54" s="60" t="s">
        <v>106</v>
      </c>
      <c r="F54" s="60" t="s">
        <v>599</v>
      </c>
      <c r="G54" s="162" t="s">
        <v>129</v>
      </c>
      <c r="H54" s="162" t="s">
        <v>600</v>
      </c>
      <c r="I54" s="162"/>
      <c r="J54" s="162"/>
      <c r="K54" s="162" t="s">
        <v>72</v>
      </c>
      <c r="L54" s="162">
        <v>2021</v>
      </c>
      <c r="M54" s="60" t="s">
        <v>118</v>
      </c>
      <c r="N54" s="290">
        <v>44253</v>
      </c>
      <c r="O54" s="162"/>
      <c r="P54" s="162"/>
      <c r="Q54" s="162"/>
      <c r="R54" s="162"/>
      <c r="S54" s="162"/>
    </row>
    <row r="55" spans="1:19" s="283" customFormat="1" ht="13.5" customHeight="1" x14ac:dyDescent="0.2">
      <c r="A55" s="60" t="s">
        <v>558</v>
      </c>
      <c r="B55" s="162" t="s">
        <v>559</v>
      </c>
      <c r="C55" s="280">
        <f>6500*5</f>
        <v>32500</v>
      </c>
      <c r="D55" s="280">
        <v>32495</v>
      </c>
      <c r="E55" s="60" t="s">
        <v>2</v>
      </c>
      <c r="F55" s="60" t="s">
        <v>563</v>
      </c>
      <c r="G55" s="162" t="s">
        <v>129</v>
      </c>
      <c r="H55" s="162" t="s">
        <v>560</v>
      </c>
      <c r="I55" s="162"/>
      <c r="J55" s="162"/>
      <c r="K55" s="162" t="s">
        <v>73</v>
      </c>
      <c r="L55" s="162">
        <v>2021</v>
      </c>
      <c r="M55" s="60" t="s">
        <v>561</v>
      </c>
      <c r="N55" s="290" t="s">
        <v>562</v>
      </c>
      <c r="O55" s="162"/>
      <c r="P55" s="162"/>
      <c r="Q55" s="162"/>
      <c r="R55" s="162"/>
      <c r="S55" s="162"/>
    </row>
    <row r="56" spans="1:19" s="283" customFormat="1" ht="13.5" customHeight="1" x14ac:dyDescent="0.2">
      <c r="A56" s="60" t="s">
        <v>627</v>
      </c>
      <c r="B56" s="162" t="s">
        <v>628</v>
      </c>
      <c r="C56" s="280">
        <f>3255*46.48</f>
        <v>151292.4</v>
      </c>
      <c r="D56" s="280">
        <f>3255*(160-46.48)</f>
        <v>369507.60000000003</v>
      </c>
      <c r="E56" s="60" t="s">
        <v>2</v>
      </c>
      <c r="F56" s="60" t="s">
        <v>630</v>
      </c>
      <c r="G56" s="162" t="s">
        <v>629</v>
      </c>
      <c r="H56" s="162" t="s">
        <v>654</v>
      </c>
      <c r="I56" s="162"/>
      <c r="J56" s="162"/>
      <c r="K56" s="162" t="s">
        <v>73</v>
      </c>
      <c r="L56" s="162">
        <v>2021</v>
      </c>
      <c r="M56" s="60" t="s">
        <v>561</v>
      </c>
      <c r="N56" s="290">
        <v>44257</v>
      </c>
      <c r="O56" s="162"/>
      <c r="P56" s="162"/>
      <c r="Q56" s="162"/>
      <c r="R56" s="162"/>
      <c r="S56" s="162"/>
    </row>
    <row r="57" spans="1:19" s="283" customFormat="1" ht="13.5" customHeight="1" x14ac:dyDescent="0.2">
      <c r="A57" s="60" t="s">
        <v>572</v>
      </c>
      <c r="B57" s="162" t="s">
        <v>573</v>
      </c>
      <c r="C57" s="280">
        <v>1082536.1200000001</v>
      </c>
      <c r="D57" s="280">
        <v>20619.73</v>
      </c>
      <c r="E57" s="60" t="s">
        <v>601</v>
      </c>
      <c r="F57" s="60" t="s">
        <v>574</v>
      </c>
      <c r="G57" s="162" t="s">
        <v>129</v>
      </c>
      <c r="H57" s="162" t="s">
        <v>575</v>
      </c>
      <c r="I57" s="162"/>
      <c r="J57" s="162"/>
      <c r="K57" s="162" t="s">
        <v>73</v>
      </c>
      <c r="L57" s="162">
        <v>2021</v>
      </c>
      <c r="M57" s="60" t="s">
        <v>179</v>
      </c>
      <c r="N57" s="290">
        <v>44253</v>
      </c>
      <c r="O57" s="162"/>
      <c r="P57" s="162"/>
      <c r="Q57" s="162"/>
      <c r="R57" s="162"/>
      <c r="S57" s="162"/>
    </row>
    <row r="58" spans="1:19" s="283" customFormat="1" ht="13.5" customHeight="1" x14ac:dyDescent="0.2">
      <c r="A58" s="60" t="s">
        <v>564</v>
      </c>
      <c r="B58" s="162" t="s">
        <v>565</v>
      </c>
      <c r="C58" s="280">
        <f>5*3000</f>
        <v>15000</v>
      </c>
      <c r="D58" s="280">
        <f>5*3000</f>
        <v>15000</v>
      </c>
      <c r="E58" s="60" t="s">
        <v>106</v>
      </c>
      <c r="F58" s="60" t="s">
        <v>566</v>
      </c>
      <c r="G58" s="162" t="s">
        <v>129</v>
      </c>
      <c r="H58" s="162" t="s">
        <v>567</v>
      </c>
      <c r="I58" s="162"/>
      <c r="J58" s="162"/>
      <c r="K58" s="162" t="s">
        <v>73</v>
      </c>
      <c r="L58" s="162">
        <v>2021</v>
      </c>
      <c r="M58" s="60" t="s">
        <v>561</v>
      </c>
      <c r="N58" s="290" t="s">
        <v>562</v>
      </c>
      <c r="O58" s="162"/>
      <c r="P58" s="162"/>
      <c r="Q58" s="162"/>
      <c r="R58" s="162"/>
      <c r="S58" s="162"/>
    </row>
    <row r="59" spans="1:19" s="283" customFormat="1" ht="13.5" customHeight="1" x14ac:dyDescent="0.2">
      <c r="A59" s="60" t="s">
        <v>698</v>
      </c>
      <c r="B59" s="162" t="s">
        <v>699</v>
      </c>
      <c r="C59" s="280">
        <v>22776522.100000001</v>
      </c>
      <c r="D59" s="280">
        <v>379608.7</v>
      </c>
      <c r="E59" s="60" t="s">
        <v>2</v>
      </c>
      <c r="F59" s="60" t="s">
        <v>703</v>
      </c>
      <c r="G59" s="162" t="s">
        <v>700</v>
      </c>
      <c r="H59" s="162" t="s">
        <v>701</v>
      </c>
      <c r="I59" s="162"/>
      <c r="J59" s="162"/>
      <c r="K59" s="162" t="s">
        <v>73</v>
      </c>
      <c r="L59" s="162">
        <v>2021</v>
      </c>
      <c r="M59" s="60" t="s">
        <v>702</v>
      </c>
      <c r="N59" s="290">
        <v>44273</v>
      </c>
      <c r="O59" s="162"/>
      <c r="P59" s="162"/>
      <c r="Q59" s="162"/>
      <c r="R59" s="162"/>
      <c r="S59" s="162"/>
    </row>
    <row r="60" spans="1:19" s="283" customFormat="1" ht="13.5" customHeight="1" x14ac:dyDescent="0.2">
      <c r="A60" s="60" t="s">
        <v>266</v>
      </c>
      <c r="B60" s="162" t="s">
        <v>267</v>
      </c>
      <c r="C60" s="280">
        <v>19696868</v>
      </c>
      <c r="D60" s="280">
        <v>24241</v>
      </c>
      <c r="E60" s="60" t="s">
        <v>2</v>
      </c>
      <c r="F60" s="60" t="s">
        <v>745</v>
      </c>
      <c r="G60" s="162" t="s">
        <v>116</v>
      </c>
      <c r="H60" s="162" t="s">
        <v>268</v>
      </c>
      <c r="I60" s="162"/>
      <c r="J60" s="162"/>
      <c r="K60" s="162" t="s">
        <v>73</v>
      </c>
      <c r="L60" s="162">
        <v>2021</v>
      </c>
      <c r="M60" s="60" t="s">
        <v>269</v>
      </c>
      <c r="N60" s="290">
        <v>44278</v>
      </c>
      <c r="O60" s="162"/>
      <c r="P60" s="162"/>
      <c r="Q60" s="162"/>
      <c r="R60" s="162"/>
      <c r="S60" s="162"/>
    </row>
    <row r="61" spans="1:19" s="283" customFormat="1" ht="13.5" customHeight="1" x14ac:dyDescent="0.2">
      <c r="A61" s="60" t="s">
        <v>270</v>
      </c>
      <c r="B61" s="162" t="s">
        <v>271</v>
      </c>
      <c r="C61" s="280">
        <v>5700000</v>
      </c>
      <c r="D61" s="280">
        <v>182757.09</v>
      </c>
      <c r="E61" s="60" t="s">
        <v>2</v>
      </c>
      <c r="F61" s="60" t="s">
        <v>747</v>
      </c>
      <c r="G61" s="162" t="s">
        <v>116</v>
      </c>
      <c r="H61" s="162" t="s">
        <v>272</v>
      </c>
      <c r="I61" s="162"/>
      <c r="J61" s="162"/>
      <c r="K61" s="162" t="s">
        <v>73</v>
      </c>
      <c r="L61" s="162">
        <v>2021</v>
      </c>
      <c r="M61" s="60" t="s">
        <v>269</v>
      </c>
      <c r="N61" s="290">
        <v>44278</v>
      </c>
      <c r="O61" s="162"/>
      <c r="P61" s="162"/>
      <c r="Q61" s="162"/>
      <c r="R61" s="162"/>
      <c r="S61" s="162"/>
    </row>
    <row r="62" spans="1:19" s="283" customFormat="1" ht="13.5" customHeight="1" x14ac:dyDescent="0.2">
      <c r="A62" s="60" t="s">
        <v>273</v>
      </c>
      <c r="B62" s="162" t="s">
        <v>274</v>
      </c>
      <c r="C62" s="280">
        <v>16330000</v>
      </c>
      <c r="D62" s="280">
        <v>120988</v>
      </c>
      <c r="E62" s="60" t="s">
        <v>2</v>
      </c>
      <c r="F62" s="60" t="s">
        <v>746</v>
      </c>
      <c r="G62" s="162" t="s">
        <v>116</v>
      </c>
      <c r="H62" s="162" t="s">
        <v>275</v>
      </c>
      <c r="I62" s="162"/>
      <c r="J62" s="162"/>
      <c r="K62" s="162" t="s">
        <v>73</v>
      </c>
      <c r="L62" s="162">
        <v>2021</v>
      </c>
      <c r="M62" s="60" t="s">
        <v>269</v>
      </c>
      <c r="N62" s="290">
        <v>44278</v>
      </c>
      <c r="O62" s="162"/>
      <c r="P62" s="162"/>
      <c r="Q62" s="162"/>
      <c r="R62" s="162"/>
      <c r="S62" s="162"/>
    </row>
    <row r="63" spans="1:19" s="283" customFormat="1" ht="13.5" customHeight="1" x14ac:dyDescent="0.2">
      <c r="A63" s="60" t="s">
        <v>748</v>
      </c>
      <c r="B63" s="162" t="s">
        <v>749</v>
      </c>
      <c r="C63" s="280">
        <v>500000</v>
      </c>
      <c r="D63" s="280">
        <v>13840</v>
      </c>
      <c r="E63" s="60" t="s">
        <v>106</v>
      </c>
      <c r="F63" s="60" t="s">
        <v>750</v>
      </c>
      <c r="G63" s="162" t="s">
        <v>116</v>
      </c>
      <c r="H63" s="162" t="s">
        <v>751</v>
      </c>
      <c r="I63" s="162"/>
      <c r="J63" s="162"/>
      <c r="K63" s="162" t="s">
        <v>73</v>
      </c>
      <c r="L63" s="162">
        <v>2021</v>
      </c>
      <c r="M63" s="60" t="s">
        <v>269</v>
      </c>
      <c r="N63" s="290">
        <v>44278</v>
      </c>
      <c r="O63" s="162"/>
      <c r="P63" s="162"/>
      <c r="Q63" s="162"/>
      <c r="R63" s="162"/>
      <c r="S63" s="162"/>
    </row>
    <row r="64" spans="1:19" s="283" customFormat="1" ht="13.5" customHeight="1" x14ac:dyDescent="0.2">
      <c r="A64" s="60" t="s">
        <v>754</v>
      </c>
      <c r="B64" s="162" t="s">
        <v>262</v>
      </c>
      <c r="C64" s="280">
        <v>672238</v>
      </c>
      <c r="D64" s="280">
        <v>40334.28</v>
      </c>
      <c r="E64" s="60" t="s">
        <v>106</v>
      </c>
      <c r="F64" s="60" t="s">
        <v>756</v>
      </c>
      <c r="G64" s="162" t="s">
        <v>116</v>
      </c>
      <c r="H64" s="162" t="s">
        <v>755</v>
      </c>
      <c r="I64" s="162">
        <v>1</v>
      </c>
      <c r="J64" s="162"/>
      <c r="K64" s="162" t="s">
        <v>73</v>
      </c>
      <c r="L64" s="162">
        <v>2021</v>
      </c>
      <c r="M64" s="60" t="s">
        <v>118</v>
      </c>
      <c r="N64" s="290">
        <v>44279</v>
      </c>
      <c r="O64" s="162"/>
      <c r="P64" s="162"/>
      <c r="Q64" s="162"/>
      <c r="R64" s="162"/>
      <c r="S64" s="162"/>
    </row>
    <row r="65" spans="1:19" s="283" customFormat="1" ht="13.5" customHeight="1" x14ac:dyDescent="0.2">
      <c r="A65" s="60" t="s">
        <v>818</v>
      </c>
      <c r="B65" s="162" t="s">
        <v>74</v>
      </c>
      <c r="C65" s="280"/>
      <c r="D65" s="280">
        <v>599958.78</v>
      </c>
      <c r="E65" s="60" t="s">
        <v>601</v>
      </c>
      <c r="F65" s="60" t="s">
        <v>817</v>
      </c>
      <c r="G65" s="162" t="s">
        <v>819</v>
      </c>
      <c r="H65" s="162" t="s">
        <v>805</v>
      </c>
      <c r="I65" s="162">
        <v>6</v>
      </c>
      <c r="J65" s="162"/>
      <c r="K65" s="162" t="s">
        <v>73</v>
      </c>
      <c r="L65" s="162">
        <v>2021</v>
      </c>
      <c r="M65" s="60" t="s">
        <v>144</v>
      </c>
      <c r="N65" s="290">
        <v>44284</v>
      </c>
      <c r="O65" s="162"/>
      <c r="P65" s="162"/>
      <c r="Q65" s="162"/>
      <c r="R65" s="162"/>
      <c r="S65" s="162"/>
    </row>
    <row r="66" spans="1:19" s="283" customFormat="1" ht="13.5" customHeight="1" x14ac:dyDescent="0.2">
      <c r="A66" s="60" t="s">
        <v>853</v>
      </c>
      <c r="B66" s="162" t="s">
        <v>854</v>
      </c>
      <c r="C66" s="280">
        <v>253655</v>
      </c>
      <c r="D66" s="280">
        <v>6329.14</v>
      </c>
      <c r="E66" s="60" t="s">
        <v>106</v>
      </c>
      <c r="F66" s="60" t="s">
        <v>868</v>
      </c>
      <c r="G66" s="162" t="s">
        <v>116</v>
      </c>
      <c r="H66" s="162" t="s">
        <v>855</v>
      </c>
      <c r="I66" s="162"/>
      <c r="J66" s="162"/>
      <c r="K66" s="162" t="s">
        <v>856</v>
      </c>
      <c r="L66" s="162">
        <v>2021</v>
      </c>
      <c r="M66" s="60" t="s">
        <v>144</v>
      </c>
      <c r="N66" s="290">
        <v>44295</v>
      </c>
      <c r="O66" s="162"/>
      <c r="P66" s="162"/>
      <c r="Q66" s="162"/>
      <c r="R66" s="162"/>
      <c r="S66" s="162"/>
    </row>
    <row r="67" spans="1:19" s="283" customFormat="1" ht="13.5" customHeight="1" x14ac:dyDescent="0.2">
      <c r="A67" s="60" t="s">
        <v>270</v>
      </c>
      <c r="B67" s="162" t="s">
        <v>271</v>
      </c>
      <c r="C67" s="280">
        <v>5700000</v>
      </c>
      <c r="D67" s="280">
        <v>295653.28999999998</v>
      </c>
      <c r="E67" s="60" t="s">
        <v>2</v>
      </c>
      <c r="F67" s="60" t="s">
        <v>891</v>
      </c>
      <c r="G67" s="162" t="s">
        <v>116</v>
      </c>
      <c r="H67" s="162" t="s">
        <v>272</v>
      </c>
      <c r="I67" s="162"/>
      <c r="J67" s="162"/>
      <c r="K67" s="162" t="s">
        <v>856</v>
      </c>
      <c r="L67" s="162">
        <v>2021</v>
      </c>
      <c r="M67" s="60" t="s">
        <v>269</v>
      </c>
      <c r="N67" s="290">
        <v>44305</v>
      </c>
      <c r="O67" s="162"/>
      <c r="P67" s="162"/>
      <c r="Q67" s="162"/>
      <c r="R67" s="162"/>
      <c r="S67" s="162"/>
    </row>
    <row r="68" spans="1:19" s="283" customFormat="1" ht="13.5" customHeight="1" x14ac:dyDescent="0.2">
      <c r="A68" s="60" t="s">
        <v>273</v>
      </c>
      <c r="B68" s="162" t="s">
        <v>274</v>
      </c>
      <c r="C68" s="280">
        <v>16330000</v>
      </c>
      <c r="D68" s="280">
        <v>80551.740000000005</v>
      </c>
      <c r="E68" s="60" t="s">
        <v>2</v>
      </c>
      <c r="F68" s="60" t="s">
        <v>890</v>
      </c>
      <c r="G68" s="162" t="s">
        <v>116</v>
      </c>
      <c r="H68" s="162" t="s">
        <v>275</v>
      </c>
      <c r="I68" s="162"/>
      <c r="J68" s="162"/>
      <c r="K68" s="162" t="s">
        <v>856</v>
      </c>
      <c r="L68" s="162">
        <v>2021</v>
      </c>
      <c r="M68" s="60" t="s">
        <v>269</v>
      </c>
      <c r="N68" s="290">
        <v>44305</v>
      </c>
      <c r="O68" s="162"/>
      <c r="P68" s="162"/>
      <c r="Q68" s="162"/>
      <c r="R68" s="162"/>
      <c r="S68" s="162"/>
    </row>
    <row r="69" spans="1:19" s="283" customFormat="1" ht="13.5" customHeight="1" x14ac:dyDescent="0.2">
      <c r="A69" s="60" t="s">
        <v>906</v>
      </c>
      <c r="B69" s="162" t="s">
        <v>907</v>
      </c>
      <c r="C69" s="280">
        <v>1162702.08</v>
      </c>
      <c r="D69" s="280">
        <v>354199.79</v>
      </c>
      <c r="E69" s="60" t="s">
        <v>106</v>
      </c>
      <c r="F69" s="60" t="s">
        <v>908</v>
      </c>
      <c r="G69" s="162" t="s">
        <v>917</v>
      </c>
      <c r="H69" s="162" t="s">
        <v>909</v>
      </c>
      <c r="I69" s="162"/>
      <c r="J69" s="162"/>
      <c r="K69" s="162" t="s">
        <v>856</v>
      </c>
      <c r="L69" s="162">
        <v>2021</v>
      </c>
      <c r="M69" s="60" t="s">
        <v>212</v>
      </c>
      <c r="N69" s="290">
        <v>44305</v>
      </c>
      <c r="O69" s="162"/>
      <c r="P69" s="162"/>
      <c r="Q69" s="162"/>
      <c r="R69" s="162"/>
      <c r="S69" s="162"/>
    </row>
    <row r="70" spans="1:19" s="283" customFormat="1" ht="13.5" customHeight="1" x14ac:dyDescent="0.2">
      <c r="A70" s="60" t="s">
        <v>983</v>
      </c>
      <c r="B70" s="162" t="s">
        <v>984</v>
      </c>
      <c r="C70" s="280">
        <v>985719.5</v>
      </c>
      <c r="D70" s="280">
        <v>19714.39</v>
      </c>
      <c r="E70" s="60" t="s">
        <v>106</v>
      </c>
      <c r="F70" s="60" t="s">
        <v>985</v>
      </c>
      <c r="G70" s="162" t="s">
        <v>116</v>
      </c>
      <c r="H70" s="162" t="s">
        <v>986</v>
      </c>
      <c r="I70" s="162"/>
      <c r="J70" s="162"/>
      <c r="K70" s="162" t="s">
        <v>77</v>
      </c>
      <c r="L70" s="162">
        <v>2021</v>
      </c>
      <c r="M70" s="60" t="s">
        <v>118</v>
      </c>
      <c r="N70" s="290">
        <v>44313</v>
      </c>
      <c r="O70" s="162"/>
      <c r="P70" s="162"/>
      <c r="Q70" s="162"/>
      <c r="R70" s="162"/>
      <c r="S70" s="162"/>
    </row>
    <row r="71" spans="1:19" s="283" customFormat="1" ht="13.5" customHeight="1" x14ac:dyDescent="0.2">
      <c r="A71" s="60" t="s">
        <v>1023</v>
      </c>
      <c r="B71" s="162" t="s">
        <v>1024</v>
      </c>
      <c r="C71" s="280">
        <v>20690807.969999999</v>
      </c>
      <c r="D71" s="280">
        <v>409338.3</v>
      </c>
      <c r="E71" s="60" t="s">
        <v>106</v>
      </c>
      <c r="F71" s="60" t="s">
        <v>1025</v>
      </c>
      <c r="G71" s="162" t="s">
        <v>116</v>
      </c>
      <c r="H71" s="162" t="s">
        <v>1026</v>
      </c>
      <c r="I71" s="162"/>
      <c r="J71" s="162"/>
      <c r="K71" s="162" t="s">
        <v>1069</v>
      </c>
      <c r="L71" s="162">
        <v>2021</v>
      </c>
      <c r="M71" s="60" t="s">
        <v>144</v>
      </c>
      <c r="N71" s="290">
        <v>44320</v>
      </c>
      <c r="O71" s="162"/>
      <c r="P71" s="162"/>
      <c r="Q71" s="162"/>
      <c r="R71" s="162"/>
      <c r="S71" s="162"/>
    </row>
    <row r="72" spans="1:19" s="283" customFormat="1" ht="13.5" customHeight="1" x14ac:dyDescent="0.2">
      <c r="A72" s="60" t="s">
        <v>1112</v>
      </c>
      <c r="B72" s="162" t="s">
        <v>299</v>
      </c>
      <c r="C72" s="280">
        <v>10000000</v>
      </c>
      <c r="D72" s="280">
        <v>20674.419999999998</v>
      </c>
      <c r="E72" s="60" t="s">
        <v>601</v>
      </c>
      <c r="F72" s="60" t="s">
        <v>1113</v>
      </c>
      <c r="G72" s="162" t="s">
        <v>1114</v>
      </c>
      <c r="H72" s="162" t="s">
        <v>1115</v>
      </c>
      <c r="I72" s="162"/>
      <c r="J72" s="162"/>
      <c r="K72" s="162" t="s">
        <v>77</v>
      </c>
      <c r="L72" s="162">
        <v>2021</v>
      </c>
      <c r="M72" s="60" t="s">
        <v>184</v>
      </c>
      <c r="N72" s="290">
        <v>44335</v>
      </c>
      <c r="O72" s="162"/>
      <c r="P72" s="162"/>
      <c r="Q72" s="162"/>
      <c r="R72" s="162"/>
      <c r="S72" s="162"/>
    </row>
    <row r="73" spans="1:19" s="283" customFormat="1" ht="13.5" customHeight="1" x14ac:dyDescent="0.2">
      <c r="A73" s="60" t="s">
        <v>1116</v>
      </c>
      <c r="B73" s="162" t="s">
        <v>1117</v>
      </c>
      <c r="C73" s="280">
        <v>2655102.7599999998</v>
      </c>
      <c r="D73" s="280">
        <v>301759.96000000002</v>
      </c>
      <c r="E73" s="60" t="s">
        <v>2</v>
      </c>
      <c r="F73" s="60" t="s">
        <v>1118</v>
      </c>
      <c r="G73" s="162" t="s">
        <v>129</v>
      </c>
      <c r="H73" s="162" t="s">
        <v>180</v>
      </c>
      <c r="I73" s="162"/>
      <c r="J73" s="162"/>
      <c r="K73" s="162" t="s">
        <v>77</v>
      </c>
      <c r="L73" s="162">
        <v>2021</v>
      </c>
      <c r="M73" s="60" t="s">
        <v>1119</v>
      </c>
      <c r="N73" s="290">
        <v>44335</v>
      </c>
      <c r="O73" s="162"/>
      <c r="P73" s="162"/>
      <c r="Q73" s="162"/>
      <c r="R73" s="162"/>
      <c r="S73" s="162"/>
    </row>
    <row r="74" spans="1:19" s="283" customFormat="1" ht="13.5" customHeight="1" x14ac:dyDescent="0.2">
      <c r="A74" s="60" t="s">
        <v>1107</v>
      </c>
      <c r="B74" s="162" t="s">
        <v>1134</v>
      </c>
      <c r="C74" s="280">
        <v>941277.24</v>
      </c>
      <c r="D74" s="280">
        <v>888722.76</v>
      </c>
      <c r="E74" s="60" t="s">
        <v>106</v>
      </c>
      <c r="F74" s="60" t="s">
        <v>1137</v>
      </c>
      <c r="G74" s="162" t="s">
        <v>1135</v>
      </c>
      <c r="H74" s="162" t="s">
        <v>1136</v>
      </c>
      <c r="I74" s="162"/>
      <c r="J74" s="162"/>
      <c r="K74" s="162" t="s">
        <v>77</v>
      </c>
      <c r="L74" s="162">
        <v>2021</v>
      </c>
      <c r="M74" s="60" t="s">
        <v>1138</v>
      </c>
      <c r="N74" s="290">
        <v>44341</v>
      </c>
      <c r="O74" s="162"/>
      <c r="P74" s="162"/>
      <c r="Q74" s="162"/>
      <c r="R74" s="162"/>
      <c r="S74" s="162"/>
    </row>
    <row r="75" spans="1:19" s="283" customFormat="1" ht="13.5" customHeight="1" x14ac:dyDescent="0.2">
      <c r="A75" s="60" t="s">
        <v>266</v>
      </c>
      <c r="B75" s="162" t="s">
        <v>267</v>
      </c>
      <c r="C75" s="280">
        <v>19696868</v>
      </c>
      <c r="D75" s="280">
        <v>63953</v>
      </c>
      <c r="E75" s="60" t="s">
        <v>2</v>
      </c>
      <c r="F75" s="60" t="s">
        <v>1163</v>
      </c>
      <c r="G75" s="162" t="s">
        <v>116</v>
      </c>
      <c r="H75" s="162" t="s">
        <v>268</v>
      </c>
      <c r="I75" s="162"/>
      <c r="J75" s="162"/>
      <c r="K75" s="162" t="s">
        <v>77</v>
      </c>
      <c r="L75" s="162">
        <v>2021</v>
      </c>
      <c r="M75" s="60" t="s">
        <v>269</v>
      </c>
      <c r="N75" s="290">
        <v>44343</v>
      </c>
      <c r="O75" s="162"/>
      <c r="P75" s="162"/>
      <c r="Q75" s="162"/>
      <c r="R75" s="162"/>
      <c r="S75" s="162"/>
    </row>
    <row r="76" spans="1:19" s="283" customFormat="1" ht="13.5" customHeight="1" x14ac:dyDescent="0.2">
      <c r="A76" s="60" t="s">
        <v>266</v>
      </c>
      <c r="B76" s="162" t="s">
        <v>267</v>
      </c>
      <c r="C76" s="280">
        <v>19696868</v>
      </c>
      <c r="D76" s="280">
        <v>61986</v>
      </c>
      <c r="E76" s="60" t="s">
        <v>2</v>
      </c>
      <c r="F76" s="60" t="s">
        <v>1164</v>
      </c>
      <c r="G76" s="162" t="s">
        <v>116</v>
      </c>
      <c r="H76" s="162" t="s">
        <v>268</v>
      </c>
      <c r="I76" s="162"/>
      <c r="J76" s="162"/>
      <c r="K76" s="162" t="s">
        <v>77</v>
      </c>
      <c r="L76" s="162">
        <v>2021</v>
      </c>
      <c r="M76" s="60" t="s">
        <v>269</v>
      </c>
      <c r="N76" s="290">
        <v>44343</v>
      </c>
      <c r="O76" s="162"/>
      <c r="P76" s="162"/>
      <c r="Q76" s="162"/>
      <c r="R76" s="162"/>
      <c r="S76" s="162"/>
    </row>
    <row r="77" spans="1:19" s="283" customFormat="1" ht="13.5" customHeight="1" x14ac:dyDescent="0.2">
      <c r="A77" s="60" t="s">
        <v>270</v>
      </c>
      <c r="B77" s="162" t="s">
        <v>271</v>
      </c>
      <c r="C77" s="280">
        <v>5700000</v>
      </c>
      <c r="D77" s="280">
        <v>316015.59999999998</v>
      </c>
      <c r="E77" s="60" t="s">
        <v>2</v>
      </c>
      <c r="F77" s="60" t="s">
        <v>1165</v>
      </c>
      <c r="G77" s="162" t="s">
        <v>116</v>
      </c>
      <c r="H77" s="162" t="s">
        <v>272</v>
      </c>
      <c r="I77" s="162"/>
      <c r="J77" s="162"/>
      <c r="K77" s="162" t="s">
        <v>77</v>
      </c>
      <c r="L77" s="162">
        <v>2021</v>
      </c>
      <c r="M77" s="60" t="s">
        <v>269</v>
      </c>
      <c r="N77" s="290">
        <v>44343</v>
      </c>
      <c r="O77" s="162"/>
      <c r="P77" s="162"/>
      <c r="Q77" s="162"/>
      <c r="R77" s="162"/>
      <c r="S77" s="162"/>
    </row>
    <row r="78" spans="1:19" s="283" customFormat="1" ht="13.5" customHeight="1" x14ac:dyDescent="0.2">
      <c r="A78" s="60" t="s">
        <v>273</v>
      </c>
      <c r="B78" s="162" t="s">
        <v>274</v>
      </c>
      <c r="C78" s="280">
        <v>16330000</v>
      </c>
      <c r="D78" s="280">
        <v>16551.400000000001</v>
      </c>
      <c r="E78" s="60" t="s">
        <v>2</v>
      </c>
      <c r="F78" s="60" t="s">
        <v>1162</v>
      </c>
      <c r="G78" s="162" t="s">
        <v>116</v>
      </c>
      <c r="H78" s="162" t="s">
        <v>275</v>
      </c>
      <c r="I78" s="162"/>
      <c r="J78" s="162"/>
      <c r="K78" s="162" t="s">
        <v>77</v>
      </c>
      <c r="L78" s="162">
        <v>2021</v>
      </c>
      <c r="M78" s="60" t="s">
        <v>269</v>
      </c>
      <c r="N78" s="290">
        <v>44343</v>
      </c>
      <c r="O78" s="162"/>
      <c r="P78" s="162"/>
      <c r="Q78" s="162"/>
      <c r="R78" s="162"/>
      <c r="S78" s="162"/>
    </row>
    <row r="79" spans="1:19" s="283" customFormat="1" ht="13.5" customHeight="1" x14ac:dyDescent="0.2">
      <c r="A79" s="60" t="s">
        <v>1226</v>
      </c>
      <c r="B79" s="162" t="s">
        <v>1024</v>
      </c>
      <c r="C79" s="280">
        <v>84728</v>
      </c>
      <c r="D79" s="280">
        <v>1891.25</v>
      </c>
      <c r="E79" s="60" t="s">
        <v>106</v>
      </c>
      <c r="F79" s="60" t="s">
        <v>1228</v>
      </c>
      <c r="G79" s="162" t="s">
        <v>116</v>
      </c>
      <c r="H79" s="162" t="s">
        <v>1227</v>
      </c>
      <c r="I79" s="162"/>
      <c r="J79" s="162"/>
      <c r="K79" s="162" t="s">
        <v>77</v>
      </c>
      <c r="L79" s="162">
        <v>2021</v>
      </c>
      <c r="M79" s="60" t="s">
        <v>144</v>
      </c>
      <c r="N79" s="290">
        <v>44349</v>
      </c>
      <c r="O79" s="162"/>
      <c r="P79" s="162"/>
      <c r="Q79" s="162"/>
      <c r="R79" s="162"/>
      <c r="S79" s="162"/>
    </row>
    <row r="80" spans="1:19" s="283" customFormat="1" ht="13.5" customHeight="1" x14ac:dyDescent="0.2">
      <c r="A80" s="60" t="s">
        <v>1257</v>
      </c>
      <c r="B80" s="162" t="s">
        <v>990</v>
      </c>
      <c r="C80" s="280">
        <v>182200</v>
      </c>
      <c r="D80" s="280">
        <f>20804*2</f>
        <v>41608</v>
      </c>
      <c r="E80" s="60" t="s">
        <v>106</v>
      </c>
      <c r="F80" s="60" t="s">
        <v>1259</v>
      </c>
      <c r="G80" s="162" t="s">
        <v>116</v>
      </c>
      <c r="H80" s="162" t="s">
        <v>1258</v>
      </c>
      <c r="I80" s="162"/>
      <c r="J80" s="162"/>
      <c r="K80" s="162" t="s">
        <v>78</v>
      </c>
      <c r="L80" s="162">
        <v>2021</v>
      </c>
      <c r="M80" s="60" t="s">
        <v>179</v>
      </c>
      <c r="N80" s="290">
        <v>44351</v>
      </c>
      <c r="O80" s="162"/>
      <c r="P80" s="162"/>
      <c r="Q80" s="162"/>
      <c r="R80" s="162"/>
      <c r="S80" s="162"/>
    </row>
    <row r="81" spans="1:19" s="283" customFormat="1" ht="13.5" customHeight="1" x14ac:dyDescent="0.2">
      <c r="A81" s="60" t="s">
        <v>1287</v>
      </c>
      <c r="B81" s="162" t="s">
        <v>1288</v>
      </c>
      <c r="C81" s="280">
        <v>1217900</v>
      </c>
      <c r="D81" s="280">
        <v>264335</v>
      </c>
      <c r="E81" s="60" t="s">
        <v>1290</v>
      </c>
      <c r="F81" s="60" t="s">
        <v>1291</v>
      </c>
      <c r="G81" s="162" t="s">
        <v>116</v>
      </c>
      <c r="H81" s="162" t="s">
        <v>1289</v>
      </c>
      <c r="I81" s="162"/>
      <c r="J81" s="162"/>
      <c r="K81" s="162" t="s">
        <v>78</v>
      </c>
      <c r="L81" s="162">
        <v>2021</v>
      </c>
      <c r="M81" s="60" t="s">
        <v>484</v>
      </c>
      <c r="N81" s="290">
        <v>44357</v>
      </c>
      <c r="O81" s="162"/>
      <c r="P81" s="162"/>
      <c r="Q81" s="162"/>
      <c r="R81" s="162"/>
      <c r="S81" s="162"/>
    </row>
    <row r="82" spans="1:19" s="283" customFormat="1" ht="13.5" customHeight="1" x14ac:dyDescent="0.2">
      <c r="A82" s="60" t="s">
        <v>1280</v>
      </c>
      <c r="B82" s="162" t="s">
        <v>1281</v>
      </c>
      <c r="C82" s="280">
        <f>396991*3</f>
        <v>1190973</v>
      </c>
      <c r="D82" s="280">
        <f>370618*3</f>
        <v>1111854</v>
      </c>
      <c r="E82" s="60" t="s">
        <v>106</v>
      </c>
      <c r="F82" s="60" t="s">
        <v>1360</v>
      </c>
      <c r="G82" s="162" t="s">
        <v>116</v>
      </c>
      <c r="H82" s="162" t="s">
        <v>1282</v>
      </c>
      <c r="I82" s="162"/>
      <c r="J82" s="162"/>
      <c r="K82" s="162" t="s">
        <v>78</v>
      </c>
      <c r="L82" s="162">
        <v>2021</v>
      </c>
      <c r="M82" s="60" t="s">
        <v>179</v>
      </c>
      <c r="N82" s="290">
        <v>44357</v>
      </c>
      <c r="O82" s="162"/>
      <c r="P82" s="162"/>
      <c r="Q82" s="162"/>
      <c r="R82" s="162"/>
      <c r="S82" s="162"/>
    </row>
    <row r="83" spans="1:19" s="283" customFormat="1" ht="13.5" customHeight="1" x14ac:dyDescent="0.2">
      <c r="A83" s="60" t="s">
        <v>266</v>
      </c>
      <c r="B83" s="162" t="s">
        <v>267</v>
      </c>
      <c r="C83" s="280">
        <v>19696868</v>
      </c>
      <c r="D83" s="280">
        <v>34537</v>
      </c>
      <c r="E83" s="60" t="s">
        <v>2</v>
      </c>
      <c r="F83" s="60" t="s">
        <v>1365</v>
      </c>
      <c r="G83" s="162" t="s">
        <v>116</v>
      </c>
      <c r="H83" s="162" t="s">
        <v>268</v>
      </c>
      <c r="I83" s="162"/>
      <c r="J83" s="162"/>
      <c r="K83" s="162" t="s">
        <v>78</v>
      </c>
      <c r="L83" s="162">
        <v>2021</v>
      </c>
      <c r="M83" s="60" t="s">
        <v>269</v>
      </c>
      <c r="N83" s="290">
        <v>44368</v>
      </c>
      <c r="O83" s="162"/>
      <c r="P83" s="162"/>
      <c r="Q83" s="162"/>
      <c r="R83" s="162"/>
      <c r="S83" s="162"/>
    </row>
    <row r="84" spans="1:19" s="283" customFormat="1" ht="13.5" customHeight="1" x14ac:dyDescent="0.2">
      <c r="A84" s="60" t="s">
        <v>270</v>
      </c>
      <c r="B84" s="162" t="s">
        <v>271</v>
      </c>
      <c r="C84" s="280">
        <v>5700000</v>
      </c>
      <c r="D84" s="280">
        <v>232739.78</v>
      </c>
      <c r="E84" s="60" t="s">
        <v>2</v>
      </c>
      <c r="F84" s="60" t="s">
        <v>1366</v>
      </c>
      <c r="G84" s="162" t="s">
        <v>116</v>
      </c>
      <c r="H84" s="162" t="s">
        <v>272</v>
      </c>
      <c r="I84" s="162"/>
      <c r="J84" s="162"/>
      <c r="K84" s="162" t="s">
        <v>78</v>
      </c>
      <c r="L84" s="162">
        <v>2021</v>
      </c>
      <c r="M84" s="60" t="s">
        <v>269</v>
      </c>
      <c r="N84" s="290">
        <v>44368</v>
      </c>
      <c r="O84" s="162"/>
      <c r="P84" s="162"/>
      <c r="Q84" s="162"/>
      <c r="R84" s="162"/>
      <c r="S84" s="162"/>
    </row>
    <row r="85" spans="1:19" s="283" customFormat="1" ht="13.5" customHeight="1" x14ac:dyDescent="0.2">
      <c r="A85" s="60" t="s">
        <v>273</v>
      </c>
      <c r="B85" s="162" t="s">
        <v>274</v>
      </c>
      <c r="C85" s="280">
        <v>16330000</v>
      </c>
      <c r="D85" s="280">
        <v>2460</v>
      </c>
      <c r="E85" s="60" t="s">
        <v>2</v>
      </c>
      <c r="F85" s="60" t="s">
        <v>1367</v>
      </c>
      <c r="G85" s="162" t="s">
        <v>116</v>
      </c>
      <c r="H85" s="162" t="s">
        <v>275</v>
      </c>
      <c r="I85" s="162"/>
      <c r="J85" s="162"/>
      <c r="K85" s="162" t="s">
        <v>78</v>
      </c>
      <c r="L85" s="162">
        <v>2021</v>
      </c>
      <c r="M85" s="60" t="s">
        <v>269</v>
      </c>
      <c r="N85" s="290">
        <v>44368</v>
      </c>
      <c r="O85" s="162"/>
      <c r="P85" s="162"/>
      <c r="Q85" s="162"/>
      <c r="R85" s="162"/>
      <c r="S85" s="162"/>
    </row>
    <row r="86" spans="1:19" s="283" customFormat="1" ht="13.5" customHeight="1" x14ac:dyDescent="0.2">
      <c r="A86" s="60" t="s">
        <v>1422</v>
      </c>
      <c r="B86" s="162" t="s">
        <v>1423</v>
      </c>
      <c r="C86" s="280" t="s">
        <v>1424</v>
      </c>
      <c r="D86" s="280">
        <v>457410</v>
      </c>
      <c r="E86" s="60" t="s">
        <v>601</v>
      </c>
      <c r="F86" s="60" t="s">
        <v>1421</v>
      </c>
      <c r="G86" s="162" t="s">
        <v>116</v>
      </c>
      <c r="H86" s="162" t="s">
        <v>1425</v>
      </c>
      <c r="I86" s="162"/>
      <c r="J86" s="162"/>
      <c r="K86" s="162"/>
      <c r="L86" s="162">
        <v>2021</v>
      </c>
      <c r="M86" s="60" t="s">
        <v>131</v>
      </c>
      <c r="N86" s="290">
        <v>44382</v>
      </c>
      <c r="O86" s="162"/>
      <c r="P86" s="162"/>
      <c r="Q86" s="162"/>
      <c r="R86" s="162"/>
      <c r="S86" s="162"/>
    </row>
    <row r="87" spans="1:19" s="283" customFormat="1" ht="13.5" customHeight="1" x14ac:dyDescent="0.2">
      <c r="A87" s="60" t="s">
        <v>1426</v>
      </c>
      <c r="B87" s="162" t="s">
        <v>1427</v>
      </c>
      <c r="C87" s="280">
        <v>2000000</v>
      </c>
      <c r="D87" s="280">
        <v>220281</v>
      </c>
      <c r="E87" s="60" t="s">
        <v>106</v>
      </c>
      <c r="F87" s="60" t="s">
        <v>1429</v>
      </c>
      <c r="G87" s="162" t="s">
        <v>116</v>
      </c>
      <c r="H87" s="162" t="s">
        <v>1428</v>
      </c>
      <c r="I87" s="162"/>
      <c r="J87" s="162"/>
      <c r="K87" s="162"/>
      <c r="L87" s="162">
        <v>2021</v>
      </c>
      <c r="M87" s="60" t="s">
        <v>131</v>
      </c>
      <c r="N87" s="290">
        <v>44383</v>
      </c>
      <c r="O87" s="162"/>
      <c r="P87" s="162"/>
      <c r="Q87" s="162"/>
      <c r="R87" s="162"/>
      <c r="S87" s="162"/>
    </row>
    <row r="88" spans="1:19" s="283" customFormat="1" ht="13.5" customHeight="1" x14ac:dyDescent="0.2">
      <c r="A88" s="60" t="s">
        <v>1431</v>
      </c>
      <c r="B88" s="162" t="s">
        <v>1432</v>
      </c>
      <c r="C88" s="280">
        <v>40000000</v>
      </c>
      <c r="D88" s="280">
        <v>2216665</v>
      </c>
      <c r="E88" s="60" t="s">
        <v>106</v>
      </c>
      <c r="F88" s="60" t="s">
        <v>1433</v>
      </c>
      <c r="G88" s="162" t="s">
        <v>116</v>
      </c>
      <c r="H88" s="162" t="s">
        <v>1434</v>
      </c>
      <c r="I88" s="162"/>
      <c r="J88" s="162"/>
      <c r="K88" s="162" t="s">
        <v>78</v>
      </c>
      <c r="L88" s="162">
        <v>2021</v>
      </c>
      <c r="M88" s="60" t="s">
        <v>484</v>
      </c>
      <c r="N88" s="290">
        <v>44384</v>
      </c>
      <c r="O88" s="162"/>
      <c r="P88" s="162"/>
      <c r="Q88" s="162"/>
      <c r="R88" s="162"/>
      <c r="S88" s="162"/>
    </row>
    <row r="89" spans="1:19" s="283" customFormat="1" ht="13.5" customHeight="1" x14ac:dyDescent="0.2">
      <c r="A89" s="60" t="s">
        <v>627</v>
      </c>
      <c r="B89" s="162" t="s">
        <v>628</v>
      </c>
      <c r="C89" s="280">
        <f>10263.92*5</f>
        <v>51319.6</v>
      </c>
      <c r="D89" s="280">
        <f>(52800-10263.92)*5</f>
        <v>212680.40000000002</v>
      </c>
      <c r="E89" s="60" t="s">
        <v>2</v>
      </c>
      <c r="F89" s="60" t="s">
        <v>1474</v>
      </c>
      <c r="G89" s="162" t="s">
        <v>629</v>
      </c>
      <c r="H89" s="162" t="s">
        <v>1475</v>
      </c>
      <c r="I89" s="162"/>
      <c r="J89" s="162"/>
      <c r="K89" s="162" t="s">
        <v>79</v>
      </c>
      <c r="L89" s="162">
        <v>2021</v>
      </c>
      <c r="M89" s="60" t="s">
        <v>561</v>
      </c>
      <c r="N89" s="290">
        <v>44389</v>
      </c>
      <c r="O89" s="162"/>
      <c r="P89" s="162"/>
      <c r="Q89" s="162"/>
      <c r="R89" s="162"/>
      <c r="S89" s="162"/>
    </row>
    <row r="90" spans="1:19" s="283" customFormat="1" ht="13.5" customHeight="1" x14ac:dyDescent="0.2">
      <c r="A90" s="60" t="s">
        <v>1476</v>
      </c>
      <c r="B90" s="162" t="s">
        <v>299</v>
      </c>
      <c r="C90" s="280">
        <v>1900000</v>
      </c>
      <c r="D90" s="280">
        <v>90423.07</v>
      </c>
      <c r="E90" s="60" t="s">
        <v>106</v>
      </c>
      <c r="F90" s="60" t="s">
        <v>1479</v>
      </c>
      <c r="G90" s="162" t="s">
        <v>1477</v>
      </c>
      <c r="H90" s="162" t="s">
        <v>1478</v>
      </c>
      <c r="I90" s="162"/>
      <c r="J90" s="162"/>
      <c r="K90" s="162" t="s">
        <v>79</v>
      </c>
      <c r="L90" s="162">
        <v>2021</v>
      </c>
      <c r="M90" s="60" t="s">
        <v>184</v>
      </c>
      <c r="N90" s="290">
        <v>44389</v>
      </c>
      <c r="O90" s="162"/>
      <c r="P90" s="162"/>
      <c r="Q90" s="162"/>
      <c r="R90" s="162"/>
      <c r="S90" s="162"/>
    </row>
    <row r="91" spans="1:19" s="283" customFormat="1" ht="13.5" customHeight="1" x14ac:dyDescent="0.2">
      <c r="A91" s="60" t="s">
        <v>1277</v>
      </c>
      <c r="B91" s="162" t="s">
        <v>1278</v>
      </c>
      <c r="C91" s="280">
        <v>1264801</v>
      </c>
      <c r="D91" s="280">
        <v>12648.01</v>
      </c>
      <c r="E91" s="60" t="s">
        <v>601</v>
      </c>
      <c r="F91" s="60" t="s">
        <v>1542</v>
      </c>
      <c r="G91" s="162" t="s">
        <v>116</v>
      </c>
      <c r="H91" s="162" t="s">
        <v>1279</v>
      </c>
      <c r="I91" s="162"/>
      <c r="J91" s="162"/>
      <c r="K91" s="162" t="s">
        <v>78</v>
      </c>
      <c r="L91" s="162">
        <v>2021</v>
      </c>
      <c r="M91" s="60" t="s">
        <v>179</v>
      </c>
      <c r="N91" s="290">
        <v>44357</v>
      </c>
      <c r="O91" s="162"/>
      <c r="P91" s="162"/>
      <c r="Q91" s="162"/>
      <c r="R91" s="162"/>
      <c r="S91" s="162"/>
    </row>
    <row r="92" spans="1:19" s="283" customFormat="1" ht="13.5" customHeight="1" x14ac:dyDescent="0.2">
      <c r="A92" s="60" t="s">
        <v>1295</v>
      </c>
      <c r="B92" s="162" t="s">
        <v>1296</v>
      </c>
      <c r="C92" s="280">
        <v>797814</v>
      </c>
      <c r="D92" s="280">
        <v>332423.8</v>
      </c>
      <c r="E92" s="60" t="s">
        <v>106</v>
      </c>
      <c r="F92" s="60" t="s">
        <v>1540</v>
      </c>
      <c r="G92" s="162" t="s">
        <v>116</v>
      </c>
      <c r="H92" s="162" t="s">
        <v>1297</v>
      </c>
      <c r="I92" s="162"/>
      <c r="J92" s="162"/>
      <c r="K92" s="162" t="s">
        <v>78</v>
      </c>
      <c r="L92" s="162">
        <v>2021</v>
      </c>
      <c r="M92" s="60" t="s">
        <v>179</v>
      </c>
      <c r="N92" s="290">
        <v>44361</v>
      </c>
      <c r="O92" s="162"/>
      <c r="P92" s="162"/>
      <c r="Q92" s="162"/>
      <c r="R92" s="162"/>
      <c r="S92" s="162"/>
    </row>
    <row r="93" spans="1:19" s="283" customFormat="1" ht="13.5" customHeight="1" x14ac:dyDescent="0.2">
      <c r="A93" s="60" t="s">
        <v>1298</v>
      </c>
      <c r="B93" s="162" t="s">
        <v>1299</v>
      </c>
      <c r="C93" s="280">
        <f>922800*2</f>
        <v>1845600</v>
      </c>
      <c r="D93" s="280">
        <f>417200*2</f>
        <v>834400</v>
      </c>
      <c r="E93" s="60" t="s">
        <v>106</v>
      </c>
      <c r="F93" s="60" t="s">
        <v>1541</v>
      </c>
      <c r="G93" s="162" t="s">
        <v>116</v>
      </c>
      <c r="H93" s="162" t="s">
        <v>1300</v>
      </c>
      <c r="I93" s="162"/>
      <c r="J93" s="162"/>
      <c r="K93" s="162" t="s">
        <v>78</v>
      </c>
      <c r="L93" s="162">
        <v>2021</v>
      </c>
      <c r="M93" s="60" t="s">
        <v>179</v>
      </c>
      <c r="N93" s="290">
        <v>44361</v>
      </c>
      <c r="O93" s="162"/>
      <c r="P93" s="162"/>
      <c r="Q93" s="162"/>
      <c r="R93" s="162"/>
      <c r="S93" s="162"/>
    </row>
    <row r="94" spans="1:19" s="283" customFormat="1" ht="13.5" customHeight="1" x14ac:dyDescent="0.2">
      <c r="A94" s="60" t="s">
        <v>865</v>
      </c>
      <c r="B94" s="162" t="s">
        <v>915</v>
      </c>
      <c r="C94" s="280">
        <v>684908</v>
      </c>
      <c r="D94" s="280">
        <v>104374.95</v>
      </c>
      <c r="E94" s="60" t="s">
        <v>2</v>
      </c>
      <c r="F94" s="60" t="s">
        <v>1522</v>
      </c>
      <c r="G94" s="162" t="s">
        <v>116</v>
      </c>
      <c r="H94" s="162" t="s">
        <v>866</v>
      </c>
      <c r="I94" s="162"/>
      <c r="J94" s="162"/>
      <c r="K94" s="162"/>
      <c r="L94" s="162"/>
      <c r="M94" s="60" t="s">
        <v>867</v>
      </c>
      <c r="N94" s="290" t="s">
        <v>74</v>
      </c>
      <c r="O94" s="162"/>
      <c r="P94" s="162"/>
      <c r="Q94" s="162"/>
      <c r="R94" s="162"/>
      <c r="S94" s="162"/>
    </row>
    <row r="95" spans="1:19" s="283" customFormat="1" ht="13.5" customHeight="1" x14ac:dyDescent="0.2">
      <c r="A95" s="60" t="s">
        <v>266</v>
      </c>
      <c r="B95" s="162" t="s">
        <v>267</v>
      </c>
      <c r="C95" s="280">
        <v>19696868</v>
      </c>
      <c r="D95" s="280">
        <v>77731</v>
      </c>
      <c r="E95" s="60" t="s">
        <v>2</v>
      </c>
      <c r="F95" s="60" t="s">
        <v>1661</v>
      </c>
      <c r="G95" s="162" t="s">
        <v>116</v>
      </c>
      <c r="H95" s="162" t="s">
        <v>268</v>
      </c>
      <c r="I95" s="162"/>
      <c r="J95" s="162"/>
      <c r="K95" s="162" t="s">
        <v>80</v>
      </c>
      <c r="L95" s="162">
        <v>2021</v>
      </c>
      <c r="M95" s="60" t="s">
        <v>269</v>
      </c>
      <c r="N95" s="290">
        <v>44426</v>
      </c>
      <c r="O95" s="162"/>
      <c r="P95" s="162"/>
      <c r="Q95" s="162"/>
      <c r="R95" s="162"/>
      <c r="S95" s="162"/>
    </row>
    <row r="96" spans="1:19" s="283" customFormat="1" ht="13.5" customHeight="1" x14ac:dyDescent="0.2">
      <c r="A96" s="60" t="s">
        <v>270</v>
      </c>
      <c r="B96" s="162" t="s">
        <v>271</v>
      </c>
      <c r="C96" s="280">
        <v>5700000</v>
      </c>
      <c r="D96" s="280">
        <v>268672.46000000002</v>
      </c>
      <c r="E96" s="60" t="s">
        <v>2</v>
      </c>
      <c r="F96" s="60" t="s">
        <v>1662</v>
      </c>
      <c r="G96" s="162" t="s">
        <v>116</v>
      </c>
      <c r="H96" s="162" t="s">
        <v>272</v>
      </c>
      <c r="I96" s="162"/>
      <c r="J96" s="162"/>
      <c r="K96" s="162" t="s">
        <v>80</v>
      </c>
      <c r="L96" s="162">
        <v>2021</v>
      </c>
      <c r="M96" s="60" t="s">
        <v>269</v>
      </c>
      <c r="N96" s="290">
        <v>44426</v>
      </c>
      <c r="O96" s="162"/>
      <c r="P96" s="162"/>
      <c r="Q96" s="162"/>
      <c r="R96" s="162"/>
      <c r="S96" s="162"/>
    </row>
    <row r="97" spans="1:19" s="283" customFormat="1" ht="13.5" customHeight="1" x14ac:dyDescent="0.2">
      <c r="A97" s="60" t="s">
        <v>273</v>
      </c>
      <c r="B97" s="162" t="s">
        <v>274</v>
      </c>
      <c r="C97" s="280">
        <v>16330000</v>
      </c>
      <c r="D97" s="280">
        <v>11534.2</v>
      </c>
      <c r="E97" s="60" t="s">
        <v>2</v>
      </c>
      <c r="F97" s="60" t="s">
        <v>1660</v>
      </c>
      <c r="G97" s="162" t="s">
        <v>116</v>
      </c>
      <c r="H97" s="162" t="s">
        <v>275</v>
      </c>
      <c r="I97" s="162"/>
      <c r="J97" s="162"/>
      <c r="K97" s="162" t="s">
        <v>80</v>
      </c>
      <c r="L97" s="162">
        <v>2021</v>
      </c>
      <c r="M97" s="60" t="s">
        <v>269</v>
      </c>
      <c r="N97" s="290">
        <v>44426</v>
      </c>
      <c r="O97" s="162"/>
      <c r="P97" s="162"/>
      <c r="Q97" s="162"/>
      <c r="R97" s="162"/>
      <c r="S97" s="162"/>
    </row>
    <row r="98" spans="1:19" s="283" customFormat="1" ht="13.5" customHeight="1" x14ac:dyDescent="0.2">
      <c r="A98" s="60" t="s">
        <v>1657</v>
      </c>
      <c r="B98" s="162" t="s">
        <v>1658</v>
      </c>
      <c r="C98" s="280">
        <v>1573047</v>
      </c>
      <c r="D98" s="280">
        <v>273973</v>
      </c>
      <c r="E98" s="60" t="s">
        <v>106</v>
      </c>
      <c r="F98" s="60" t="s">
        <v>1686</v>
      </c>
      <c r="G98" s="162" t="s">
        <v>116</v>
      </c>
      <c r="H98" s="162" t="s">
        <v>1659</v>
      </c>
      <c r="I98" s="162"/>
      <c r="J98" s="162"/>
      <c r="K98" s="162" t="s">
        <v>1687</v>
      </c>
      <c r="L98" s="162">
        <v>2021</v>
      </c>
      <c r="M98" s="60" t="s">
        <v>926</v>
      </c>
      <c r="N98" s="290">
        <v>44446</v>
      </c>
      <c r="O98" s="162"/>
      <c r="P98" s="162"/>
      <c r="Q98" s="162"/>
      <c r="R98" s="162"/>
      <c r="S98" s="162"/>
    </row>
    <row r="99" spans="1:19" s="283" customFormat="1" ht="13.5" customHeight="1" x14ac:dyDescent="0.2">
      <c r="A99" s="60" t="s">
        <v>1581</v>
      </c>
      <c r="B99" s="162" t="s">
        <v>1582</v>
      </c>
      <c r="C99" s="280">
        <v>793938</v>
      </c>
      <c r="D99" s="280">
        <v>7939</v>
      </c>
      <c r="E99" s="60" t="s">
        <v>2</v>
      </c>
      <c r="F99" s="60" t="s">
        <v>1703</v>
      </c>
      <c r="G99" s="162" t="s">
        <v>116</v>
      </c>
      <c r="H99" s="162" t="s">
        <v>1583</v>
      </c>
      <c r="I99" s="162" t="s">
        <v>74</v>
      </c>
      <c r="J99" s="162"/>
      <c r="K99" s="162" t="s">
        <v>1687</v>
      </c>
      <c r="L99" s="162">
        <v>2021</v>
      </c>
      <c r="M99" s="60" t="s">
        <v>867</v>
      </c>
      <c r="N99" s="290">
        <v>44446</v>
      </c>
      <c r="O99" s="162"/>
      <c r="P99" s="162"/>
      <c r="Q99" s="162"/>
      <c r="R99" s="162"/>
      <c r="S99" s="162"/>
    </row>
    <row r="100" spans="1:19" s="283" customFormat="1" ht="13.5" customHeight="1" x14ac:dyDescent="0.2">
      <c r="A100" s="60" t="s">
        <v>1706</v>
      </c>
      <c r="B100" s="162" t="s">
        <v>1707</v>
      </c>
      <c r="C100" s="280">
        <v>492000</v>
      </c>
      <c r="D100" s="280">
        <v>305328</v>
      </c>
      <c r="E100" s="60" t="s">
        <v>2</v>
      </c>
      <c r="F100" s="60" t="s">
        <v>1711</v>
      </c>
      <c r="G100" s="162" t="s">
        <v>116</v>
      </c>
      <c r="H100" s="162" t="s">
        <v>180</v>
      </c>
      <c r="I100" s="162"/>
      <c r="J100" s="162"/>
      <c r="K100" s="162"/>
      <c r="L100" s="162"/>
      <c r="M100" s="60" t="s">
        <v>1708</v>
      </c>
      <c r="N100" s="290">
        <v>44446</v>
      </c>
      <c r="O100" s="162"/>
      <c r="P100" s="162"/>
      <c r="Q100" s="162"/>
      <c r="R100" s="162"/>
      <c r="S100" s="162"/>
    </row>
    <row r="101" spans="1:19" s="283" customFormat="1" ht="13.5" customHeight="1" x14ac:dyDescent="0.2">
      <c r="A101" s="60" t="s">
        <v>437</v>
      </c>
      <c r="B101" s="162" t="s">
        <v>1117</v>
      </c>
      <c r="C101" s="280">
        <v>396592</v>
      </c>
      <c r="D101" s="280">
        <v>19500</v>
      </c>
      <c r="E101" s="60" t="s">
        <v>106</v>
      </c>
      <c r="F101" s="60" t="s">
        <v>1746</v>
      </c>
      <c r="G101" s="162" t="s">
        <v>129</v>
      </c>
      <c r="H101" s="162" t="s">
        <v>1745</v>
      </c>
      <c r="I101" s="162"/>
      <c r="J101" s="162"/>
      <c r="K101" s="162" t="s">
        <v>81</v>
      </c>
      <c r="L101" s="162">
        <v>2021</v>
      </c>
      <c r="M101" s="60" t="s">
        <v>435</v>
      </c>
      <c r="N101" s="290">
        <v>44449</v>
      </c>
      <c r="O101" s="162"/>
      <c r="P101" s="162"/>
      <c r="Q101" s="162"/>
      <c r="R101" s="162"/>
      <c r="S101" s="162"/>
    </row>
    <row r="102" spans="1:19" s="283" customFormat="1" ht="13.5" customHeight="1" x14ac:dyDescent="0.2">
      <c r="A102" s="60" t="s">
        <v>1801</v>
      </c>
      <c r="B102" s="162" t="s">
        <v>1800</v>
      </c>
      <c r="C102" s="280">
        <v>1555000</v>
      </c>
      <c r="D102" s="280">
        <v>1329715</v>
      </c>
      <c r="E102" s="60" t="s">
        <v>2</v>
      </c>
      <c r="F102" s="60" t="s">
        <v>1807</v>
      </c>
      <c r="G102" s="162" t="s">
        <v>116</v>
      </c>
      <c r="H102" s="162" t="s">
        <v>1802</v>
      </c>
      <c r="I102" s="162"/>
      <c r="J102" s="162"/>
      <c r="K102" s="162" t="s">
        <v>81</v>
      </c>
      <c r="L102" s="162">
        <v>2021</v>
      </c>
      <c r="M102" s="60" t="s">
        <v>179</v>
      </c>
      <c r="N102" s="290">
        <v>44456</v>
      </c>
      <c r="O102" s="162"/>
      <c r="P102" s="162"/>
      <c r="Q102" s="162"/>
      <c r="R102" s="162"/>
      <c r="S102" s="162"/>
    </row>
    <row r="103" spans="1:19" s="283" customFormat="1" ht="13.5" customHeight="1" x14ac:dyDescent="0.2">
      <c r="A103" s="60" t="s">
        <v>1813</v>
      </c>
      <c r="B103" s="162" t="s">
        <v>1816</v>
      </c>
      <c r="C103" s="280">
        <v>1542692</v>
      </c>
      <c r="D103" s="280">
        <v>13068</v>
      </c>
      <c r="E103" s="60" t="s">
        <v>106</v>
      </c>
      <c r="F103" s="60" t="s">
        <v>1817</v>
      </c>
      <c r="G103" s="162" t="s">
        <v>129</v>
      </c>
      <c r="H103" s="162" t="s">
        <v>1820</v>
      </c>
      <c r="I103" s="162"/>
      <c r="J103" s="162"/>
      <c r="K103" s="162"/>
      <c r="L103" s="162"/>
      <c r="M103" s="60" t="s">
        <v>2015</v>
      </c>
      <c r="N103" s="290"/>
      <c r="O103" s="162"/>
      <c r="P103" s="162"/>
      <c r="Q103" s="162"/>
      <c r="R103" s="162"/>
      <c r="S103" s="162"/>
    </row>
    <row r="104" spans="1:19" s="283" customFormat="1" ht="13.5" customHeight="1" x14ac:dyDescent="0.2">
      <c r="A104" s="60" t="s">
        <v>1814</v>
      </c>
      <c r="B104" s="162" t="s">
        <v>1816</v>
      </c>
      <c r="C104" s="280">
        <v>1573708</v>
      </c>
      <c r="D104" s="280">
        <v>534022</v>
      </c>
      <c r="E104" s="60" t="s">
        <v>106</v>
      </c>
      <c r="F104" s="60" t="s">
        <v>1818</v>
      </c>
      <c r="G104" s="162" t="s">
        <v>129</v>
      </c>
      <c r="H104" s="162" t="s">
        <v>1821</v>
      </c>
      <c r="I104" s="162"/>
      <c r="J104" s="162"/>
      <c r="K104" s="162"/>
      <c r="L104" s="162"/>
      <c r="M104" s="60" t="s">
        <v>2015</v>
      </c>
      <c r="N104" s="290"/>
      <c r="O104" s="162"/>
      <c r="P104" s="162"/>
      <c r="Q104" s="162"/>
      <c r="R104" s="162"/>
      <c r="S104" s="162"/>
    </row>
    <row r="105" spans="1:19" s="283" customFormat="1" ht="13.5" customHeight="1" x14ac:dyDescent="0.2">
      <c r="A105" s="60" t="s">
        <v>1815</v>
      </c>
      <c r="B105" s="162" t="s">
        <v>1816</v>
      </c>
      <c r="C105" s="280">
        <v>587300</v>
      </c>
      <c r="D105" s="280">
        <v>53890</v>
      </c>
      <c r="E105" s="60" t="s">
        <v>106</v>
      </c>
      <c r="F105" s="60" t="s">
        <v>1819</v>
      </c>
      <c r="G105" s="162" t="s">
        <v>129</v>
      </c>
      <c r="H105" s="162" t="s">
        <v>1822</v>
      </c>
      <c r="I105" s="162"/>
      <c r="J105" s="162"/>
      <c r="K105" s="162"/>
      <c r="L105" s="162"/>
      <c r="M105" s="60" t="s">
        <v>2015</v>
      </c>
      <c r="N105" s="290"/>
      <c r="O105" s="162"/>
      <c r="P105" s="162"/>
      <c r="Q105" s="162"/>
      <c r="R105" s="162"/>
      <c r="S105" s="162"/>
    </row>
    <row r="106" spans="1:19" s="283" customFormat="1" ht="13.5" customHeight="1" x14ac:dyDescent="0.2">
      <c r="A106" s="60" t="s">
        <v>1837</v>
      </c>
      <c r="B106" s="162" t="s">
        <v>1836</v>
      </c>
      <c r="C106" s="280">
        <v>274421</v>
      </c>
      <c r="D106" s="280">
        <v>20752</v>
      </c>
      <c r="E106" s="60" t="s">
        <v>2</v>
      </c>
      <c r="F106" s="60" t="s">
        <v>1839</v>
      </c>
      <c r="G106" s="162" t="s">
        <v>129</v>
      </c>
      <c r="H106" s="162" t="s">
        <v>1838</v>
      </c>
      <c r="I106" s="162"/>
      <c r="J106" s="162"/>
      <c r="K106" s="162" t="s">
        <v>81</v>
      </c>
      <c r="L106" s="162">
        <v>2021</v>
      </c>
      <c r="M106" s="60" t="s">
        <v>1371</v>
      </c>
      <c r="N106" s="290">
        <v>44462</v>
      </c>
      <c r="O106" s="162"/>
      <c r="P106" s="162"/>
      <c r="Q106" s="162"/>
      <c r="R106" s="162"/>
      <c r="S106" s="162"/>
    </row>
    <row r="107" spans="1:19" s="283" customFormat="1" ht="13.5" customHeight="1" x14ac:dyDescent="0.2">
      <c r="A107" s="60" t="s">
        <v>266</v>
      </c>
      <c r="B107" s="162" t="s">
        <v>267</v>
      </c>
      <c r="C107" s="280">
        <v>19696868</v>
      </c>
      <c r="D107" s="280">
        <v>45733</v>
      </c>
      <c r="E107" s="60" t="s">
        <v>2</v>
      </c>
      <c r="F107" s="60" t="s">
        <v>1856</v>
      </c>
      <c r="G107" s="162" t="s">
        <v>116</v>
      </c>
      <c r="H107" s="162" t="s">
        <v>268</v>
      </c>
      <c r="I107" s="162"/>
      <c r="J107" s="162"/>
      <c r="K107" s="162" t="s">
        <v>81</v>
      </c>
      <c r="L107" s="162">
        <v>2021</v>
      </c>
      <c r="M107" s="60" t="s">
        <v>269</v>
      </c>
      <c r="N107" s="290">
        <v>44466</v>
      </c>
      <c r="O107" s="162"/>
      <c r="P107" s="162"/>
      <c r="Q107" s="162"/>
      <c r="R107" s="162"/>
      <c r="S107" s="162"/>
    </row>
    <row r="108" spans="1:19" s="283" customFormat="1" ht="13.5" customHeight="1" x14ac:dyDescent="0.2">
      <c r="A108" s="60" t="s">
        <v>270</v>
      </c>
      <c r="B108" s="162" t="s">
        <v>271</v>
      </c>
      <c r="C108" s="280">
        <v>5700000</v>
      </c>
      <c r="D108" s="280">
        <v>242241.77</v>
      </c>
      <c r="E108" s="60" t="s">
        <v>2</v>
      </c>
      <c r="F108" s="60" t="s">
        <v>1857</v>
      </c>
      <c r="G108" s="162" t="s">
        <v>116</v>
      </c>
      <c r="H108" s="162" t="s">
        <v>272</v>
      </c>
      <c r="I108" s="162"/>
      <c r="J108" s="162"/>
      <c r="K108" s="162" t="s">
        <v>81</v>
      </c>
      <c r="L108" s="162">
        <v>2021</v>
      </c>
      <c r="M108" s="60" t="s">
        <v>269</v>
      </c>
      <c r="N108" s="290">
        <v>44466</v>
      </c>
      <c r="O108" s="162"/>
      <c r="P108" s="162"/>
      <c r="Q108" s="162"/>
      <c r="R108" s="162"/>
      <c r="S108" s="162"/>
    </row>
    <row r="109" spans="1:19" s="283" customFormat="1" ht="13.5" customHeight="1" x14ac:dyDescent="0.2">
      <c r="A109" s="60" t="s">
        <v>273</v>
      </c>
      <c r="B109" s="162" t="s">
        <v>274</v>
      </c>
      <c r="C109" s="280">
        <v>16330000</v>
      </c>
      <c r="D109" s="280">
        <v>19699</v>
      </c>
      <c r="E109" s="60" t="s">
        <v>2</v>
      </c>
      <c r="F109" s="60" t="s">
        <v>1853</v>
      </c>
      <c r="G109" s="162" t="s">
        <v>116</v>
      </c>
      <c r="H109" s="162" t="s">
        <v>275</v>
      </c>
      <c r="I109" s="162"/>
      <c r="J109" s="162"/>
      <c r="K109" s="162" t="s">
        <v>81</v>
      </c>
      <c r="L109" s="162">
        <v>2021</v>
      </c>
      <c r="M109" s="60" t="s">
        <v>269</v>
      </c>
      <c r="N109" s="290">
        <v>44466</v>
      </c>
      <c r="O109" s="162"/>
      <c r="P109" s="162"/>
      <c r="Q109" s="162"/>
      <c r="R109" s="162"/>
      <c r="S109" s="162"/>
    </row>
    <row r="110" spans="1:19" s="283" customFormat="1" ht="13.5" customHeight="1" x14ac:dyDescent="0.2">
      <c r="A110" s="60" t="s">
        <v>273</v>
      </c>
      <c r="B110" s="162" t="s">
        <v>274</v>
      </c>
      <c r="C110" s="280">
        <v>16330000</v>
      </c>
      <c r="D110" s="280">
        <v>7190.8</v>
      </c>
      <c r="E110" s="60" t="s">
        <v>2</v>
      </c>
      <c r="F110" s="60" t="s">
        <v>1854</v>
      </c>
      <c r="G110" s="162" t="s">
        <v>116</v>
      </c>
      <c r="H110" s="162" t="s">
        <v>275</v>
      </c>
      <c r="I110" s="162"/>
      <c r="J110" s="162"/>
      <c r="K110" s="162" t="s">
        <v>81</v>
      </c>
      <c r="L110" s="162">
        <v>2021</v>
      </c>
      <c r="M110" s="60" t="s">
        <v>269</v>
      </c>
      <c r="N110" s="290">
        <v>44466</v>
      </c>
      <c r="O110" s="162"/>
      <c r="P110" s="162"/>
      <c r="Q110" s="162"/>
      <c r="R110" s="162"/>
      <c r="S110" s="162"/>
    </row>
    <row r="111" spans="1:19" s="283" customFormat="1" ht="13.5" customHeight="1" x14ac:dyDescent="0.2">
      <c r="A111" s="60" t="s">
        <v>266</v>
      </c>
      <c r="B111" s="162" t="s">
        <v>267</v>
      </c>
      <c r="C111" s="280">
        <v>19696868</v>
      </c>
      <c r="D111" s="280">
        <v>24568</v>
      </c>
      <c r="E111" s="60" t="s">
        <v>2</v>
      </c>
      <c r="F111" s="60" t="s">
        <v>1855</v>
      </c>
      <c r="G111" s="162" t="s">
        <v>116</v>
      </c>
      <c r="H111" s="162" t="s">
        <v>268</v>
      </c>
      <c r="I111" s="162"/>
      <c r="J111" s="162"/>
      <c r="K111" s="162" t="s">
        <v>81</v>
      </c>
      <c r="L111" s="162">
        <v>2021</v>
      </c>
      <c r="M111" s="60" t="s">
        <v>269</v>
      </c>
      <c r="N111" s="290">
        <v>44466</v>
      </c>
      <c r="O111" s="162"/>
      <c r="P111" s="162"/>
      <c r="Q111" s="162"/>
      <c r="R111" s="162"/>
      <c r="S111" s="162"/>
    </row>
    <row r="112" spans="1:19" s="283" customFormat="1" ht="13.5" customHeight="1" x14ac:dyDescent="0.2">
      <c r="A112" s="60" t="s">
        <v>270</v>
      </c>
      <c r="B112" s="162" t="s">
        <v>271</v>
      </c>
      <c r="C112" s="280">
        <v>5700000</v>
      </c>
      <c r="D112" s="280">
        <v>234283.04</v>
      </c>
      <c r="E112" s="60" t="s">
        <v>2</v>
      </c>
      <c r="F112" s="60" t="s">
        <v>1858</v>
      </c>
      <c r="G112" s="162" t="s">
        <v>116</v>
      </c>
      <c r="H112" s="162" t="s">
        <v>272</v>
      </c>
      <c r="I112" s="162"/>
      <c r="J112" s="162"/>
      <c r="K112" s="162" t="s">
        <v>81</v>
      </c>
      <c r="L112" s="162">
        <v>2021</v>
      </c>
      <c r="M112" s="60" t="s">
        <v>269</v>
      </c>
      <c r="N112" s="290">
        <v>44466</v>
      </c>
      <c r="O112" s="162"/>
      <c r="P112" s="162"/>
      <c r="Q112" s="162"/>
      <c r="R112" s="162"/>
      <c r="S112" s="162"/>
    </row>
    <row r="113" spans="1:19" s="283" customFormat="1" ht="13.5" customHeight="1" x14ac:dyDescent="0.2">
      <c r="A113" s="60" t="s">
        <v>1116</v>
      </c>
      <c r="B113" s="162" t="s">
        <v>1117</v>
      </c>
      <c r="C113" s="280">
        <v>369322.5</v>
      </c>
      <c r="D113" s="280">
        <v>48172.5</v>
      </c>
      <c r="E113" s="60" t="s">
        <v>2</v>
      </c>
      <c r="F113" s="60" t="s">
        <v>1982</v>
      </c>
      <c r="G113" s="162" t="s">
        <v>129</v>
      </c>
      <c r="H113" s="162" t="s">
        <v>180</v>
      </c>
      <c r="I113" s="162"/>
      <c r="J113" s="162"/>
      <c r="K113" s="162" t="s">
        <v>81</v>
      </c>
      <c r="L113" s="162">
        <v>2021</v>
      </c>
      <c r="M113" s="60" t="s">
        <v>791</v>
      </c>
      <c r="N113" s="290">
        <v>44476</v>
      </c>
      <c r="O113" s="162"/>
      <c r="P113" s="162"/>
      <c r="Q113" s="162"/>
      <c r="R113" s="162"/>
      <c r="S113" s="162"/>
    </row>
    <row r="114" spans="1:19" s="283" customFormat="1" ht="13.5" customHeight="1" x14ac:dyDescent="0.2">
      <c r="A114" s="60" t="s">
        <v>1978</v>
      </c>
      <c r="B114" s="162" t="s">
        <v>1979</v>
      </c>
      <c r="C114" s="280">
        <v>449360</v>
      </c>
      <c r="D114" s="280">
        <v>24500</v>
      </c>
      <c r="E114" s="60" t="s">
        <v>2</v>
      </c>
      <c r="F114" s="60" t="s">
        <v>1980</v>
      </c>
      <c r="G114" s="162" t="s">
        <v>116</v>
      </c>
      <c r="H114" s="162" t="s">
        <v>1981</v>
      </c>
      <c r="I114" s="162"/>
      <c r="J114" s="162"/>
      <c r="K114" s="162" t="s">
        <v>82</v>
      </c>
      <c r="L114" s="162">
        <v>2021</v>
      </c>
      <c r="M114" s="60" t="s">
        <v>889</v>
      </c>
      <c r="N114" s="290">
        <v>44477</v>
      </c>
      <c r="O114" s="162"/>
      <c r="P114" s="162"/>
      <c r="Q114" s="162"/>
      <c r="R114" s="162"/>
      <c r="S114" s="162"/>
    </row>
    <row r="115" spans="1:19" s="283" customFormat="1" ht="13.5" customHeight="1" x14ac:dyDescent="0.2">
      <c r="A115" s="60" t="s">
        <v>1960</v>
      </c>
      <c r="B115" s="162" t="s">
        <v>1961</v>
      </c>
      <c r="C115" s="280"/>
      <c r="D115" s="280">
        <v>17447.47</v>
      </c>
      <c r="E115" s="60" t="s">
        <v>601</v>
      </c>
      <c r="F115" s="60" t="s">
        <v>1964</v>
      </c>
      <c r="G115" s="162" t="s">
        <v>1963</v>
      </c>
      <c r="H115" s="162"/>
      <c r="I115" s="162"/>
      <c r="J115" s="162"/>
      <c r="K115" s="162"/>
      <c r="L115" s="162"/>
      <c r="M115" s="60"/>
      <c r="N115" s="290"/>
      <c r="O115" s="162"/>
      <c r="P115" s="162"/>
      <c r="Q115" s="162"/>
      <c r="R115" s="162"/>
      <c r="S115" s="162"/>
    </row>
    <row r="116" spans="1:19" s="283" customFormat="1" ht="13.5" customHeight="1" x14ac:dyDescent="0.2">
      <c r="A116" s="60" t="s">
        <v>1960</v>
      </c>
      <c r="B116" s="162" t="s">
        <v>1961</v>
      </c>
      <c r="C116" s="280"/>
      <c r="D116" s="280">
        <v>49379.27</v>
      </c>
      <c r="E116" s="60" t="s">
        <v>601</v>
      </c>
      <c r="F116" s="60" t="s">
        <v>1962</v>
      </c>
      <c r="G116" s="162" t="s">
        <v>1963</v>
      </c>
      <c r="H116" s="162"/>
      <c r="I116" s="162"/>
      <c r="J116" s="162"/>
      <c r="K116" s="162"/>
      <c r="L116" s="162"/>
      <c r="M116" s="60"/>
      <c r="N116" s="290"/>
      <c r="O116" s="162"/>
      <c r="P116" s="162"/>
      <c r="Q116" s="162"/>
      <c r="R116" s="162"/>
      <c r="S116" s="162"/>
    </row>
    <row r="117" spans="1:19" s="283" customFormat="1" ht="13.5" customHeight="1" x14ac:dyDescent="0.2">
      <c r="A117" s="60" t="s">
        <v>1965</v>
      </c>
      <c r="B117" s="162" t="s">
        <v>1966</v>
      </c>
      <c r="C117" s="280"/>
      <c r="D117" s="280">
        <v>61780.43</v>
      </c>
      <c r="E117" s="60" t="s">
        <v>601</v>
      </c>
      <c r="F117" s="60" t="s">
        <v>1962</v>
      </c>
      <c r="G117" s="162" t="s">
        <v>1963</v>
      </c>
      <c r="H117" s="162"/>
      <c r="I117" s="162"/>
      <c r="J117" s="162"/>
      <c r="K117" s="162"/>
      <c r="L117" s="162"/>
      <c r="M117" s="60"/>
      <c r="N117" s="290"/>
      <c r="O117" s="162"/>
      <c r="P117" s="162"/>
      <c r="Q117" s="162"/>
      <c r="R117" s="162"/>
      <c r="S117" s="162"/>
    </row>
    <row r="118" spans="1:19" s="283" customFormat="1" ht="13.5" customHeight="1" x14ac:dyDescent="0.2">
      <c r="A118" s="60" t="s">
        <v>1967</v>
      </c>
      <c r="B118" s="162" t="s">
        <v>1968</v>
      </c>
      <c r="C118" s="280">
        <v>1228032</v>
      </c>
      <c r="D118" s="280">
        <v>9937738</v>
      </c>
      <c r="E118" s="60" t="s">
        <v>106</v>
      </c>
      <c r="F118" s="60" t="s">
        <v>2011</v>
      </c>
      <c r="G118" s="162" t="s">
        <v>2014</v>
      </c>
      <c r="H118" s="162" t="s">
        <v>2012</v>
      </c>
      <c r="I118" s="162"/>
      <c r="J118" s="162"/>
      <c r="K118" s="162">
        <v>44470</v>
      </c>
      <c r="L118" s="162">
        <v>2021</v>
      </c>
      <c r="M118" s="60" t="s">
        <v>130</v>
      </c>
      <c r="N118" s="290">
        <v>44487</v>
      </c>
      <c r="O118" s="162"/>
      <c r="P118" s="162"/>
      <c r="Q118" s="162"/>
      <c r="R118" s="162"/>
      <c r="S118" s="162"/>
    </row>
    <row r="119" spans="1:19" s="283" customFormat="1" ht="13.5" customHeight="1" x14ac:dyDescent="0.2">
      <c r="A119" s="60" t="s">
        <v>1969</v>
      </c>
      <c r="B119" s="162" t="s">
        <v>1968</v>
      </c>
      <c r="C119" s="280">
        <v>1856521</v>
      </c>
      <c r="D119" s="280">
        <v>790168.9</v>
      </c>
      <c r="E119" s="60" t="s">
        <v>106</v>
      </c>
      <c r="F119" s="60" t="s">
        <v>2011</v>
      </c>
      <c r="G119" s="162" t="s">
        <v>2014</v>
      </c>
      <c r="H119" s="162" t="s">
        <v>2013</v>
      </c>
      <c r="I119" s="162"/>
      <c r="J119" s="162"/>
      <c r="K119" s="162">
        <v>44470</v>
      </c>
      <c r="L119" s="162">
        <v>2021</v>
      </c>
      <c r="M119" s="60" t="s">
        <v>130</v>
      </c>
      <c r="N119" s="290">
        <v>44487</v>
      </c>
      <c r="O119" s="162"/>
      <c r="P119" s="162"/>
      <c r="Q119" s="162"/>
      <c r="R119" s="162"/>
      <c r="S119" s="162"/>
    </row>
    <row r="120" spans="1:19" s="283" customFormat="1" ht="13.5" customHeight="1" x14ac:dyDescent="0.2">
      <c r="A120" s="60" t="s">
        <v>2008</v>
      </c>
      <c r="B120" s="162" t="s">
        <v>2009</v>
      </c>
      <c r="C120" s="280">
        <v>72051644</v>
      </c>
      <c r="D120" s="280">
        <v>2355126.06</v>
      </c>
      <c r="E120" s="60" t="s">
        <v>106</v>
      </c>
      <c r="F120" s="60" t="s">
        <v>2010</v>
      </c>
      <c r="G120" s="162" t="s">
        <v>1963</v>
      </c>
      <c r="H120" s="162" t="s">
        <v>2007</v>
      </c>
      <c r="I120" s="162"/>
      <c r="J120" s="162"/>
      <c r="K120" s="162" t="s">
        <v>82</v>
      </c>
      <c r="L120" s="162">
        <v>2021</v>
      </c>
      <c r="M120" s="60" t="s">
        <v>144</v>
      </c>
      <c r="N120" s="290">
        <v>44487</v>
      </c>
      <c r="O120" s="162"/>
      <c r="P120" s="162"/>
      <c r="Q120" s="162"/>
      <c r="R120" s="162"/>
      <c r="S120" s="162"/>
    </row>
    <row r="121" spans="1:19" s="283" customFormat="1" ht="13.5" customHeight="1" x14ac:dyDescent="0.2">
      <c r="A121" s="60" t="s">
        <v>2039</v>
      </c>
      <c r="B121" s="162" t="s">
        <v>2040</v>
      </c>
      <c r="C121" s="280">
        <v>3849522</v>
      </c>
      <c r="D121" s="280">
        <v>38495.22</v>
      </c>
      <c r="E121" s="60" t="s">
        <v>601</v>
      </c>
      <c r="F121" s="60" t="s">
        <v>2041</v>
      </c>
      <c r="G121" s="162" t="s">
        <v>1963</v>
      </c>
      <c r="H121" s="162" t="s">
        <v>2042</v>
      </c>
      <c r="I121" s="162"/>
      <c r="J121" s="162"/>
      <c r="K121" s="162"/>
      <c r="L121" s="162"/>
      <c r="M121" s="60" t="s">
        <v>197</v>
      </c>
      <c r="N121" s="290"/>
      <c r="O121" s="162"/>
      <c r="P121" s="162"/>
      <c r="Q121" s="162"/>
      <c r="R121" s="162"/>
      <c r="S121" s="162"/>
    </row>
    <row r="122" spans="1:19" s="283" customFormat="1" ht="13.5" customHeight="1" x14ac:dyDescent="0.2">
      <c r="A122" s="60" t="s">
        <v>2017</v>
      </c>
      <c r="B122" s="162" t="s">
        <v>299</v>
      </c>
      <c r="C122" s="280">
        <v>40000000</v>
      </c>
      <c r="D122" s="280">
        <v>179361</v>
      </c>
      <c r="E122" s="60" t="s">
        <v>106</v>
      </c>
      <c r="F122" s="60" t="s">
        <v>2099</v>
      </c>
      <c r="G122" s="162" t="s">
        <v>116</v>
      </c>
      <c r="H122" s="162" t="s">
        <v>180</v>
      </c>
      <c r="I122" s="162"/>
      <c r="J122" s="162"/>
      <c r="K122" s="162" t="s">
        <v>82</v>
      </c>
      <c r="L122" s="162">
        <v>2021</v>
      </c>
      <c r="M122" s="60" t="s">
        <v>2028</v>
      </c>
      <c r="N122" s="290">
        <v>44488</v>
      </c>
      <c r="O122" s="162"/>
      <c r="P122" s="162"/>
      <c r="Q122" s="162"/>
      <c r="R122" s="162"/>
      <c r="S122" s="162"/>
    </row>
    <row r="123" spans="1:19" s="283" customFormat="1" ht="13.5" customHeight="1" x14ac:dyDescent="0.2">
      <c r="A123" s="60" t="s">
        <v>2016</v>
      </c>
      <c r="B123" s="162" t="s">
        <v>299</v>
      </c>
      <c r="C123" s="280">
        <v>40000000</v>
      </c>
      <c r="D123" s="280">
        <v>106624</v>
      </c>
      <c r="E123" s="60" t="s">
        <v>106</v>
      </c>
      <c r="F123" s="60" t="s">
        <v>2098</v>
      </c>
      <c r="G123" s="162" t="s">
        <v>116</v>
      </c>
      <c r="H123" s="162" t="s">
        <v>2018</v>
      </c>
      <c r="I123" s="162"/>
      <c r="J123" s="162"/>
      <c r="K123" s="162" t="s">
        <v>82</v>
      </c>
      <c r="L123" s="162">
        <v>2021</v>
      </c>
      <c r="M123" s="60" t="s">
        <v>2028</v>
      </c>
      <c r="N123" s="290">
        <v>44488</v>
      </c>
      <c r="O123" s="162"/>
      <c r="P123" s="162"/>
      <c r="Q123" s="162"/>
      <c r="R123" s="162"/>
      <c r="S123" s="162"/>
    </row>
    <row r="124" spans="1:19" s="283" customFormat="1" ht="13.5" customHeight="1" x14ac:dyDescent="0.2">
      <c r="A124" s="60" t="s">
        <v>2026</v>
      </c>
      <c r="B124" s="162" t="s">
        <v>2025</v>
      </c>
      <c r="C124" s="280">
        <v>1744898.9</v>
      </c>
      <c r="D124" s="280">
        <v>35875.1</v>
      </c>
      <c r="E124" s="60" t="s">
        <v>106</v>
      </c>
      <c r="F124" s="60" t="s">
        <v>2081</v>
      </c>
      <c r="G124" s="162" t="s">
        <v>129</v>
      </c>
      <c r="H124" s="162" t="s">
        <v>2027</v>
      </c>
      <c r="I124" s="162"/>
      <c r="J124" s="162"/>
      <c r="K124" s="162" t="s">
        <v>82</v>
      </c>
      <c r="L124" s="162">
        <v>2021</v>
      </c>
      <c r="M124" s="60" t="s">
        <v>1887</v>
      </c>
      <c r="N124" s="290">
        <v>44489</v>
      </c>
      <c r="O124" s="162"/>
      <c r="P124" s="162"/>
      <c r="Q124" s="162"/>
      <c r="R124" s="162"/>
      <c r="S124" s="162"/>
    </row>
    <row r="125" spans="1:19" s="283" customFormat="1" ht="13.5" customHeight="1" x14ac:dyDescent="0.2">
      <c r="A125" s="60" t="s">
        <v>1481</v>
      </c>
      <c r="B125" s="162" t="s">
        <v>2037</v>
      </c>
      <c r="C125" s="280">
        <v>24000000</v>
      </c>
      <c r="D125" s="280">
        <f>220*1500</f>
        <v>330000</v>
      </c>
      <c r="E125" s="60" t="s">
        <v>106</v>
      </c>
      <c r="F125" s="60" t="s">
        <v>2095</v>
      </c>
      <c r="G125" s="162" t="s">
        <v>2020</v>
      </c>
      <c r="H125" s="162"/>
      <c r="I125" s="162"/>
      <c r="J125" s="162"/>
      <c r="K125" s="162" t="s">
        <v>82</v>
      </c>
      <c r="L125" s="162">
        <v>2021</v>
      </c>
      <c r="M125" s="60" t="s">
        <v>2021</v>
      </c>
      <c r="N125" s="290">
        <v>44489</v>
      </c>
      <c r="O125" s="162"/>
      <c r="P125" s="162"/>
      <c r="Q125" s="162"/>
      <c r="R125" s="162"/>
      <c r="S125" s="162"/>
    </row>
    <row r="126" spans="1:19" s="283" customFormat="1" ht="13.5" customHeight="1" x14ac:dyDescent="0.2">
      <c r="A126" s="60" t="s">
        <v>1481</v>
      </c>
      <c r="B126" s="162" t="s">
        <v>2037</v>
      </c>
      <c r="C126" s="280">
        <v>6500000</v>
      </c>
      <c r="D126" s="280">
        <f>C126*0.02</f>
        <v>130000</v>
      </c>
      <c r="E126" s="60" t="s">
        <v>106</v>
      </c>
      <c r="F126" s="60" t="s">
        <v>2038</v>
      </c>
      <c r="G126" s="162" t="s">
        <v>2020</v>
      </c>
      <c r="H126" s="162"/>
      <c r="I126" s="162"/>
      <c r="J126" s="162"/>
      <c r="K126" s="162" t="s">
        <v>82</v>
      </c>
      <c r="L126" s="162">
        <v>2021</v>
      </c>
      <c r="M126" s="60" t="s">
        <v>2021</v>
      </c>
      <c r="N126" s="290">
        <v>44489</v>
      </c>
      <c r="O126" s="162"/>
      <c r="P126" s="162"/>
      <c r="Q126" s="162"/>
      <c r="R126" s="162"/>
      <c r="S126" s="162"/>
    </row>
    <row r="127" spans="1:19" s="283" customFormat="1" ht="13.5" customHeight="1" x14ac:dyDescent="0.2">
      <c r="A127" s="60" t="s">
        <v>2029</v>
      </c>
      <c r="B127" s="162" t="s">
        <v>2030</v>
      </c>
      <c r="C127" s="280">
        <v>16000000</v>
      </c>
      <c r="D127" s="280">
        <v>391110</v>
      </c>
      <c r="E127" s="60" t="s">
        <v>106</v>
      </c>
      <c r="F127" s="60" t="s">
        <v>2082</v>
      </c>
      <c r="G127" s="162" t="s">
        <v>129</v>
      </c>
      <c r="H127" s="162" t="s">
        <v>2036</v>
      </c>
      <c r="I127" s="162"/>
      <c r="J127" s="162"/>
      <c r="K127" s="162" t="s">
        <v>82</v>
      </c>
      <c r="L127" s="162">
        <v>2021</v>
      </c>
      <c r="M127" s="60" t="s">
        <v>2031</v>
      </c>
      <c r="N127" s="290">
        <v>44489</v>
      </c>
      <c r="O127" s="162"/>
      <c r="P127" s="162"/>
      <c r="Q127" s="162"/>
      <c r="R127" s="162"/>
      <c r="S127" s="162"/>
    </row>
    <row r="128" spans="1:19" s="283" customFormat="1" ht="13.5" customHeight="1" x14ac:dyDescent="0.2">
      <c r="A128" s="60" t="s">
        <v>2023</v>
      </c>
      <c r="B128" s="162" t="s">
        <v>2024</v>
      </c>
      <c r="C128" s="280">
        <v>7158000</v>
      </c>
      <c r="D128" s="280">
        <f>((2000000*0.025)+(2000000*0.035)+(1715800*0.045))</f>
        <v>197211</v>
      </c>
      <c r="E128" s="60" t="s">
        <v>106</v>
      </c>
      <c r="F128" s="60" t="s">
        <v>2096</v>
      </c>
      <c r="G128" s="162" t="s">
        <v>2020</v>
      </c>
      <c r="H128" s="162" t="s">
        <v>1157</v>
      </c>
      <c r="I128" s="162"/>
      <c r="J128" s="162"/>
      <c r="K128" s="162" t="s">
        <v>82</v>
      </c>
      <c r="L128" s="162">
        <v>2021</v>
      </c>
      <c r="M128" s="60" t="s">
        <v>2021</v>
      </c>
      <c r="N128" s="290">
        <v>44489</v>
      </c>
      <c r="O128" s="162"/>
      <c r="P128" s="162"/>
      <c r="Q128" s="162"/>
      <c r="R128" s="162"/>
      <c r="S128" s="162"/>
    </row>
    <row r="129" spans="1:19" s="283" customFormat="1" ht="13.5" customHeight="1" x14ac:dyDescent="0.2">
      <c r="A129" s="60" t="s">
        <v>2022</v>
      </c>
      <c r="B129" s="162" t="s">
        <v>2094</v>
      </c>
      <c r="C129" s="280">
        <v>16000000</v>
      </c>
      <c r="D129" s="280">
        <f>((2000000*0.01)+(3000000*0.02)+(6000000*0.03))</f>
        <v>260000</v>
      </c>
      <c r="E129" s="60" t="s">
        <v>106</v>
      </c>
      <c r="F129" s="60" t="s">
        <v>2097</v>
      </c>
      <c r="G129" s="162" t="s">
        <v>2020</v>
      </c>
      <c r="H129" s="162" t="s">
        <v>1157</v>
      </c>
      <c r="I129" s="162"/>
      <c r="J129" s="162"/>
      <c r="K129" s="162" t="s">
        <v>82</v>
      </c>
      <c r="L129" s="162">
        <v>2021</v>
      </c>
      <c r="M129" s="60" t="s">
        <v>2021</v>
      </c>
      <c r="N129" s="290">
        <v>44489</v>
      </c>
      <c r="O129" s="162"/>
      <c r="P129" s="162"/>
      <c r="Q129" s="162"/>
      <c r="R129" s="162"/>
      <c r="S129" s="162"/>
    </row>
    <row r="130" spans="1:19" s="283" customFormat="1" ht="13.5" customHeight="1" x14ac:dyDescent="0.2">
      <c r="A130" s="60" t="s">
        <v>273</v>
      </c>
      <c r="B130" s="162" t="s">
        <v>274</v>
      </c>
      <c r="C130" s="280">
        <v>16330000</v>
      </c>
      <c r="D130" s="280">
        <v>62173.61</v>
      </c>
      <c r="E130" s="60" t="s">
        <v>2</v>
      </c>
      <c r="F130" s="60" t="s">
        <v>2159</v>
      </c>
      <c r="G130" s="162" t="s">
        <v>116</v>
      </c>
      <c r="H130" s="162" t="s">
        <v>275</v>
      </c>
      <c r="I130" s="162"/>
      <c r="J130" s="162"/>
      <c r="K130" s="162" t="s">
        <v>82</v>
      </c>
      <c r="L130" s="162">
        <v>2021</v>
      </c>
      <c r="M130" s="60" t="s">
        <v>269</v>
      </c>
      <c r="N130" s="290">
        <v>44498</v>
      </c>
      <c r="O130" s="162"/>
      <c r="P130" s="162"/>
      <c r="Q130" s="162"/>
      <c r="R130" s="162"/>
      <c r="S130" s="162"/>
    </row>
    <row r="131" spans="1:19" s="283" customFormat="1" ht="13.5" customHeight="1" x14ac:dyDescent="0.2">
      <c r="A131" s="60" t="s">
        <v>266</v>
      </c>
      <c r="B131" s="162" t="s">
        <v>267</v>
      </c>
      <c r="C131" s="280">
        <v>19696868</v>
      </c>
      <c r="D131" s="280">
        <v>31447.88</v>
      </c>
      <c r="E131" s="60" t="s">
        <v>2</v>
      </c>
      <c r="F131" s="60" t="s">
        <v>2157</v>
      </c>
      <c r="G131" s="162" t="s">
        <v>116</v>
      </c>
      <c r="H131" s="162" t="s">
        <v>268</v>
      </c>
      <c r="I131" s="162"/>
      <c r="J131" s="162"/>
      <c r="K131" s="162" t="s">
        <v>82</v>
      </c>
      <c r="L131" s="162">
        <v>2021</v>
      </c>
      <c r="M131" s="60" t="s">
        <v>269</v>
      </c>
      <c r="N131" s="290">
        <v>44498</v>
      </c>
      <c r="O131" s="162"/>
      <c r="P131" s="162"/>
      <c r="Q131" s="162"/>
      <c r="R131" s="162"/>
      <c r="S131" s="162"/>
    </row>
    <row r="132" spans="1:19" s="283" customFormat="1" ht="13.5" customHeight="1" x14ac:dyDescent="0.2">
      <c r="A132" s="60" t="s">
        <v>270</v>
      </c>
      <c r="B132" s="162" t="s">
        <v>271</v>
      </c>
      <c r="C132" s="280">
        <v>5700000</v>
      </c>
      <c r="D132" s="280">
        <v>346814.81</v>
      </c>
      <c r="E132" s="60" t="s">
        <v>2</v>
      </c>
      <c r="F132" s="60" t="s">
        <v>2158</v>
      </c>
      <c r="G132" s="162" t="s">
        <v>116</v>
      </c>
      <c r="H132" s="162" t="s">
        <v>272</v>
      </c>
      <c r="I132" s="162"/>
      <c r="J132" s="162"/>
      <c r="K132" s="162" t="s">
        <v>82</v>
      </c>
      <c r="L132" s="162">
        <v>2021</v>
      </c>
      <c r="M132" s="60" t="s">
        <v>269</v>
      </c>
      <c r="N132" s="290">
        <v>44498</v>
      </c>
      <c r="O132" s="162"/>
      <c r="P132" s="162"/>
      <c r="Q132" s="162"/>
      <c r="R132" s="162"/>
      <c r="S132" s="162"/>
    </row>
    <row r="133" spans="1:19" s="283" customFormat="1" ht="13.5" customHeight="1" x14ac:dyDescent="0.2">
      <c r="A133" s="60" t="s">
        <v>2160</v>
      </c>
      <c r="B133" s="162" t="s">
        <v>2161</v>
      </c>
      <c r="C133" s="280">
        <v>7500000</v>
      </c>
      <c r="D133" s="280">
        <v>33834.58</v>
      </c>
      <c r="E133" s="60" t="s">
        <v>2</v>
      </c>
      <c r="F133" s="60" t="s">
        <v>2162</v>
      </c>
      <c r="G133" s="162" t="s">
        <v>116</v>
      </c>
      <c r="H133" s="162" t="s">
        <v>2163</v>
      </c>
      <c r="I133" s="162"/>
      <c r="J133" s="162"/>
      <c r="K133" s="162" t="s">
        <v>82</v>
      </c>
      <c r="L133" s="162">
        <v>2021</v>
      </c>
      <c r="M133" s="60" t="s">
        <v>269</v>
      </c>
      <c r="N133" s="290">
        <v>44498</v>
      </c>
      <c r="O133" s="162"/>
      <c r="P133" s="162"/>
      <c r="Q133" s="162"/>
      <c r="R133" s="162"/>
      <c r="S133" s="162"/>
    </row>
    <row r="134" spans="1:19" s="283" customFormat="1" ht="13.5" customHeight="1" x14ac:dyDescent="0.2">
      <c r="A134" s="60" t="s">
        <v>2035</v>
      </c>
      <c r="B134" s="162" t="s">
        <v>2034</v>
      </c>
      <c r="C134" s="280">
        <v>93618.240000000005</v>
      </c>
      <c r="D134" s="280">
        <v>139236.48000000001</v>
      </c>
      <c r="E134" s="60" t="s">
        <v>106</v>
      </c>
      <c r="F134" s="60" t="s">
        <v>2107</v>
      </c>
      <c r="G134" s="162" t="s">
        <v>129</v>
      </c>
      <c r="H134" s="162" t="s">
        <v>2033</v>
      </c>
      <c r="I134" s="162"/>
      <c r="J134" s="162"/>
      <c r="K134" s="162" t="s">
        <v>82</v>
      </c>
      <c r="L134" s="162">
        <v>2021</v>
      </c>
      <c r="M134" s="60" t="s">
        <v>2032</v>
      </c>
      <c r="N134" s="290">
        <v>44489</v>
      </c>
      <c r="O134" s="162"/>
      <c r="P134" s="162"/>
      <c r="Q134" s="162"/>
      <c r="R134" s="162"/>
      <c r="S134" s="162"/>
    </row>
    <row r="135" spans="1:19" s="283" customFormat="1" ht="13.5" customHeight="1" x14ac:dyDescent="0.2">
      <c r="A135" s="60" t="s">
        <v>2131</v>
      </c>
      <c r="B135" s="162" t="s">
        <v>2132</v>
      </c>
      <c r="C135" s="280">
        <v>587510</v>
      </c>
      <c r="D135" s="280">
        <v>48510</v>
      </c>
      <c r="E135" s="60" t="s">
        <v>2</v>
      </c>
      <c r="F135" s="60" t="s">
        <v>2133</v>
      </c>
      <c r="G135" s="162" t="s">
        <v>129</v>
      </c>
      <c r="H135" s="162" t="s">
        <v>180</v>
      </c>
      <c r="I135" s="162"/>
      <c r="J135" s="162"/>
      <c r="K135" s="162" t="s">
        <v>78</v>
      </c>
      <c r="L135" s="162">
        <v>2021</v>
      </c>
      <c r="M135" s="60" t="s">
        <v>926</v>
      </c>
      <c r="N135" s="290"/>
      <c r="O135" s="162"/>
      <c r="P135" s="162"/>
      <c r="Q135" s="162"/>
      <c r="R135" s="162"/>
      <c r="S135" s="162"/>
    </row>
    <row r="136" spans="1:19" s="283" customFormat="1" ht="13.5" customHeight="1" x14ac:dyDescent="0.2">
      <c r="A136" s="60" t="s">
        <v>2129</v>
      </c>
      <c r="B136" s="162" t="s">
        <v>749</v>
      </c>
      <c r="C136" s="280">
        <v>5520379</v>
      </c>
      <c r="D136" s="280">
        <v>236166</v>
      </c>
      <c r="E136" s="60" t="s">
        <v>2</v>
      </c>
      <c r="F136" s="60" t="s">
        <v>2130</v>
      </c>
      <c r="G136" s="162" t="s">
        <v>129</v>
      </c>
      <c r="H136" s="162" t="s">
        <v>180</v>
      </c>
      <c r="I136" s="162"/>
      <c r="J136" s="162"/>
      <c r="K136" s="162" t="s">
        <v>79</v>
      </c>
      <c r="L136" s="162">
        <v>2021</v>
      </c>
      <c r="M136" s="60" t="s">
        <v>926</v>
      </c>
      <c r="N136" s="290"/>
      <c r="O136" s="162"/>
      <c r="P136" s="162"/>
      <c r="Q136" s="162"/>
      <c r="R136" s="162"/>
      <c r="S136" s="162"/>
    </row>
    <row r="137" spans="1:19" s="283" customFormat="1" ht="13.5" customHeight="1" x14ac:dyDescent="0.2">
      <c r="A137" s="60" t="s">
        <v>2127</v>
      </c>
      <c r="B137" s="162" t="s">
        <v>2138</v>
      </c>
      <c r="C137" s="280">
        <v>4611917</v>
      </c>
      <c r="D137" s="280">
        <v>117115</v>
      </c>
      <c r="E137" s="60" t="s">
        <v>2</v>
      </c>
      <c r="F137" s="60" t="s">
        <v>2128</v>
      </c>
      <c r="G137" s="162" t="s">
        <v>129</v>
      </c>
      <c r="H137" s="162" t="s">
        <v>180</v>
      </c>
      <c r="I137" s="162"/>
      <c r="J137" s="162"/>
      <c r="K137" s="162" t="s">
        <v>79</v>
      </c>
      <c r="L137" s="162">
        <v>2021</v>
      </c>
      <c r="M137" s="60" t="s">
        <v>926</v>
      </c>
      <c r="N137" s="290"/>
      <c r="O137" s="162"/>
      <c r="P137" s="162"/>
      <c r="Q137" s="162"/>
      <c r="R137" s="162"/>
      <c r="S137" s="162"/>
    </row>
    <row r="138" spans="1:19" s="283" customFormat="1" ht="13.5" customHeight="1" x14ac:dyDescent="0.2">
      <c r="A138" s="60" t="s">
        <v>2134</v>
      </c>
      <c r="B138" s="162" t="s">
        <v>2138</v>
      </c>
      <c r="C138" s="280">
        <v>5679290</v>
      </c>
      <c r="D138" s="280">
        <v>160121</v>
      </c>
      <c r="E138" s="60" t="s">
        <v>2</v>
      </c>
      <c r="F138" s="60" t="s">
        <v>2136</v>
      </c>
      <c r="G138" s="162" t="s">
        <v>129</v>
      </c>
      <c r="H138" s="162" t="s">
        <v>180</v>
      </c>
      <c r="I138" s="162"/>
      <c r="J138" s="162"/>
      <c r="K138" s="162" t="s">
        <v>79</v>
      </c>
      <c r="L138" s="162">
        <v>2021</v>
      </c>
      <c r="M138" s="60" t="s">
        <v>926</v>
      </c>
      <c r="N138" s="290"/>
      <c r="O138" s="162"/>
      <c r="P138" s="162"/>
      <c r="Q138" s="162"/>
      <c r="R138" s="162"/>
      <c r="S138" s="162"/>
    </row>
    <row r="139" spans="1:19" s="283" customFormat="1" ht="13.5" customHeight="1" x14ac:dyDescent="0.2">
      <c r="A139" s="60" t="s">
        <v>1293</v>
      </c>
      <c r="B139" s="162" t="s">
        <v>2138</v>
      </c>
      <c r="C139" s="280">
        <v>10576446</v>
      </c>
      <c r="D139" s="280">
        <v>660463</v>
      </c>
      <c r="E139" s="60" t="s">
        <v>2</v>
      </c>
      <c r="F139" s="60" t="s">
        <v>2135</v>
      </c>
      <c r="G139" s="162" t="s">
        <v>129</v>
      </c>
      <c r="H139" s="162" t="s">
        <v>180</v>
      </c>
      <c r="I139" s="162"/>
      <c r="J139" s="162"/>
      <c r="K139" s="162" t="s">
        <v>79</v>
      </c>
      <c r="L139" s="162">
        <v>2021</v>
      </c>
      <c r="M139" s="60" t="s">
        <v>926</v>
      </c>
      <c r="N139" s="290"/>
      <c r="O139" s="162"/>
      <c r="P139" s="162"/>
      <c r="Q139" s="162"/>
      <c r="R139" s="162"/>
      <c r="S139" s="162"/>
    </row>
    <row r="140" spans="1:19" s="283" customFormat="1" ht="13.5" customHeight="1" x14ac:dyDescent="0.2">
      <c r="A140" s="60" t="s">
        <v>2137</v>
      </c>
      <c r="B140" s="162" t="s">
        <v>2138</v>
      </c>
      <c r="C140" s="280">
        <v>5670516</v>
      </c>
      <c r="D140" s="280">
        <v>176103</v>
      </c>
      <c r="E140" s="60" t="s">
        <v>2</v>
      </c>
      <c r="F140" s="60" t="s">
        <v>2139</v>
      </c>
      <c r="G140" s="162" t="s">
        <v>129</v>
      </c>
      <c r="H140" s="162" t="s">
        <v>180</v>
      </c>
      <c r="I140" s="162"/>
      <c r="J140" s="162"/>
      <c r="K140" s="162" t="s">
        <v>79</v>
      </c>
      <c r="L140" s="162">
        <v>2021</v>
      </c>
      <c r="M140" s="60" t="s">
        <v>926</v>
      </c>
      <c r="N140" s="290"/>
      <c r="O140" s="162"/>
      <c r="P140" s="162"/>
      <c r="Q140" s="162"/>
      <c r="R140" s="162"/>
      <c r="S140" s="162"/>
    </row>
    <row r="141" spans="1:19" s="283" customFormat="1" ht="13.5" customHeight="1" x14ac:dyDescent="0.2">
      <c r="A141" s="60" t="s">
        <v>1416</v>
      </c>
      <c r="B141" s="162" t="s">
        <v>2140</v>
      </c>
      <c r="C141" s="280">
        <v>2102559</v>
      </c>
      <c r="D141" s="280">
        <v>117008</v>
      </c>
      <c r="E141" s="60" t="s">
        <v>2</v>
      </c>
      <c r="F141" s="60" t="s">
        <v>2141</v>
      </c>
      <c r="G141" s="162" t="s">
        <v>129</v>
      </c>
      <c r="H141" s="162" t="s">
        <v>180</v>
      </c>
      <c r="I141" s="162"/>
      <c r="J141" s="162"/>
      <c r="K141" s="162" t="s">
        <v>79</v>
      </c>
      <c r="L141" s="162">
        <v>2021</v>
      </c>
      <c r="M141" s="60" t="s">
        <v>926</v>
      </c>
      <c r="N141" s="290"/>
      <c r="O141" s="162"/>
      <c r="P141" s="162"/>
      <c r="Q141" s="162"/>
      <c r="R141" s="162"/>
      <c r="S141" s="162"/>
    </row>
    <row r="142" spans="1:19" s="283" customFormat="1" ht="13.5" customHeight="1" x14ac:dyDescent="0.2">
      <c r="A142" s="60" t="s">
        <v>2142</v>
      </c>
      <c r="B142" s="162" t="s">
        <v>2145</v>
      </c>
      <c r="C142" s="280">
        <v>5976604</v>
      </c>
      <c r="D142" s="280">
        <v>89392</v>
      </c>
      <c r="E142" s="60" t="s">
        <v>2</v>
      </c>
      <c r="F142" s="60" t="s">
        <v>2143</v>
      </c>
      <c r="G142" s="162" t="s">
        <v>129</v>
      </c>
      <c r="H142" s="162" t="s">
        <v>180</v>
      </c>
      <c r="I142" s="162"/>
      <c r="J142" s="162"/>
      <c r="K142" s="162" t="s">
        <v>82</v>
      </c>
      <c r="L142" s="162">
        <v>2021</v>
      </c>
      <c r="M142" s="60" t="s">
        <v>926</v>
      </c>
      <c r="N142" s="290"/>
      <c r="O142" s="162"/>
      <c r="P142" s="162"/>
      <c r="Q142" s="162"/>
      <c r="R142" s="162"/>
      <c r="S142" s="162"/>
    </row>
    <row r="143" spans="1:19" s="283" customFormat="1" ht="13.5" customHeight="1" x14ac:dyDescent="0.2">
      <c r="A143" s="60" t="s">
        <v>2144</v>
      </c>
      <c r="B143" s="162" t="s">
        <v>2145</v>
      </c>
      <c r="C143" s="280">
        <v>2092175</v>
      </c>
      <c r="D143" s="280">
        <v>132441</v>
      </c>
      <c r="E143" s="60" t="s">
        <v>2</v>
      </c>
      <c r="F143" s="60" t="s">
        <v>2191</v>
      </c>
      <c r="G143" s="162" t="s">
        <v>129</v>
      </c>
      <c r="H143" s="162" t="s">
        <v>180</v>
      </c>
      <c r="I143" s="162"/>
      <c r="J143" s="162"/>
      <c r="K143" s="162" t="s">
        <v>82</v>
      </c>
      <c r="L143" s="162">
        <v>2021</v>
      </c>
      <c r="M143" s="60" t="s">
        <v>926</v>
      </c>
      <c r="N143" s="290"/>
      <c r="O143" s="162"/>
      <c r="P143" s="162"/>
      <c r="Q143" s="162"/>
      <c r="R143" s="162"/>
      <c r="S143" s="162"/>
    </row>
    <row r="144" spans="1:19" s="283" customFormat="1" ht="13.5" customHeight="1" x14ac:dyDescent="0.2">
      <c r="A144" s="60" t="s">
        <v>1116</v>
      </c>
      <c r="B144" s="162" t="s">
        <v>1117</v>
      </c>
      <c r="C144" s="280">
        <v>2232399.88</v>
      </c>
      <c r="D144" s="280">
        <v>335174.21000000002</v>
      </c>
      <c r="E144" s="60" t="s">
        <v>2</v>
      </c>
      <c r="F144" s="60" t="s">
        <v>2229</v>
      </c>
      <c r="G144" s="162" t="s">
        <v>129</v>
      </c>
      <c r="H144" s="162" t="s">
        <v>180</v>
      </c>
      <c r="I144" s="162"/>
      <c r="J144" s="162"/>
      <c r="K144" s="162" t="s">
        <v>83</v>
      </c>
      <c r="L144" s="162">
        <v>2021</v>
      </c>
      <c r="M144" s="60" t="s">
        <v>435</v>
      </c>
      <c r="N144" s="290">
        <v>44504</v>
      </c>
      <c r="O144" s="162"/>
      <c r="P144" s="162"/>
      <c r="Q144" s="162"/>
      <c r="R144" s="162"/>
      <c r="S144" s="162"/>
    </row>
    <row r="145" spans="1:19" s="283" customFormat="1" ht="13.5" customHeight="1" x14ac:dyDescent="0.2">
      <c r="A145" s="60" t="s">
        <v>1657</v>
      </c>
      <c r="B145" s="162" t="s">
        <v>1658</v>
      </c>
      <c r="C145" s="280">
        <v>1573047</v>
      </c>
      <c r="D145" s="280">
        <v>-273973</v>
      </c>
      <c r="E145" s="60" t="s">
        <v>106</v>
      </c>
      <c r="F145" s="60" t="s">
        <v>1686</v>
      </c>
      <c r="G145" s="162" t="s">
        <v>116</v>
      </c>
      <c r="H145" s="162" t="s">
        <v>1659</v>
      </c>
      <c r="I145" s="162"/>
      <c r="J145" s="162"/>
      <c r="K145" s="162" t="s">
        <v>1687</v>
      </c>
      <c r="L145" s="162">
        <v>2021</v>
      </c>
      <c r="M145" s="60" t="s">
        <v>926</v>
      </c>
      <c r="N145" s="290">
        <v>44446</v>
      </c>
      <c r="O145" s="162"/>
      <c r="P145" s="162"/>
      <c r="Q145" s="162"/>
      <c r="R145" s="162"/>
      <c r="S145" s="162"/>
    </row>
    <row r="146" spans="1:19" s="283" customFormat="1" ht="13.5" customHeight="1" x14ac:dyDescent="0.2">
      <c r="A146" s="60" t="s">
        <v>2233</v>
      </c>
      <c r="B146" s="162" t="s">
        <v>2234</v>
      </c>
      <c r="C146" s="280">
        <v>2660000</v>
      </c>
      <c r="D146" s="280">
        <v>53200</v>
      </c>
      <c r="E146" s="60" t="s">
        <v>2</v>
      </c>
      <c r="F146" s="60" t="s">
        <v>2235</v>
      </c>
      <c r="G146" s="162" t="s">
        <v>2236</v>
      </c>
      <c r="H146" s="162" t="s">
        <v>2237</v>
      </c>
      <c r="I146" s="162" t="s">
        <v>2238</v>
      </c>
      <c r="J146" s="162" t="s">
        <v>2239</v>
      </c>
      <c r="K146" s="162" t="s">
        <v>83</v>
      </c>
      <c r="L146" s="162">
        <v>2021</v>
      </c>
      <c r="M146" s="60" t="s">
        <v>2240</v>
      </c>
      <c r="N146" s="290">
        <v>44508</v>
      </c>
      <c r="O146" s="162"/>
      <c r="P146" s="162"/>
      <c r="Q146" s="162"/>
      <c r="R146" s="162"/>
      <c r="S146" s="162"/>
    </row>
    <row r="147" spans="1:19" s="283" customFormat="1" ht="13.5" customHeight="1" x14ac:dyDescent="0.2">
      <c r="A147" s="60" t="s">
        <v>2053</v>
      </c>
      <c r="B147" s="162" t="s">
        <v>2054</v>
      </c>
      <c r="C147" s="280">
        <v>79724318.5</v>
      </c>
      <c r="D147" s="280">
        <v>132326.69</v>
      </c>
      <c r="E147" s="60" t="s">
        <v>2</v>
      </c>
      <c r="F147" s="60" t="s">
        <v>2100</v>
      </c>
      <c r="G147" s="162" t="s">
        <v>2055</v>
      </c>
      <c r="H147" s="162" t="s">
        <v>2056</v>
      </c>
      <c r="I147" s="162"/>
      <c r="J147" s="162"/>
      <c r="K147" s="162" t="s">
        <v>76</v>
      </c>
      <c r="L147" s="162">
        <v>2021</v>
      </c>
      <c r="M147" s="60" t="s">
        <v>702</v>
      </c>
      <c r="N147" s="290">
        <v>44490</v>
      </c>
      <c r="O147" s="162"/>
      <c r="P147" s="162"/>
      <c r="Q147" s="162"/>
      <c r="R147" s="162"/>
      <c r="S147" s="162"/>
    </row>
    <row r="148" spans="1:19" s="283" customFormat="1" ht="13.5" customHeight="1" x14ac:dyDescent="0.2">
      <c r="A148" s="60" t="s">
        <v>2203</v>
      </c>
      <c r="B148" s="162" t="s">
        <v>2204</v>
      </c>
      <c r="C148" s="280">
        <v>3527228.5</v>
      </c>
      <c r="D148" s="280">
        <v>95859</v>
      </c>
      <c r="E148" s="60" t="s">
        <v>2</v>
      </c>
      <c r="F148" s="60" t="s">
        <v>2206</v>
      </c>
      <c r="G148" s="162" t="s">
        <v>129</v>
      </c>
      <c r="H148" s="162" t="s">
        <v>180</v>
      </c>
      <c r="I148" s="162"/>
      <c r="J148" s="162"/>
      <c r="K148" s="162" t="s">
        <v>83</v>
      </c>
      <c r="L148" s="162">
        <v>2021</v>
      </c>
      <c r="M148" s="60" t="s">
        <v>2205</v>
      </c>
      <c r="N148" s="290">
        <v>44503</v>
      </c>
      <c r="O148" s="162"/>
      <c r="P148" s="162"/>
      <c r="Q148" s="162"/>
      <c r="R148" s="162"/>
      <c r="S148" s="162"/>
    </row>
    <row r="149" spans="1:19" s="283" customFormat="1" ht="13.5" customHeight="1" x14ac:dyDescent="0.2">
      <c r="A149" s="60" t="s">
        <v>2244</v>
      </c>
      <c r="B149" s="162" t="s">
        <v>2245</v>
      </c>
      <c r="C149" s="280">
        <v>40734</v>
      </c>
      <c r="D149" s="280">
        <v>40734</v>
      </c>
      <c r="E149" s="60" t="s">
        <v>2</v>
      </c>
      <c r="F149" s="60" t="s">
        <v>2246</v>
      </c>
      <c r="G149" s="162" t="s">
        <v>707</v>
      </c>
      <c r="H149" s="162"/>
      <c r="I149" s="162"/>
      <c r="J149" s="162"/>
      <c r="K149" s="162" t="s">
        <v>78</v>
      </c>
      <c r="L149" s="162">
        <v>2021</v>
      </c>
      <c r="M149" s="60" t="s">
        <v>1378</v>
      </c>
      <c r="N149" s="290">
        <v>44509</v>
      </c>
      <c r="O149" s="162"/>
      <c r="P149" s="162"/>
      <c r="Q149" s="162"/>
      <c r="R149" s="162"/>
      <c r="S149" s="162"/>
    </row>
    <row r="150" spans="1:19" s="283" customFormat="1" ht="13.5" customHeight="1" x14ac:dyDescent="0.2">
      <c r="A150" s="60" t="s">
        <v>2244</v>
      </c>
      <c r="B150" s="162" t="s">
        <v>2245</v>
      </c>
      <c r="C150" s="280">
        <v>43200</v>
      </c>
      <c r="D150" s="280">
        <v>43200</v>
      </c>
      <c r="E150" s="60" t="s">
        <v>2</v>
      </c>
      <c r="F150" s="60" t="s">
        <v>2247</v>
      </c>
      <c r="G150" s="162" t="s">
        <v>707</v>
      </c>
      <c r="H150" s="162"/>
      <c r="I150" s="162"/>
      <c r="J150" s="162"/>
      <c r="K150" s="162" t="s">
        <v>29</v>
      </c>
      <c r="L150" s="162">
        <v>2021</v>
      </c>
      <c r="M150" s="60" t="s">
        <v>1378</v>
      </c>
      <c r="N150" s="290">
        <v>44509</v>
      </c>
      <c r="O150" s="162"/>
      <c r="P150" s="162"/>
      <c r="Q150" s="162"/>
      <c r="R150" s="162"/>
      <c r="S150" s="162"/>
    </row>
    <row r="151" spans="1:19" s="283" customFormat="1" ht="13.5" customHeight="1" x14ac:dyDescent="0.2">
      <c r="A151" s="60" t="s">
        <v>2244</v>
      </c>
      <c r="B151" s="162" t="s">
        <v>2245</v>
      </c>
      <c r="C151" s="280">
        <v>24750</v>
      </c>
      <c r="D151" s="280">
        <v>24750</v>
      </c>
      <c r="E151" s="60" t="s">
        <v>2</v>
      </c>
      <c r="F151" s="60" t="s">
        <v>2248</v>
      </c>
      <c r="G151" s="162" t="s">
        <v>707</v>
      </c>
      <c r="H151" s="162"/>
      <c r="I151" s="162"/>
      <c r="J151" s="162"/>
      <c r="K151" s="162" t="s">
        <v>72</v>
      </c>
      <c r="L151" s="162">
        <v>2021</v>
      </c>
      <c r="M151" s="60" t="s">
        <v>1378</v>
      </c>
      <c r="N151" s="290">
        <v>44509</v>
      </c>
      <c r="O151" s="162"/>
      <c r="P151" s="162"/>
      <c r="Q151" s="162"/>
      <c r="R151" s="162"/>
      <c r="S151" s="162"/>
    </row>
    <row r="152" spans="1:19" s="283" customFormat="1" ht="13.5" customHeight="1" x14ac:dyDescent="0.2">
      <c r="A152" s="60" t="s">
        <v>2244</v>
      </c>
      <c r="B152" s="162" t="s">
        <v>2245</v>
      </c>
      <c r="C152" s="280">
        <v>103410</v>
      </c>
      <c r="D152" s="280">
        <v>103410</v>
      </c>
      <c r="E152" s="60" t="s">
        <v>2</v>
      </c>
      <c r="F152" s="60" t="s">
        <v>2249</v>
      </c>
      <c r="G152" s="162" t="s">
        <v>708</v>
      </c>
      <c r="H152" s="162"/>
      <c r="I152" s="162"/>
      <c r="J152" s="162"/>
      <c r="K152" s="162" t="s">
        <v>2254</v>
      </c>
      <c r="L152" s="162">
        <v>2021</v>
      </c>
      <c r="M152" s="60" t="s">
        <v>1378</v>
      </c>
      <c r="N152" s="290">
        <v>44509</v>
      </c>
      <c r="O152" s="162"/>
      <c r="P152" s="162"/>
      <c r="Q152" s="162"/>
      <c r="R152" s="162"/>
      <c r="S152" s="162"/>
    </row>
    <row r="153" spans="1:19" s="283" customFormat="1" ht="13.5" customHeight="1" x14ac:dyDescent="0.2">
      <c r="A153" s="60" t="s">
        <v>2244</v>
      </c>
      <c r="B153" s="162" t="s">
        <v>2245</v>
      </c>
      <c r="C153" s="280">
        <v>101824</v>
      </c>
      <c r="D153" s="280">
        <v>101824</v>
      </c>
      <c r="E153" s="60" t="s">
        <v>2</v>
      </c>
      <c r="F153" s="60" t="s">
        <v>2250</v>
      </c>
      <c r="G153" s="162" t="s">
        <v>708</v>
      </c>
      <c r="H153" s="162" t="s">
        <v>1545</v>
      </c>
      <c r="I153" s="162"/>
      <c r="J153" s="162"/>
      <c r="K153" s="162" t="s">
        <v>80</v>
      </c>
      <c r="L153" s="162">
        <v>2021</v>
      </c>
      <c r="M153" s="60" t="s">
        <v>1378</v>
      </c>
      <c r="N153" s="290">
        <v>44509</v>
      </c>
      <c r="O153" s="162"/>
      <c r="P153" s="162"/>
      <c r="Q153" s="162"/>
      <c r="R153" s="162"/>
      <c r="S153" s="162"/>
    </row>
    <row r="154" spans="1:19" s="283" customFormat="1" ht="13.5" customHeight="1" x14ac:dyDescent="0.2">
      <c r="A154" s="60" t="s">
        <v>2244</v>
      </c>
      <c r="B154" s="162" t="s">
        <v>2245</v>
      </c>
      <c r="C154" s="280">
        <v>40230</v>
      </c>
      <c r="D154" s="280">
        <v>40230</v>
      </c>
      <c r="E154" s="60" t="s">
        <v>2</v>
      </c>
      <c r="F154" s="60" t="s">
        <v>2251</v>
      </c>
      <c r="G154" s="162" t="s">
        <v>708</v>
      </c>
      <c r="H154" s="162" t="s">
        <v>1665</v>
      </c>
      <c r="I154" s="162"/>
      <c r="J154" s="162"/>
      <c r="K154" s="162" t="s">
        <v>81</v>
      </c>
      <c r="L154" s="162">
        <v>2021</v>
      </c>
      <c r="M154" s="60" t="s">
        <v>1378</v>
      </c>
      <c r="N154" s="290">
        <v>44509</v>
      </c>
      <c r="O154" s="162"/>
      <c r="P154" s="162"/>
      <c r="Q154" s="162"/>
      <c r="R154" s="162"/>
      <c r="S154" s="162"/>
    </row>
    <row r="155" spans="1:19" s="283" customFormat="1" ht="13.5" customHeight="1" x14ac:dyDescent="0.2">
      <c r="A155" s="60" t="s">
        <v>2244</v>
      </c>
      <c r="B155" s="162" t="s">
        <v>2245</v>
      </c>
      <c r="C155" s="280">
        <v>53460</v>
      </c>
      <c r="D155" s="280">
        <v>53460</v>
      </c>
      <c r="E155" s="60" t="s">
        <v>2</v>
      </c>
      <c r="F155" s="60" t="s">
        <v>2252</v>
      </c>
      <c r="G155" s="162" t="s">
        <v>707</v>
      </c>
      <c r="H155" s="162" t="s">
        <v>1543</v>
      </c>
      <c r="I155" s="162"/>
      <c r="J155" s="162"/>
      <c r="K155" s="162" t="s">
        <v>79</v>
      </c>
      <c r="L155" s="162">
        <v>2021</v>
      </c>
      <c r="M155" s="60" t="s">
        <v>1378</v>
      </c>
      <c r="N155" s="290">
        <v>44509</v>
      </c>
      <c r="O155" s="162"/>
      <c r="P155" s="162"/>
      <c r="Q155" s="162"/>
      <c r="R155" s="162"/>
      <c r="S155" s="162"/>
    </row>
    <row r="156" spans="1:19" s="283" customFormat="1" ht="13.5" customHeight="1" x14ac:dyDescent="0.2">
      <c r="A156" s="60" t="s">
        <v>2244</v>
      </c>
      <c r="B156" s="162" t="s">
        <v>2245</v>
      </c>
      <c r="C156" s="280">
        <v>20000</v>
      </c>
      <c r="D156" s="280">
        <v>17950</v>
      </c>
      <c r="E156" s="60" t="s">
        <v>2</v>
      </c>
      <c r="F156" s="60" t="s">
        <v>2253</v>
      </c>
      <c r="G156" s="162" t="s">
        <v>708</v>
      </c>
      <c r="H156" s="162"/>
      <c r="I156" s="162"/>
      <c r="J156" s="162"/>
      <c r="K156" s="162" t="s">
        <v>81</v>
      </c>
      <c r="L156" s="162">
        <v>2021</v>
      </c>
      <c r="M156" s="60" t="s">
        <v>1378</v>
      </c>
      <c r="N156" s="290">
        <v>44509</v>
      </c>
      <c r="O156" s="162"/>
      <c r="P156" s="162"/>
      <c r="Q156" s="162"/>
      <c r="R156" s="162"/>
      <c r="S156" s="162"/>
    </row>
    <row r="157" spans="1:19" s="283" customFormat="1" ht="13.5" customHeight="1" x14ac:dyDescent="0.2">
      <c r="A157" s="60" t="s">
        <v>2193</v>
      </c>
      <c r="B157" s="162" t="s">
        <v>2194</v>
      </c>
      <c r="C157" s="280"/>
      <c r="D157" s="280">
        <v>63200</v>
      </c>
      <c r="E157" s="60" t="s">
        <v>2</v>
      </c>
      <c r="F157" s="60" t="s">
        <v>2195</v>
      </c>
      <c r="G157" s="162" t="s">
        <v>2196</v>
      </c>
      <c r="H157" s="162" t="s">
        <v>2197</v>
      </c>
      <c r="I157" s="162"/>
      <c r="J157" s="162"/>
      <c r="K157" s="162"/>
      <c r="L157" s="162"/>
      <c r="M157" s="60" t="s">
        <v>561</v>
      </c>
      <c r="N157" s="290"/>
      <c r="O157" s="162"/>
      <c r="P157" s="162"/>
      <c r="Q157" s="162"/>
      <c r="R157" s="162"/>
      <c r="S157" s="162"/>
    </row>
    <row r="158" spans="1:19" s="283" customFormat="1" ht="13.5" customHeight="1" x14ac:dyDescent="0.2">
      <c r="A158" s="60" t="s">
        <v>2265</v>
      </c>
      <c r="B158" s="162" t="s">
        <v>2266</v>
      </c>
      <c r="C158" s="280">
        <v>1140256.51</v>
      </c>
      <c r="D158" s="280">
        <v>311721.14</v>
      </c>
      <c r="E158" s="60" t="s">
        <v>2</v>
      </c>
      <c r="F158" s="60" t="s">
        <v>2267</v>
      </c>
      <c r="G158" s="162" t="s">
        <v>129</v>
      </c>
      <c r="H158" s="162"/>
      <c r="I158" s="162"/>
      <c r="J158" s="162"/>
      <c r="K158" s="162" t="s">
        <v>83</v>
      </c>
      <c r="L158" s="162">
        <v>2021</v>
      </c>
      <c r="M158" s="60" t="s">
        <v>791</v>
      </c>
      <c r="N158" s="290">
        <v>44515</v>
      </c>
      <c r="O158" s="162"/>
      <c r="P158" s="162"/>
      <c r="Q158" s="162"/>
      <c r="R158" s="162"/>
      <c r="S158" s="162"/>
    </row>
    <row r="159" spans="1:19" s="283" customFormat="1" ht="13.5" customHeight="1" x14ac:dyDescent="0.2">
      <c r="A159" s="60" t="s">
        <v>2263</v>
      </c>
      <c r="B159" s="162" t="s">
        <v>2268</v>
      </c>
      <c r="C159" s="280">
        <v>4480575</v>
      </c>
      <c r="D159" s="280">
        <v>1614540</v>
      </c>
      <c r="E159" s="60" t="s">
        <v>106</v>
      </c>
      <c r="F159" s="60" t="s">
        <v>2269</v>
      </c>
      <c r="G159" s="162" t="s">
        <v>176</v>
      </c>
      <c r="H159" s="162" t="s">
        <v>2270</v>
      </c>
      <c r="I159" s="162"/>
      <c r="J159" s="162"/>
      <c r="K159" s="162" t="s">
        <v>83</v>
      </c>
      <c r="L159" s="162">
        <v>2021</v>
      </c>
      <c r="M159" s="60" t="s">
        <v>179</v>
      </c>
      <c r="N159" s="290">
        <v>44515</v>
      </c>
      <c r="O159" s="162"/>
      <c r="P159" s="162"/>
      <c r="Q159" s="162"/>
      <c r="R159" s="162"/>
      <c r="S159" s="162"/>
    </row>
    <row r="160" spans="1:19" s="283" customFormat="1" ht="13.5" customHeight="1" x14ac:dyDescent="0.2">
      <c r="A160" s="60" t="s">
        <v>2296</v>
      </c>
      <c r="B160" s="162" t="s">
        <v>2051</v>
      </c>
      <c r="C160" s="280">
        <v>7083768</v>
      </c>
      <c r="D160" s="280">
        <v>323712</v>
      </c>
      <c r="E160" s="60" t="s">
        <v>2</v>
      </c>
      <c r="F160" s="60" t="s">
        <v>2299</v>
      </c>
      <c r="G160" s="162" t="s">
        <v>700</v>
      </c>
      <c r="H160" s="162" t="s">
        <v>2294</v>
      </c>
      <c r="I160" s="162"/>
      <c r="J160" s="162"/>
      <c r="K160" s="162" t="s">
        <v>2300</v>
      </c>
      <c r="L160" s="162">
        <v>2021</v>
      </c>
      <c r="M160" s="60" t="s">
        <v>702</v>
      </c>
      <c r="N160" s="290">
        <v>44522</v>
      </c>
      <c r="O160" s="162" t="s">
        <v>2301</v>
      </c>
      <c r="P160" s="162"/>
      <c r="Q160" s="162"/>
      <c r="R160" s="162"/>
      <c r="S160" s="162"/>
    </row>
    <row r="161" spans="1:19" s="283" customFormat="1" ht="13.5" customHeight="1" x14ac:dyDescent="0.2">
      <c r="A161" s="60" t="s">
        <v>2297</v>
      </c>
      <c r="B161" s="162" t="s">
        <v>2051</v>
      </c>
      <c r="C161" s="280">
        <v>2469240</v>
      </c>
      <c r="D161" s="280">
        <v>94392</v>
      </c>
      <c r="E161" s="60" t="s">
        <v>2</v>
      </c>
      <c r="F161" s="60" t="s">
        <v>2298</v>
      </c>
      <c r="G161" s="162" t="s">
        <v>700</v>
      </c>
      <c r="H161" s="162" t="s">
        <v>2295</v>
      </c>
      <c r="I161" s="162"/>
      <c r="J161" s="162"/>
      <c r="K161" s="162" t="s">
        <v>83</v>
      </c>
      <c r="L161" s="162">
        <v>2021</v>
      </c>
      <c r="M161" s="60" t="s">
        <v>702</v>
      </c>
      <c r="N161" s="290">
        <v>44522</v>
      </c>
      <c r="O161" s="162" t="s">
        <v>2301</v>
      </c>
      <c r="P161" s="162"/>
      <c r="Q161" s="162"/>
      <c r="R161" s="162"/>
      <c r="S161" s="162"/>
    </row>
    <row r="162" spans="1:19" s="283" customFormat="1" ht="13.5" customHeight="1" x14ac:dyDescent="0.2">
      <c r="A162" s="60" t="s">
        <v>2244</v>
      </c>
      <c r="B162" s="162" t="s">
        <v>2245</v>
      </c>
      <c r="C162" s="280">
        <v>34020</v>
      </c>
      <c r="D162" s="280">
        <v>34020</v>
      </c>
      <c r="E162" s="60" t="s">
        <v>2</v>
      </c>
      <c r="F162" s="60" t="s">
        <v>2354</v>
      </c>
      <c r="G162" s="162" t="s">
        <v>707</v>
      </c>
      <c r="H162" s="162"/>
      <c r="I162" s="162"/>
      <c r="J162" s="162"/>
      <c r="K162" s="162" t="s">
        <v>82</v>
      </c>
      <c r="L162" s="162">
        <v>2021</v>
      </c>
      <c r="M162" s="60" t="s">
        <v>1378</v>
      </c>
      <c r="N162" s="290">
        <v>44530</v>
      </c>
      <c r="O162" s="162"/>
      <c r="P162" s="162"/>
      <c r="Q162" s="162"/>
      <c r="R162" s="162"/>
      <c r="S162" s="162"/>
    </row>
    <row r="163" spans="1:19" s="283" customFormat="1" ht="13.5" customHeight="1" x14ac:dyDescent="0.2">
      <c r="A163" s="60" t="s">
        <v>1112</v>
      </c>
      <c r="B163" s="162" t="s">
        <v>299</v>
      </c>
      <c r="C163" s="280">
        <v>400000</v>
      </c>
      <c r="D163" s="280">
        <v>118860</v>
      </c>
      <c r="E163" s="60" t="s">
        <v>106</v>
      </c>
      <c r="F163" s="60" t="s">
        <v>2357</v>
      </c>
      <c r="G163" s="162" t="s">
        <v>2358</v>
      </c>
      <c r="H163" s="162" t="s">
        <v>2359</v>
      </c>
      <c r="I163" s="162"/>
      <c r="J163" s="162"/>
      <c r="K163" s="162" t="s">
        <v>83</v>
      </c>
      <c r="L163" s="162">
        <v>2021</v>
      </c>
      <c r="M163" s="60" t="s">
        <v>184</v>
      </c>
      <c r="N163" s="290">
        <v>44530</v>
      </c>
      <c r="O163" s="162"/>
      <c r="P163" s="162"/>
      <c r="Q163" s="162"/>
      <c r="R163" s="162"/>
      <c r="S163" s="162"/>
    </row>
    <row r="164" spans="1:19" s="283" customFormat="1" ht="13.5" customHeight="1" x14ac:dyDescent="0.2">
      <c r="A164" s="60" t="s">
        <v>273</v>
      </c>
      <c r="B164" s="162" t="s">
        <v>274</v>
      </c>
      <c r="C164" s="280">
        <v>16330000</v>
      </c>
      <c r="D164" s="280">
        <v>103234.8</v>
      </c>
      <c r="E164" s="60" t="s">
        <v>2</v>
      </c>
      <c r="F164" s="60" t="s">
        <v>2364</v>
      </c>
      <c r="G164" s="162" t="s">
        <v>116</v>
      </c>
      <c r="H164" s="162" t="s">
        <v>2366</v>
      </c>
      <c r="I164" s="162"/>
      <c r="J164" s="162"/>
      <c r="K164" s="162" t="s">
        <v>84</v>
      </c>
      <c r="L164" s="162">
        <v>2021</v>
      </c>
      <c r="M164" s="60" t="s">
        <v>269</v>
      </c>
      <c r="N164" s="290">
        <v>44531</v>
      </c>
      <c r="O164" s="162"/>
      <c r="P164" s="162"/>
      <c r="Q164" s="162"/>
      <c r="R164" s="162"/>
      <c r="S164" s="162"/>
    </row>
    <row r="165" spans="1:19" s="283" customFormat="1" ht="13.5" customHeight="1" x14ac:dyDescent="0.2">
      <c r="A165" s="60" t="s">
        <v>266</v>
      </c>
      <c r="B165" s="162" t="s">
        <v>267</v>
      </c>
      <c r="C165" s="280">
        <v>19696868</v>
      </c>
      <c r="D165" s="280">
        <v>49393</v>
      </c>
      <c r="E165" s="60" t="s">
        <v>2</v>
      </c>
      <c r="F165" s="60" t="s">
        <v>2365</v>
      </c>
      <c r="G165" s="162" t="s">
        <v>116</v>
      </c>
      <c r="H165" s="162" t="s">
        <v>268</v>
      </c>
      <c r="I165" s="162"/>
      <c r="J165" s="162"/>
      <c r="K165" s="162" t="s">
        <v>84</v>
      </c>
      <c r="L165" s="162">
        <v>2021</v>
      </c>
      <c r="M165" s="60" t="s">
        <v>269</v>
      </c>
      <c r="N165" s="290">
        <v>44531</v>
      </c>
      <c r="O165" s="162"/>
      <c r="P165" s="162"/>
      <c r="Q165" s="162"/>
      <c r="R165" s="162"/>
      <c r="S165" s="162"/>
    </row>
    <row r="166" spans="1:19" s="283" customFormat="1" ht="13.5" customHeight="1" x14ac:dyDescent="0.2">
      <c r="A166" s="60" t="s">
        <v>270</v>
      </c>
      <c r="B166" s="162" t="s">
        <v>271</v>
      </c>
      <c r="C166" s="280">
        <v>5700000</v>
      </c>
      <c r="D166" s="280">
        <v>486333.6</v>
      </c>
      <c r="E166" s="60" t="s">
        <v>2</v>
      </c>
      <c r="F166" s="60" t="s">
        <v>2367</v>
      </c>
      <c r="G166" s="162" t="s">
        <v>116</v>
      </c>
      <c r="H166" s="162" t="s">
        <v>272</v>
      </c>
      <c r="I166" s="162"/>
      <c r="J166" s="162"/>
      <c r="K166" s="162" t="s">
        <v>84</v>
      </c>
      <c r="L166" s="162">
        <v>2021</v>
      </c>
      <c r="M166" s="60" t="s">
        <v>269</v>
      </c>
      <c r="N166" s="290">
        <v>44531</v>
      </c>
      <c r="O166" s="162"/>
      <c r="P166" s="162"/>
      <c r="Q166" s="162"/>
      <c r="R166" s="162"/>
      <c r="S166" s="162"/>
    </row>
    <row r="167" spans="1:19" s="439" customFormat="1" ht="13.5" customHeight="1" x14ac:dyDescent="0.25">
      <c r="A167" s="441" t="s">
        <v>2380</v>
      </c>
      <c r="B167" s="238" t="s">
        <v>2381</v>
      </c>
      <c r="C167" s="438">
        <v>341015.18</v>
      </c>
      <c r="D167" s="438">
        <v>14233.23</v>
      </c>
      <c r="E167" s="293" t="s">
        <v>2</v>
      </c>
      <c r="F167" s="293" t="s">
        <v>2383</v>
      </c>
      <c r="G167" s="440" t="s">
        <v>116</v>
      </c>
      <c r="H167" s="238" t="s">
        <v>691</v>
      </c>
      <c r="I167" s="238"/>
      <c r="J167" s="238"/>
      <c r="K167" s="238" t="s">
        <v>84</v>
      </c>
      <c r="L167" s="238">
        <v>2021</v>
      </c>
      <c r="M167" s="238" t="s">
        <v>1491</v>
      </c>
      <c r="N167" s="379">
        <v>44536</v>
      </c>
      <c r="O167" s="238"/>
      <c r="P167" s="238"/>
      <c r="Q167" s="238"/>
      <c r="R167" s="238"/>
      <c r="S167" s="238"/>
    </row>
    <row r="168" spans="1:19" s="439" customFormat="1" ht="13.5" customHeight="1" x14ac:dyDescent="0.25">
      <c r="A168" s="441" t="s">
        <v>2385</v>
      </c>
      <c r="B168" s="238" t="s">
        <v>2138</v>
      </c>
      <c r="C168" s="438">
        <v>610559.19999999995</v>
      </c>
      <c r="D168" s="438">
        <v>11467.06</v>
      </c>
      <c r="E168" s="293" t="s">
        <v>2</v>
      </c>
      <c r="F168" s="293" t="s">
        <v>2384</v>
      </c>
      <c r="G168" s="440" t="s">
        <v>116</v>
      </c>
      <c r="H168" s="238" t="s">
        <v>691</v>
      </c>
      <c r="I168" s="238"/>
      <c r="J168" s="238"/>
      <c r="K168" s="238" t="s">
        <v>84</v>
      </c>
      <c r="L168" s="238">
        <v>2021</v>
      </c>
      <c r="M168" s="238" t="s">
        <v>2382</v>
      </c>
      <c r="N168" s="379">
        <v>44536</v>
      </c>
      <c r="O168" s="238"/>
      <c r="P168" s="238"/>
      <c r="Q168" s="238"/>
      <c r="R168" s="238"/>
      <c r="S168" s="238"/>
    </row>
    <row r="169" spans="1:19" s="439" customFormat="1" ht="13.5" customHeight="1" x14ac:dyDescent="0.25">
      <c r="A169" s="441" t="s">
        <v>2386</v>
      </c>
      <c r="B169" s="238" t="s">
        <v>2388</v>
      </c>
      <c r="C169" s="438">
        <v>2049766.005333334</v>
      </c>
      <c r="D169" s="438">
        <v>36842.199442265759</v>
      </c>
      <c r="E169" s="293" t="s">
        <v>2</v>
      </c>
      <c r="F169" s="293" t="s">
        <v>2387</v>
      </c>
      <c r="G169" s="440" t="s">
        <v>116</v>
      </c>
      <c r="H169" s="238" t="s">
        <v>691</v>
      </c>
      <c r="I169" s="238"/>
      <c r="J169" s="238"/>
      <c r="K169" s="238" t="s">
        <v>84</v>
      </c>
      <c r="L169" s="238">
        <v>2021</v>
      </c>
      <c r="M169" s="238" t="s">
        <v>2382</v>
      </c>
      <c r="N169" s="379"/>
      <c r="O169" s="238"/>
      <c r="P169" s="238"/>
      <c r="Q169" s="238"/>
      <c r="R169" s="238"/>
      <c r="S169" s="238"/>
    </row>
    <row r="170" spans="1:19" s="439" customFormat="1" ht="13.5" customHeight="1" x14ac:dyDescent="0.25">
      <c r="A170" s="441" t="s">
        <v>2022</v>
      </c>
      <c r="B170" s="238" t="s">
        <v>2094</v>
      </c>
      <c r="C170" s="438">
        <v>15000000</v>
      </c>
      <c r="D170" s="438">
        <f>C170*10.6%</f>
        <v>1590000</v>
      </c>
      <c r="E170" s="293" t="s">
        <v>2</v>
      </c>
      <c r="F170" s="293" t="s">
        <v>2391</v>
      </c>
      <c r="G170" s="440" t="s">
        <v>116</v>
      </c>
      <c r="H170" s="238" t="s">
        <v>2390</v>
      </c>
      <c r="I170" s="238" t="s">
        <v>2389</v>
      </c>
      <c r="J170" s="238"/>
      <c r="K170" s="238" t="s">
        <v>84</v>
      </c>
      <c r="L170" s="238">
        <v>2021</v>
      </c>
      <c r="M170" s="238" t="s">
        <v>484</v>
      </c>
      <c r="N170" s="379">
        <v>44537</v>
      </c>
      <c r="O170" s="238"/>
      <c r="P170" s="238"/>
      <c r="Q170" s="238"/>
      <c r="R170" s="238"/>
      <c r="S170" s="238"/>
    </row>
    <row r="171" spans="1:19" s="439" customFormat="1" ht="13.5" customHeight="1" x14ac:dyDescent="0.25">
      <c r="A171" s="441" t="s">
        <v>1422</v>
      </c>
      <c r="B171" s="238" t="s">
        <v>2409</v>
      </c>
      <c r="C171" s="438">
        <v>1376104.53</v>
      </c>
      <c r="D171" s="438">
        <v>543825.25</v>
      </c>
      <c r="E171" s="293" t="s">
        <v>106</v>
      </c>
      <c r="F171" s="293" t="s">
        <v>2421</v>
      </c>
      <c r="G171" s="440" t="s">
        <v>129</v>
      </c>
      <c r="H171" s="238" t="s">
        <v>2410</v>
      </c>
      <c r="I171" s="238"/>
      <c r="J171" s="238"/>
      <c r="K171" s="238"/>
      <c r="L171" s="238"/>
      <c r="M171" s="238" t="s">
        <v>2426</v>
      </c>
      <c r="N171" s="238"/>
      <c r="O171" s="238"/>
      <c r="P171" s="238"/>
      <c r="Q171" s="238"/>
      <c r="R171" s="238"/>
      <c r="S171" s="238"/>
    </row>
    <row r="172" spans="1:19" s="439" customFormat="1" ht="13.5" customHeight="1" x14ac:dyDescent="0.25">
      <c r="A172" s="441" t="s">
        <v>1422</v>
      </c>
      <c r="B172" s="238" t="s">
        <v>1732</v>
      </c>
      <c r="C172" s="438">
        <f>SUM('[2]PO LOG - Q1'!$F$11:$F$21)</f>
        <v>532315.76</v>
      </c>
      <c r="D172" s="438">
        <f>SUM('[2]PO LOG - Q1'!$I$11:$I$21)</f>
        <v>317597.44999999995</v>
      </c>
      <c r="E172" s="293" t="s">
        <v>106</v>
      </c>
      <c r="F172" s="293" t="s">
        <v>2420</v>
      </c>
      <c r="G172" s="440" t="s">
        <v>129</v>
      </c>
      <c r="H172" s="238" t="s">
        <v>2419</v>
      </c>
      <c r="I172" s="238"/>
      <c r="J172" s="238"/>
      <c r="K172" s="238"/>
      <c r="L172" s="238"/>
      <c r="M172" s="238" t="s">
        <v>2426</v>
      </c>
      <c r="N172" s="238"/>
      <c r="O172" s="238"/>
      <c r="P172" s="238"/>
      <c r="Q172" s="238"/>
      <c r="R172" s="238"/>
      <c r="S172" s="238"/>
    </row>
    <row r="173" spans="1:19" s="439" customFormat="1" ht="13.5" customHeight="1" x14ac:dyDescent="0.25">
      <c r="A173" s="441" t="s">
        <v>1814</v>
      </c>
      <c r="B173" s="238" t="s">
        <v>2423</v>
      </c>
      <c r="C173" s="438">
        <f>SUM('[2]PO LOG - Q1'!$F$9:$F$10)</f>
        <v>384906</v>
      </c>
      <c r="D173" s="438">
        <v>73406.5</v>
      </c>
      <c r="E173" s="293" t="s">
        <v>106</v>
      </c>
      <c r="F173" s="293" t="s">
        <v>2422</v>
      </c>
      <c r="G173" s="440" t="s">
        <v>129</v>
      </c>
      <c r="H173" s="238" t="s">
        <v>2424</v>
      </c>
      <c r="I173" s="238"/>
      <c r="J173" s="238"/>
      <c r="K173" s="238"/>
      <c r="L173" s="238"/>
      <c r="M173" s="238" t="s">
        <v>2426</v>
      </c>
      <c r="N173" s="379"/>
      <c r="O173" s="238"/>
      <c r="P173" s="238"/>
      <c r="Q173" s="238"/>
      <c r="R173" s="238"/>
      <c r="S173" s="238"/>
    </row>
    <row r="174" spans="1:19" s="9" customFormat="1" ht="13.5" customHeight="1" x14ac:dyDescent="0.25">
      <c r="A174" s="423" t="s">
        <v>2057</v>
      </c>
      <c r="B174" s="424" t="s">
        <v>2058</v>
      </c>
      <c r="C174" s="425">
        <v>253760</v>
      </c>
      <c r="D174" s="425">
        <v>160160</v>
      </c>
      <c r="E174" s="413" t="s">
        <v>2</v>
      </c>
      <c r="F174" s="413" t="s">
        <v>2232</v>
      </c>
      <c r="G174" s="412" t="s">
        <v>660</v>
      </c>
      <c r="H174" s="424" t="s">
        <v>2059</v>
      </c>
      <c r="I174" s="424"/>
      <c r="J174" s="424"/>
      <c r="K174" s="424" t="s">
        <v>82</v>
      </c>
      <c r="L174" s="424">
        <v>2021</v>
      </c>
      <c r="M174" s="424" t="s">
        <v>702</v>
      </c>
      <c r="N174" s="424">
        <v>44490</v>
      </c>
      <c r="O174" s="424"/>
      <c r="P174" s="424"/>
      <c r="Q174" s="424"/>
      <c r="R174" s="424"/>
      <c r="S174" s="424"/>
    </row>
    <row r="175" spans="1:19" s="99" customFormat="1" ht="13.5" customHeight="1" x14ac:dyDescent="0.2">
      <c r="A175" s="408"/>
      <c r="B175" s="409"/>
      <c r="C175" s="410"/>
      <c r="D175" s="410"/>
      <c r="E175" s="411"/>
      <c r="F175" s="411"/>
      <c r="G175" s="412"/>
      <c r="H175" s="409"/>
      <c r="I175" s="409"/>
      <c r="J175" s="409"/>
      <c r="K175" s="409"/>
      <c r="L175" s="409"/>
      <c r="M175" s="409"/>
      <c r="N175" s="409"/>
      <c r="O175" s="409"/>
      <c r="P175" s="409"/>
      <c r="Q175" s="409"/>
      <c r="R175" s="409"/>
      <c r="S175" s="409"/>
    </row>
    <row r="176" spans="1:19" s="99" customFormat="1" ht="13.5" customHeight="1" x14ac:dyDescent="0.2">
      <c r="A176" s="455" t="s">
        <v>2446</v>
      </c>
      <c r="B176" s="409"/>
      <c r="C176" s="410"/>
      <c r="D176" s="410"/>
      <c r="E176" s="411"/>
      <c r="F176" s="411"/>
      <c r="G176" s="412"/>
      <c r="H176" s="409"/>
      <c r="I176" s="409"/>
      <c r="J176" s="409"/>
      <c r="K176" s="409"/>
      <c r="L176" s="409"/>
      <c r="M176" s="409"/>
      <c r="N176" s="409"/>
      <c r="O176" s="409"/>
      <c r="P176" s="409"/>
      <c r="Q176" s="409"/>
      <c r="R176" s="409"/>
      <c r="S176" s="409"/>
    </row>
    <row r="177" spans="1:19" s="99" customFormat="1" ht="13.5" customHeight="1" x14ac:dyDescent="0.2">
      <c r="A177" s="408"/>
      <c r="B177" s="409"/>
      <c r="C177" s="410"/>
      <c r="D177" s="410"/>
      <c r="E177" s="411"/>
      <c r="F177" s="411"/>
      <c r="G177" s="412"/>
      <c r="H177" s="409"/>
      <c r="I177" s="409"/>
      <c r="J177" s="409"/>
      <c r="K177" s="409"/>
      <c r="L177" s="409"/>
      <c r="M177" s="409"/>
      <c r="N177" s="409"/>
      <c r="O177" s="409"/>
      <c r="P177" s="409"/>
      <c r="Q177" s="409"/>
      <c r="R177" s="409"/>
      <c r="S177" s="409"/>
    </row>
    <row r="178" spans="1:19" s="99" customFormat="1" ht="13.5" customHeight="1" x14ac:dyDescent="0.2">
      <c r="A178" s="408"/>
      <c r="B178" s="409"/>
      <c r="C178" s="410"/>
      <c r="D178" s="410"/>
      <c r="E178" s="454"/>
      <c r="F178" s="454"/>
      <c r="G178" s="412"/>
      <c r="H178" s="409"/>
      <c r="I178" s="409"/>
      <c r="J178" s="409"/>
      <c r="K178" s="409"/>
      <c r="L178" s="409"/>
      <c r="M178" s="409"/>
      <c r="N178" s="409"/>
      <c r="O178" s="409"/>
      <c r="P178" s="409"/>
      <c r="Q178" s="409"/>
      <c r="R178" s="409"/>
      <c r="S178" s="409"/>
    </row>
    <row r="179" spans="1:19" s="99" customFormat="1" ht="13.5" customHeight="1" x14ac:dyDescent="0.2">
      <c r="A179" s="408"/>
      <c r="B179" s="409"/>
      <c r="C179" s="410"/>
      <c r="D179" s="410"/>
      <c r="E179" s="454"/>
      <c r="F179" s="454"/>
      <c r="G179" s="412"/>
      <c r="H179" s="409"/>
      <c r="I179" s="409"/>
      <c r="J179" s="409"/>
      <c r="K179" s="409"/>
      <c r="L179" s="409"/>
      <c r="M179" s="409"/>
      <c r="N179" s="409"/>
      <c r="O179" s="409"/>
      <c r="P179" s="409"/>
      <c r="Q179" s="409"/>
      <c r="R179" s="409"/>
      <c r="S179" s="409"/>
    </row>
    <row r="180" spans="1:19" s="99" customFormat="1" ht="13.5" customHeight="1" x14ac:dyDescent="0.2">
      <c r="A180" s="408"/>
      <c r="B180" s="409"/>
      <c r="C180" s="410"/>
      <c r="D180" s="410"/>
      <c r="E180" s="411"/>
      <c r="F180" s="411"/>
      <c r="G180" s="412"/>
      <c r="H180" s="409"/>
      <c r="I180" s="409"/>
      <c r="J180" s="409"/>
      <c r="K180" s="409"/>
      <c r="L180" s="409"/>
      <c r="M180" s="409"/>
      <c r="N180" s="409"/>
      <c r="O180" s="409"/>
      <c r="P180" s="409"/>
      <c r="Q180" s="409"/>
      <c r="R180" s="409"/>
      <c r="S180" s="409"/>
    </row>
    <row r="181" spans="1:19" s="99" customFormat="1" ht="13.5" customHeight="1" x14ac:dyDescent="0.2">
      <c r="A181" s="408"/>
      <c r="B181" s="409"/>
      <c r="C181" s="410"/>
      <c r="D181" s="410"/>
      <c r="E181" s="411"/>
      <c r="F181" s="454"/>
      <c r="G181" s="412"/>
      <c r="H181" s="409"/>
      <c r="I181" s="409"/>
      <c r="J181" s="409"/>
      <c r="K181" s="409"/>
      <c r="L181" s="409"/>
      <c r="M181" s="409"/>
      <c r="N181" s="409"/>
      <c r="O181" s="409"/>
      <c r="P181" s="409"/>
      <c r="Q181" s="409"/>
      <c r="R181" s="409"/>
      <c r="S181" s="409"/>
    </row>
    <row r="182" spans="1:19" s="99" customFormat="1" ht="13.5" customHeight="1" x14ac:dyDescent="0.2">
      <c r="A182" s="408"/>
      <c r="B182" s="409"/>
      <c r="C182" s="410"/>
      <c r="D182" s="410"/>
      <c r="E182" s="411"/>
      <c r="F182" s="411"/>
      <c r="G182" s="412"/>
      <c r="H182" s="409"/>
      <c r="I182" s="409"/>
      <c r="J182" s="409"/>
      <c r="K182" s="409"/>
      <c r="L182" s="409"/>
      <c r="M182" s="409"/>
      <c r="N182" s="409"/>
      <c r="O182" s="409"/>
      <c r="P182" s="409"/>
      <c r="Q182" s="409"/>
      <c r="R182" s="409"/>
      <c r="S182" s="409"/>
    </row>
    <row r="183" spans="1:19" s="99" customFormat="1" ht="13.5" customHeight="1" x14ac:dyDescent="0.2">
      <c r="A183" s="408"/>
      <c r="B183" s="409"/>
      <c r="C183" s="410"/>
      <c r="D183" s="410"/>
      <c r="E183" s="411"/>
      <c r="F183" s="411"/>
      <c r="G183" s="412"/>
      <c r="H183" s="409"/>
      <c r="I183" s="409"/>
      <c r="J183" s="409"/>
      <c r="K183" s="409"/>
      <c r="L183" s="409"/>
      <c r="M183" s="409"/>
      <c r="N183" s="409"/>
      <c r="O183" s="409"/>
      <c r="P183" s="409"/>
      <c r="Q183" s="409"/>
      <c r="R183" s="409"/>
      <c r="S183" s="409"/>
    </row>
    <row r="184" spans="1:19" s="99" customFormat="1" ht="13.5" customHeight="1" x14ac:dyDescent="0.2">
      <c r="A184" s="408"/>
      <c r="B184" s="409"/>
      <c r="C184" s="410"/>
      <c r="D184" s="410"/>
      <c r="E184" s="411"/>
      <c r="F184" s="411"/>
      <c r="G184" s="412"/>
      <c r="H184" s="409"/>
      <c r="I184" s="409"/>
      <c r="J184" s="409"/>
      <c r="K184" s="409"/>
      <c r="L184" s="409"/>
      <c r="M184" s="409"/>
      <c r="N184" s="409"/>
      <c r="O184" s="409"/>
      <c r="P184" s="409"/>
      <c r="Q184" s="409"/>
      <c r="R184" s="409"/>
      <c r="S184" s="409"/>
    </row>
    <row r="185" spans="1:19" s="99" customFormat="1" ht="13.5" customHeight="1" x14ac:dyDescent="0.2">
      <c r="A185" s="408"/>
      <c r="B185" s="409"/>
      <c r="C185" s="410"/>
      <c r="D185" s="410"/>
      <c r="E185" s="411"/>
      <c r="F185" s="411"/>
      <c r="G185" s="412"/>
      <c r="H185" s="409"/>
      <c r="I185" s="409"/>
      <c r="J185" s="409"/>
      <c r="K185" s="409"/>
      <c r="L185" s="409"/>
      <c r="M185" s="409"/>
      <c r="N185" s="409"/>
      <c r="O185" s="409"/>
      <c r="P185" s="409"/>
      <c r="Q185" s="409"/>
      <c r="R185" s="409"/>
      <c r="S185" s="409"/>
    </row>
    <row r="186" spans="1:19" s="99" customFormat="1" ht="13.5" customHeight="1" x14ac:dyDescent="0.2">
      <c r="A186" s="408"/>
      <c r="B186" s="409"/>
      <c r="C186" s="410"/>
      <c r="D186" s="410"/>
      <c r="E186" s="411"/>
      <c r="F186" s="411"/>
      <c r="G186" s="412"/>
      <c r="H186" s="409"/>
      <c r="I186" s="409"/>
      <c r="J186" s="409"/>
      <c r="K186" s="409"/>
      <c r="L186" s="409"/>
      <c r="M186" s="409"/>
      <c r="N186" s="409"/>
      <c r="O186" s="409"/>
      <c r="P186" s="409"/>
      <c r="Q186" s="409"/>
      <c r="R186" s="409"/>
      <c r="S186" s="409"/>
    </row>
    <row r="187" spans="1:19" s="99" customFormat="1" ht="13.5" customHeight="1" x14ac:dyDescent="0.2">
      <c r="A187" s="408"/>
      <c r="B187" s="409"/>
      <c r="C187" s="410"/>
      <c r="D187" s="410"/>
      <c r="E187" s="411"/>
      <c r="F187" s="411"/>
      <c r="G187" s="412"/>
      <c r="H187" s="409"/>
      <c r="I187" s="409"/>
      <c r="J187" s="409"/>
      <c r="K187" s="409"/>
      <c r="L187" s="409"/>
      <c r="M187" s="409"/>
      <c r="N187" s="409"/>
      <c r="O187" s="409"/>
      <c r="P187" s="409"/>
      <c r="Q187" s="409"/>
      <c r="R187" s="409"/>
      <c r="S187" s="409"/>
    </row>
    <row r="188" spans="1:19" s="99" customFormat="1" ht="13.5" customHeight="1" x14ac:dyDescent="0.2">
      <c r="A188" s="408"/>
      <c r="B188" s="409"/>
      <c r="C188" s="410"/>
      <c r="D188" s="410"/>
      <c r="E188" s="411"/>
      <c r="F188" s="411"/>
      <c r="G188" s="412"/>
      <c r="H188" s="409"/>
      <c r="I188" s="409"/>
      <c r="J188" s="409"/>
      <c r="K188" s="409"/>
      <c r="L188" s="409"/>
      <c r="M188" s="409"/>
      <c r="N188" s="409"/>
      <c r="O188" s="409"/>
      <c r="P188" s="409"/>
      <c r="Q188" s="409"/>
      <c r="R188" s="409"/>
      <c r="S188" s="409"/>
    </row>
    <row r="189" spans="1:19" s="99" customFormat="1" ht="13.5" customHeight="1" x14ac:dyDescent="0.2">
      <c r="A189" s="408"/>
      <c r="B189" s="409"/>
      <c r="C189" s="410"/>
      <c r="D189" s="410"/>
      <c r="E189" s="411"/>
      <c r="F189" s="411"/>
      <c r="G189" s="412"/>
      <c r="H189" s="409"/>
      <c r="I189" s="409"/>
      <c r="J189" s="409"/>
      <c r="K189" s="409"/>
      <c r="L189" s="409"/>
      <c r="M189" s="409"/>
      <c r="N189" s="409"/>
      <c r="O189" s="409"/>
      <c r="P189" s="409"/>
      <c r="Q189" s="409"/>
      <c r="R189" s="409"/>
      <c r="S189" s="409"/>
    </row>
    <row r="190" spans="1:19" s="99" customFormat="1" ht="13.5" customHeight="1" x14ac:dyDescent="0.2">
      <c r="A190" s="408"/>
      <c r="B190" s="409"/>
      <c r="C190" s="410"/>
      <c r="D190" s="410"/>
      <c r="E190" s="411"/>
      <c r="F190" s="411"/>
      <c r="G190" s="412"/>
      <c r="H190" s="409"/>
      <c r="I190" s="409"/>
      <c r="J190" s="409"/>
      <c r="K190" s="409"/>
      <c r="L190" s="409"/>
      <c r="M190" s="409"/>
      <c r="N190" s="409"/>
      <c r="O190" s="409"/>
      <c r="P190" s="409"/>
      <c r="Q190" s="409"/>
      <c r="R190" s="409"/>
      <c r="S190" s="409"/>
    </row>
    <row r="191" spans="1:19" s="99" customFormat="1" ht="13.5" customHeight="1" x14ac:dyDescent="0.2">
      <c r="A191" s="408"/>
      <c r="B191" s="409"/>
      <c r="C191" s="410"/>
      <c r="D191" s="410"/>
      <c r="E191" s="411"/>
      <c r="F191" s="411"/>
      <c r="G191" s="412"/>
      <c r="H191" s="409"/>
      <c r="I191" s="409"/>
      <c r="J191" s="409"/>
      <c r="K191" s="409"/>
      <c r="L191" s="409"/>
      <c r="M191" s="409"/>
      <c r="N191" s="409"/>
      <c r="O191" s="409"/>
      <c r="P191" s="409"/>
      <c r="Q191" s="409"/>
      <c r="R191" s="409"/>
      <c r="S191" s="409"/>
    </row>
    <row r="192" spans="1:19" s="99" customFormat="1" ht="13.5" customHeight="1" x14ac:dyDescent="0.2">
      <c r="A192" s="408"/>
      <c r="B192" s="409"/>
      <c r="C192" s="410"/>
      <c r="D192" s="410"/>
      <c r="E192" s="411"/>
      <c r="F192" s="411"/>
      <c r="G192" s="412"/>
      <c r="H192" s="409"/>
      <c r="I192" s="409"/>
      <c r="J192" s="409"/>
      <c r="K192" s="409"/>
      <c r="L192" s="409"/>
      <c r="M192" s="409"/>
      <c r="N192" s="409"/>
      <c r="O192" s="409"/>
      <c r="P192" s="409"/>
      <c r="Q192" s="409"/>
      <c r="R192" s="409"/>
      <c r="S192" s="409"/>
    </row>
    <row r="193" spans="1:19" s="99" customFormat="1" ht="13.5" customHeight="1" x14ac:dyDescent="0.2">
      <c r="A193" s="408"/>
      <c r="B193" s="409"/>
      <c r="C193" s="410"/>
      <c r="D193" s="410"/>
      <c r="E193" s="411"/>
      <c r="F193" s="411"/>
      <c r="G193" s="412"/>
      <c r="H193" s="409"/>
      <c r="I193" s="409"/>
      <c r="J193" s="409"/>
      <c r="K193" s="409"/>
      <c r="L193" s="409"/>
      <c r="M193" s="409"/>
      <c r="N193" s="409"/>
      <c r="O193" s="409"/>
      <c r="P193" s="409"/>
      <c r="Q193" s="409"/>
      <c r="R193" s="409"/>
      <c r="S193" s="409"/>
    </row>
    <row r="194" spans="1:19" s="99" customFormat="1" ht="13.5" customHeight="1" x14ac:dyDescent="0.2">
      <c r="A194" s="408"/>
      <c r="B194" s="409"/>
      <c r="C194" s="410"/>
      <c r="D194" s="410"/>
      <c r="E194" s="411"/>
      <c r="F194" s="411"/>
      <c r="G194" s="412"/>
      <c r="H194" s="409"/>
      <c r="I194" s="409"/>
      <c r="J194" s="409"/>
      <c r="K194" s="409"/>
      <c r="L194" s="409"/>
      <c r="M194" s="409"/>
      <c r="N194" s="409"/>
      <c r="O194" s="409"/>
      <c r="P194" s="409"/>
      <c r="Q194" s="409"/>
      <c r="R194" s="409"/>
      <c r="S194" s="409"/>
    </row>
    <row r="195" spans="1:19" s="99" customFormat="1" ht="13.5" customHeight="1" x14ac:dyDescent="0.2">
      <c r="A195" s="408"/>
      <c r="B195" s="409"/>
      <c r="C195" s="410"/>
      <c r="D195" s="410"/>
      <c r="E195" s="411"/>
      <c r="F195" s="411"/>
      <c r="G195" s="412"/>
      <c r="H195" s="409"/>
      <c r="I195" s="409"/>
      <c r="J195" s="409"/>
      <c r="K195" s="409"/>
      <c r="L195" s="409"/>
      <c r="M195" s="409"/>
      <c r="N195" s="409"/>
      <c r="O195" s="409"/>
      <c r="P195" s="409"/>
      <c r="Q195" s="409"/>
      <c r="R195" s="409"/>
      <c r="S195" s="409"/>
    </row>
    <row r="196" spans="1:19" s="99" customFormat="1" ht="13.5" customHeight="1" x14ac:dyDescent="0.2">
      <c r="A196" s="408"/>
      <c r="B196" s="409"/>
      <c r="C196" s="410"/>
      <c r="D196" s="410"/>
      <c r="E196" s="411"/>
      <c r="F196" s="411"/>
      <c r="G196" s="412"/>
      <c r="H196" s="409"/>
      <c r="I196" s="409"/>
      <c r="J196" s="409"/>
      <c r="K196" s="409"/>
      <c r="L196" s="409"/>
      <c r="M196" s="409"/>
      <c r="N196" s="409"/>
      <c r="O196" s="409"/>
      <c r="P196" s="409"/>
      <c r="Q196" s="409"/>
      <c r="R196" s="409"/>
      <c r="S196" s="409"/>
    </row>
    <row r="197" spans="1:19" s="99" customFormat="1" ht="13.5" customHeight="1" x14ac:dyDescent="0.2">
      <c r="A197" s="408"/>
      <c r="B197" s="409"/>
      <c r="C197" s="410"/>
      <c r="D197" s="410"/>
      <c r="E197" s="411"/>
      <c r="F197" s="411"/>
      <c r="G197" s="412"/>
      <c r="H197" s="409"/>
      <c r="I197" s="409"/>
      <c r="J197" s="409"/>
      <c r="K197" s="409"/>
      <c r="L197" s="409"/>
      <c r="M197" s="409"/>
      <c r="N197" s="409"/>
      <c r="O197" s="409"/>
      <c r="P197" s="409"/>
      <c r="Q197" s="409"/>
      <c r="R197" s="409"/>
      <c r="S197" s="409"/>
    </row>
    <row r="198" spans="1:19" s="99" customFormat="1" ht="13.5" customHeight="1" x14ac:dyDescent="0.2">
      <c r="A198" s="408"/>
      <c r="B198" s="409"/>
      <c r="C198" s="410"/>
      <c r="D198" s="410"/>
      <c r="E198" s="411"/>
      <c r="F198" s="411"/>
      <c r="G198" s="412"/>
      <c r="H198" s="409"/>
      <c r="I198" s="409"/>
      <c r="J198" s="409"/>
      <c r="K198" s="409"/>
      <c r="L198" s="409"/>
      <c r="M198" s="409"/>
      <c r="N198" s="409"/>
      <c r="O198" s="409"/>
      <c r="P198" s="409"/>
      <c r="Q198" s="409"/>
      <c r="R198" s="409"/>
      <c r="S198" s="409"/>
    </row>
    <row r="199" spans="1:19" s="99" customFormat="1" ht="13.5" customHeight="1" x14ac:dyDescent="0.2">
      <c r="A199" s="408"/>
      <c r="B199" s="409"/>
      <c r="C199" s="410"/>
      <c r="D199" s="410"/>
      <c r="E199" s="411"/>
      <c r="F199" s="411"/>
      <c r="G199" s="412"/>
      <c r="H199" s="409"/>
      <c r="I199" s="409"/>
      <c r="J199" s="409"/>
      <c r="K199" s="409"/>
      <c r="L199" s="409"/>
      <c r="M199" s="409"/>
      <c r="N199" s="409"/>
      <c r="O199" s="409"/>
      <c r="P199" s="409"/>
      <c r="Q199" s="409"/>
      <c r="R199" s="409"/>
      <c r="S199" s="409"/>
    </row>
    <row r="200" spans="1:19" s="99" customFormat="1" ht="13.5" customHeight="1" x14ac:dyDescent="0.2">
      <c r="A200" s="408"/>
      <c r="B200" s="409"/>
      <c r="C200" s="410"/>
      <c r="D200" s="410"/>
      <c r="E200" s="411"/>
      <c r="F200" s="411"/>
      <c r="G200" s="412"/>
      <c r="H200" s="409"/>
      <c r="I200" s="409"/>
      <c r="J200" s="409"/>
      <c r="K200" s="409"/>
      <c r="L200" s="409"/>
      <c r="M200" s="409"/>
      <c r="N200" s="409"/>
      <c r="O200" s="409"/>
      <c r="P200" s="409"/>
      <c r="Q200" s="409"/>
      <c r="R200" s="409"/>
      <c r="S200" s="409"/>
    </row>
    <row r="201" spans="1:19" s="99" customFormat="1" ht="13.5" customHeight="1" x14ac:dyDescent="0.2">
      <c r="A201" s="408"/>
      <c r="B201" s="409"/>
      <c r="C201" s="410"/>
      <c r="D201" s="410"/>
      <c r="E201" s="411"/>
      <c r="F201" s="411"/>
      <c r="G201" s="412"/>
      <c r="H201" s="409"/>
      <c r="I201" s="409"/>
      <c r="J201" s="409"/>
      <c r="K201" s="409"/>
      <c r="L201" s="409"/>
      <c r="M201" s="409"/>
      <c r="N201" s="409"/>
      <c r="O201" s="409"/>
      <c r="P201" s="409"/>
      <c r="Q201" s="409"/>
      <c r="R201" s="409"/>
      <c r="S201" s="409"/>
    </row>
    <row r="202" spans="1:19" s="99" customFormat="1" ht="13.5" customHeight="1" x14ac:dyDescent="0.2">
      <c r="A202" s="408"/>
      <c r="B202" s="409"/>
      <c r="C202" s="410"/>
      <c r="D202" s="410"/>
      <c r="E202" s="411"/>
      <c r="F202" s="411"/>
      <c r="G202" s="412"/>
      <c r="H202" s="409"/>
      <c r="I202" s="409"/>
      <c r="J202" s="409"/>
      <c r="K202" s="409"/>
      <c r="L202" s="409"/>
      <c r="M202" s="409"/>
      <c r="N202" s="409"/>
      <c r="O202" s="409"/>
      <c r="P202" s="409"/>
      <c r="Q202" s="409"/>
      <c r="R202" s="409"/>
      <c r="S202" s="409"/>
    </row>
    <row r="203" spans="1:19" s="99" customFormat="1" ht="13.5" customHeight="1" x14ac:dyDescent="0.2">
      <c r="A203" s="408"/>
      <c r="B203" s="409"/>
      <c r="C203" s="410"/>
      <c r="D203" s="410"/>
      <c r="E203" s="411"/>
      <c r="F203" s="411"/>
      <c r="G203" s="412"/>
      <c r="H203" s="409"/>
      <c r="I203" s="409"/>
      <c r="J203" s="409"/>
      <c r="K203" s="409"/>
      <c r="L203" s="409"/>
      <c r="M203" s="409"/>
      <c r="N203" s="409"/>
      <c r="O203" s="409"/>
      <c r="P203" s="409"/>
      <c r="Q203" s="409"/>
      <c r="R203" s="409"/>
      <c r="S203" s="409"/>
    </row>
    <row r="204" spans="1:19" s="83" customFormat="1" ht="13.5" customHeight="1" x14ac:dyDescent="0.2">
      <c r="E204" s="374"/>
    </row>
    <row r="205" spans="1:19" s="83" customFormat="1" ht="13.5" customHeight="1" x14ac:dyDescent="0.2">
      <c r="E205" s="374"/>
    </row>
  </sheetData>
  <sheetProtection algorithmName="SHA-512" hashValue="sARX6+ol+u+ZOuIl1giM3Y9BHJd/NFjZBtepB7TdabczE86neZWeZ/YwgsU+MEkjkcjRByxkN72Q4/FpigUjPg==" saltValue="9arK3bJd/Sk5nlE3jp5kJg==" spinCount="100000" sheet="1" formatCells="0" formatColumns="0" formatRows="0" autoFilter="0"/>
  <protectedRanges>
    <protectedRange algorithmName="SHA-512" hashValue="CiKDiDMeAuFd31Mw+NnUOJOJuGxvp272+9b9Vr9Sh1nrKtqbLr959ftC6mogvef6ywjyI1hYRD7MrPbfCn4AjQ==" saltValue="PcPoDypzCUxgzACHqpYyOQ==" spinCount="100000" sqref="K146:L146 N146" name="User Edit"/>
  </protectedRanges>
  <autoFilter ref="A33:S174"/>
  <sortState ref="A75:AQ93">
    <sortCondition descending="1" ref="D75:D93"/>
  </sortState>
  <customSheetViews>
    <customSheetView guid="{5EA6E6C0-0841-4F8A-8BCA-951E383BED28}" showAutoFilter="1" topLeftCell="A161">
      <selection activeCell="E169" sqref="E169"/>
      <pageMargins left="0.7" right="0.7" top="0.75" bottom="0.75" header="0.3" footer="0.3"/>
      <pageSetup orientation="portrait" r:id="rId1"/>
      <autoFilter ref="A33:S172"/>
    </customSheetView>
    <customSheetView guid="{83B41E9C-4D4B-4E64-AF6A-A2F882784B95}" scale="80" showAutoFilter="1" topLeftCell="A139">
      <selection activeCell="D130" sqref="D130"/>
      <pageMargins left="0.7" right="0.7" top="0.75" bottom="0.75" header="0.3" footer="0.3"/>
      <pageSetup orientation="portrait" r:id="rId2"/>
      <autoFilter ref="A33:S172"/>
    </customSheetView>
    <customSheetView guid="{63B7F284-CA58-4B1B-ACC3-DD6946843A23}" showPageBreaks="1" showAutoFilter="1" topLeftCell="A158">
      <selection activeCell="A175" sqref="A175"/>
      <pageMargins left="0.7" right="0.7" top="0.75" bottom="0.75" header="0.3" footer="0.3"/>
      <pageSetup orientation="portrait" r:id="rId3"/>
      <autoFilter ref="A33:S173"/>
    </customSheetView>
    <customSheetView guid="{6300BE0F-E9BB-486A-A23F-E07483971E77}" scale="90" showAutoFilter="1" topLeftCell="A159">
      <selection activeCell="F164" sqref="F164"/>
      <pageMargins left="0.7" right="0.7" top="0.75" bottom="0.75" header="0.3" footer="0.3"/>
      <pageSetup orientation="portrait" r:id="rId4"/>
      <autoFilter ref="A33:S167"/>
    </customSheetView>
    <customSheetView guid="{CB6E70ED-C911-48BD-9403-D776A95649C9}" scale="80" showAutoFilter="1">
      <pane ySplit="33" topLeftCell="A118" activePane="bottomLeft" state="frozen"/>
      <selection pane="bottomLeft" activeCell="A68" sqref="A68"/>
      <pageMargins left="0.7" right="0.7" top="0.75" bottom="0.75" header="0.3" footer="0.3"/>
      <pageSetup orientation="portrait" r:id="rId5"/>
      <autoFilter ref="A33:S162"/>
    </customSheetView>
    <customSheetView guid="{C8535C45-B99F-4B6C-9D98-5EB04DC32957}" scale="80" showAutoFilter="1" topLeftCell="C84">
      <selection activeCell="M92" sqref="M92"/>
      <pageMargins left="0.7" right="0.7" top="0.75" bottom="0.75" header="0.3" footer="0.3"/>
      <pageSetup orientation="portrait" r:id="rId6"/>
      <autoFilter ref="A33:S150"/>
    </customSheetView>
    <customSheetView guid="{D958522E-10A0-4BA4-9955-3EB5F4C70362}" scale="80" showAutoFilter="1" topLeftCell="A25">
      <selection activeCell="Y1" sqref="Y1"/>
      <pageMargins left="0.7" right="0.7" top="0.75" bottom="0.75" header="0.3" footer="0.3"/>
      <pageSetup orientation="portrait" r:id="rId7"/>
      <autoFilter ref="A33:S132"/>
    </customSheetView>
    <customSheetView guid="{C575216D-29FC-48BB-BD6A-1D81AE445EAC}" scale="80" filter="1" showAutoFilter="1" topLeftCell="A14">
      <selection activeCell="D55" sqref="D55:D89"/>
      <pageMargins left="0.7" right="0.7" top="0.75" bottom="0.75" header="0.3" footer="0.3"/>
      <pageSetup orientation="portrait" r:id="rId8"/>
      <autoFilter ref="A33:S112">
        <filterColumn colId="12">
          <filters>
            <filter val="Renato Lanfranchi"/>
          </filters>
        </filterColumn>
      </autoFilter>
    </customSheetView>
    <customSheetView guid="{7166F4E0-17F6-4182-B62C-63A4FBD008D2}" scale="80" showAutoFilter="1" topLeftCell="G1">
      <selection activeCell="F96" sqref="F96"/>
      <pageMargins left="0.7" right="0.7" top="0.75" bottom="0.75" header="0.3" footer="0.3"/>
      <pageSetup orientation="portrait" r:id="rId9"/>
      <autoFilter ref="A33:S112"/>
    </customSheetView>
    <customSheetView guid="{3BB41223-AB36-4FE3-8823-D288420F8842}" scale="80" showAutoFilter="1" topLeftCell="A43">
      <selection activeCell="P76" sqref="P76"/>
      <pageMargins left="0.7" right="0.7" top="0.75" bottom="0.75" header="0.3" footer="0.3"/>
      <pageSetup orientation="portrait" r:id="rId10"/>
      <autoFilter ref="A33:S100"/>
    </customSheetView>
    <customSheetView guid="{15B8AF7B-5FBC-414B-9C1F-05BCB1D32ADB}" scale="80" showAutoFilter="1" topLeftCell="C73">
      <selection activeCell="F94" sqref="F94"/>
      <pageMargins left="0.7" right="0.7" top="0.75" bottom="0.75" header="0.3" footer="0.3"/>
      <pageSetup orientation="portrait" r:id="rId11"/>
      <autoFilter ref="A33:S95"/>
    </customSheetView>
    <customSheetView guid="{B1BFE9EC-7C23-48B0-ACDD-6786CE3E9C92}" scale="80" filter="1" showAutoFilter="1" topLeftCell="A22">
      <selection activeCell="A59" sqref="A59"/>
      <pageMargins left="0.7" right="0.7" top="0.75" bottom="0.75" header="0.3" footer="0.3"/>
      <pageSetup orientation="portrait" r:id="rId12"/>
      <autoFilter ref="A33:AQ156">
        <filterColumn colId="12">
          <filters>
            <filter val="Susan Steele"/>
          </filters>
        </filterColumn>
      </autoFilter>
    </customSheetView>
    <customSheetView guid="{82846491-0F0E-4B60-87A1-C01ED3FEC6A7}" scale="80" showAutoFilter="1">
      <pane ySplit="33" topLeftCell="A139" activePane="bottomLeft" state="frozen"/>
      <selection pane="bottomLeft" activeCell="F145" sqref="F145"/>
      <pageMargins left="0.7" right="0.7" top="0.75" bottom="0.75" header="0.3" footer="0.3"/>
      <pageSetup orientation="portrait" r:id="rId13"/>
      <autoFilter ref="A33:AQ143"/>
    </customSheetView>
    <customSheetView guid="{AC7FF016-5649-4C12-8931-311A1F3853BE}" scale="80" topLeftCell="A22">
      <selection activeCell="D41" sqref="D41"/>
      <pageMargins left="0.7" right="0.7" top="0.75" bottom="0.75" header="0.3" footer="0.3"/>
      <pageSetup orientation="portrait" r:id="rId14"/>
    </customSheetView>
    <customSheetView guid="{AE07C99D-7772-4982-BEBB-16B5D6FA0794}" scale="80">
      <selection activeCell="B24" sqref="B24"/>
      <pageMargins left="0.7" right="0.7" top="0.75" bottom="0.75" header="0.3" footer="0.3"/>
      <pageSetup orientation="portrait" r:id="rId15"/>
    </customSheetView>
    <customSheetView guid="{8AFE82ED-39B8-4356-80FE-5267FF1B5979}" scale="80" showAutoFilter="1" topLeftCell="A67">
      <selection activeCell="F64" sqref="F64"/>
      <pageMargins left="0.7" right="0.7" top="0.75" bottom="0.75" header="0.3" footer="0.3"/>
      <pageSetup orientation="portrait" r:id="rId16"/>
      <autoFilter ref="A33:AQ115"/>
    </customSheetView>
    <customSheetView guid="{67F13924-A64E-4D5C-B630-AEA702C54E90}" scale="80" showAutoFilter="1" topLeftCell="A22">
      <selection activeCell="I152" sqref="I152"/>
      <pageMargins left="0.7" right="0.7" top="0.75" bottom="0.75" header="0.3" footer="0.3"/>
      <pageSetup orientation="portrait" r:id="rId17"/>
      <autoFilter ref="A33:AQ147"/>
    </customSheetView>
    <customSheetView guid="{39D26A3C-48BC-4AC3-B396-D187FB877F87}" scale="112" filter="1" showAutoFilter="1" topLeftCell="A32">
      <selection activeCell="H157" sqref="H157"/>
      <pageMargins left="0.7" right="0.7" top="0.75" bottom="0.75" header="0.3" footer="0.3"/>
      <pageSetup orientation="portrait" r:id="rId18"/>
      <autoFilter ref="A35:AQ157">
        <filterColumn colId="0">
          <filters>
            <filter val="Hidrive Contracting"/>
          </filters>
        </filterColumn>
      </autoFilter>
    </customSheetView>
    <customSheetView guid="{D6F50115-B703-4627-B205-DF80F7094FEB}" scale="80" showAutoFilter="1" topLeftCell="A22">
      <selection activeCell="D41" sqref="D41"/>
      <pageMargins left="0.7" right="0.7" top="0.75" bottom="0.75" header="0.3" footer="0.3"/>
      <pageSetup orientation="portrait" r:id="rId19"/>
      <autoFilter ref="A33:AQ165"/>
    </customSheetView>
    <customSheetView guid="{97FAA7D7-3C90-4C98-A145-2D66B25BDDDC}" scale="80" showAutoFilter="1" topLeftCell="A34">
      <pane ySplit="1.296875" topLeftCell="A19" activePane="bottomLeft"/>
      <selection pane="bottomLeft" activeCell="H35" sqref="G35:H35"/>
      <pageMargins left="0.7" right="0.7" top="0.75" bottom="0.75" header="0.3" footer="0.3"/>
      <pageSetup orientation="portrait" r:id="rId20"/>
      <autoFilter ref="A33:AQ164"/>
    </customSheetView>
    <customSheetView guid="{2BED645F-D25A-4AB4-8A10-28429739BB11}" scale="80" showAutoFilter="1" topLeftCell="A34">
      <selection activeCell="E61" sqref="E61"/>
      <pageMargins left="0.7" right="0.7" top="0.75" bottom="0.75" header="0.3" footer="0.3"/>
      <pageSetup orientation="portrait" r:id="rId21"/>
      <autoFilter ref="A33:AQ157"/>
    </customSheetView>
    <customSheetView guid="{66B7FA8E-99CF-43EC-8A79-C865D10BA4C0}" scale="80" showAutoFilter="1" topLeftCell="A81">
      <selection activeCell="G64" sqref="G64"/>
      <pageMargins left="0.7" right="0.7" top="0.75" bottom="0.75" header="0.3" footer="0.3"/>
      <pageSetup orientation="portrait" r:id="rId22"/>
      <autoFilter ref="A33:S79"/>
    </customSheetView>
    <customSheetView guid="{DFD65C73-0760-446F-8610-12F625D9A4D5}" scale="80" showAutoFilter="1" topLeftCell="A22">
      <selection activeCell="D41" sqref="D41"/>
      <pageMargins left="0.7" right="0.7" top="0.75" bottom="0.75" header="0.3" footer="0.3"/>
      <pageSetup orientation="portrait" r:id="rId23"/>
      <autoFilter ref="A33:S120"/>
    </customSheetView>
    <customSheetView guid="{091B35B7-6B09-4364-8B4D-11A7F8E6FBD2}" scale="80" filter="1" showAutoFilter="1" topLeftCell="A25">
      <pane ySplit="10" topLeftCell="A36" activePane="bottomLeft" state="frozen"/>
      <selection pane="bottomLeft" activeCell="A129" sqref="A129"/>
      <pageMargins left="0.7" right="0.7" top="0.75" bottom="0.75" header="0.3" footer="0.3"/>
      <pageSetup orientation="portrait" r:id="rId24"/>
      <autoFilter ref="A33:S122">
        <filterColumn colId="12">
          <filters>
            <filter val="Kelly Johnson"/>
          </filters>
        </filterColumn>
      </autoFilter>
    </customSheetView>
    <customSheetView guid="{28F38C72-10A9-427F-BFBF-B226545CB488}" scale="90" showAutoFilter="1" topLeftCell="A66">
      <selection activeCell="G36" sqref="G36"/>
      <pageMargins left="0.7" right="0.7" top="0.75" bottom="0.75" header="0.3" footer="0.3"/>
      <pageSetup orientation="portrait" r:id="rId25"/>
      <autoFilter ref="A33:S121"/>
    </customSheetView>
    <customSheetView guid="{3299CEC9-C1AA-4B4C-8A4F-7816F7DE2376}" scale="80" showAutoFilter="1" topLeftCell="A79">
      <selection activeCell="C101" sqref="C101"/>
      <pageMargins left="0.7" right="0.7" top="0.75" bottom="0.75" header="0.3" footer="0.3"/>
      <pageSetup orientation="portrait" r:id="rId26"/>
      <autoFilter ref="A33:S122"/>
    </customSheetView>
    <customSheetView guid="{2301D7D6-570C-4899-83E5-79B284247839}" scale="90" showAutoFilter="1" topLeftCell="A101">
      <selection activeCell="F123" sqref="F123"/>
      <pageMargins left="0.7" right="0.7" top="0.75" bottom="0.75" header="0.3" footer="0.3"/>
      <pageSetup orientation="portrait" r:id="rId27"/>
      <autoFilter ref="A33:S132"/>
    </customSheetView>
    <customSheetView guid="{DC4CE8AE-6A19-45A2-84AF-CB0860BE007A}" scale="80" filter="1" showAutoFilter="1" topLeftCell="A85">
      <selection activeCell="F95" sqref="F95"/>
      <pageMargins left="0.7" right="0.7" top="0.75" bottom="0.75" header="0.3" footer="0.3"/>
      <pageSetup orientation="portrait" r:id="rId28"/>
      <autoFilter ref="A33:S146">
        <filterColumn colId="12">
          <filters>
            <filter val="Matt Stobart"/>
          </filters>
        </filterColumn>
      </autoFilter>
    </customSheetView>
    <customSheetView guid="{5D06DB67-68E1-4144-8C06-A0F20F35659B}" scale="80" showAutoFilter="1" topLeftCell="A109">
      <selection activeCell="A130" sqref="A130:XFD130"/>
      <pageMargins left="0.7" right="0.7" top="0.75" bottom="0.75" header="0.3" footer="0.3"/>
      <pageSetup orientation="portrait" r:id="rId29"/>
      <autoFilter ref="A33:S147"/>
    </customSheetView>
    <customSheetView guid="{1D80CBB5-069A-412E-A566-C5B720F78854}" scale="110" showAutoFilter="1" topLeftCell="A33">
      <pane xSplit="1" ySplit="1" topLeftCell="B138" activePane="bottomRight" state="frozen"/>
      <selection pane="bottomRight" activeCell="B152" sqref="B152"/>
      <pageMargins left="0.7" right="0.7" top="0.75" bottom="0.75" header="0.3" footer="0.3"/>
      <pageSetup orientation="portrait" r:id="rId30"/>
      <autoFilter ref="A33:S150"/>
    </customSheetView>
    <customSheetView guid="{5CC7F24E-5745-4750-83B2-EAEB0DED38A1}" scale="80" showAutoFilter="1" topLeftCell="A122">
      <selection activeCell="A161" sqref="A161"/>
      <pageMargins left="0.7" right="0.7" top="0.75" bottom="0.75" header="0.3" footer="0.3"/>
      <pageSetup orientation="portrait" r:id="rId31"/>
      <autoFilter ref="A33:S162"/>
    </customSheetView>
    <customSheetView guid="{0609F2A9-A095-402C-B79E-06D415E59CAD}" scale="80" showAutoFilter="1" topLeftCell="A85">
      <selection activeCell="F95" sqref="F95"/>
      <pageMargins left="0.7" right="0.7" top="0.75" bottom="0.75" header="0.3" footer="0.3"/>
      <pageSetup orientation="portrait" r:id="rId32"/>
      <autoFilter ref="A33:S162"/>
    </customSheetView>
    <customSheetView guid="{11FB0069-AFDC-4803-9139-81358242151A}" scale="80" filter="1" showAutoFilter="1" hiddenRows="1" topLeftCell="A39">
      <selection activeCell="D133" sqref="D133"/>
      <pageMargins left="0.7" right="0.7" top="0.75" bottom="0.75" header="0.3" footer="0.3"/>
      <pageSetup orientation="portrait" r:id="rId33"/>
      <autoFilter ref="A33:S162">
        <filterColumn colId="12">
          <filters>
            <filter val="Erika Larm"/>
            <filter val="Matt Stobart"/>
          </filters>
        </filterColumn>
      </autoFilter>
    </customSheetView>
    <customSheetView guid="{1C6A4DCF-944B-4E98-8B15-8896A3B072B0}" scale="110" showAutoFilter="1" topLeftCell="A33">
      <pane xSplit="1" ySplit="1" topLeftCell="B155" activePane="bottomRight" state="frozen"/>
      <selection pane="bottomRight" activeCell="B163" sqref="B163"/>
      <pageMargins left="0.7" right="0.7" top="0.75" bottom="0.75" header="0.3" footer="0.3"/>
      <pageSetup orientation="portrait" r:id="rId34"/>
      <autoFilter ref="A33:S162"/>
    </customSheetView>
    <customSheetView guid="{5DED195A-DA8D-4C23-9D7A-0243418C8BE4}" scale="80" showAutoFilter="1" topLeftCell="A151">
      <selection activeCell="F172" sqref="F172"/>
      <pageMargins left="0.7" right="0.7" top="0.75" bottom="0.75" header="0.3" footer="0.3"/>
      <pageSetup orientation="portrait" r:id="rId35"/>
      <autoFilter ref="A33:S164"/>
    </customSheetView>
    <customSheetView guid="{F5C35185-B159-45F8-A16A-B3C09B6C0ED0}" scale="80" filter="1" showAutoFilter="1" topLeftCell="A38">
      <selection activeCell="F154" sqref="F154"/>
      <pageMargins left="0.7" right="0.7" top="0.75" bottom="0.75" header="0.3" footer="0.3"/>
      <pageSetup orientation="portrait" r:id="rId36"/>
      <autoFilter ref="A33:S167">
        <filterColumn colId="12">
          <filters>
            <filter val="Matt Stobart"/>
          </filters>
        </filterColumn>
      </autoFilter>
    </customSheetView>
    <customSheetView guid="{13C8D82B-9300-447F-8856-608FBD6FA6A1}" scale="71" showAutoFilter="1" topLeftCell="A157">
      <selection activeCell="B110" sqref="B110"/>
      <pageMargins left="0.7" right="0.7" top="0.75" bottom="0.75" header="0.3" footer="0.3"/>
      <pageSetup orientation="portrait" r:id="rId37"/>
      <autoFilter ref="A33:S167"/>
    </customSheetView>
    <customSheetView guid="{DCDEF08E-9A10-4266-8775-11A704869E1A}" scale="80" showAutoFilter="1">
      <selection activeCell="B42" sqref="B42"/>
      <pageMargins left="0.7" right="0.7" top="0.75" bottom="0.75" header="0.3" footer="0.3"/>
      <pageSetup orientation="portrait" r:id="rId38"/>
      <autoFilter ref="A33:S173"/>
    </customSheetView>
    <customSheetView guid="{5679BCAC-750A-4C6F-BB01-FA4AB01B4DBC}" scale="80" showAutoFilter="1" topLeftCell="A73">
      <selection activeCell="F77" sqref="F77"/>
      <pageMargins left="0.7" right="0.7" top="0.75" bottom="0.75" header="0.3" footer="0.3"/>
      <pageSetup orientation="portrait" r:id="rId39"/>
      <autoFilter ref="A33:S172"/>
    </customSheetView>
    <customSheetView guid="{EB4290FA-6900-4BA3-9807-6777BDF95E77}" scale="80" showAutoFilter="1" topLeftCell="A77">
      <selection activeCell="F118" sqref="F118"/>
      <pageMargins left="0.7" right="0.7" top="0.75" bottom="0.75" header="0.3" footer="0.3"/>
      <pageSetup orientation="portrait" r:id="rId40"/>
      <autoFilter ref="A33:S172"/>
    </customSheetView>
  </customSheetViews>
  <mergeCells count="5">
    <mergeCell ref="G17:K17"/>
    <mergeCell ref="A32:O32"/>
    <mergeCell ref="G27:K27"/>
    <mergeCell ref="G23:K23"/>
    <mergeCell ref="G25:K25"/>
  </mergeCells>
  <dataValidations count="1">
    <dataValidation type="list" showInputMessage="1" showErrorMessage="1" sqref="J146">
      <formula1>ReportingWeek</formula1>
    </dataValidation>
  </dataValidations>
  <pageMargins left="0.7" right="0.7" top="0.75" bottom="0.75" header="0.3" footer="0.3"/>
  <pageSetup orientation="portrait" r:id="rId41"/>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'C:\Users\DonLG\AppData\Local\Microsoft\Windows\INetCache\Content.Outlook\H23SAZH2\[NCA 2021 For Thermal Ops Team (002).xlsx]References'!#REF!</xm:f>
          </x14:formula1>
          <xm:sqref>E146</xm:sqref>
        </x14:dataValidation>
        <x14:dataValidation type="list" allowBlank="1" showInputMessage="1" showErrorMessage="1">
          <x14:formula1>
            <xm:f>'R:\Supply Management\General\16. SM Com. Operations Monthly Report + LOG\2021\[For Conv OPS Team.xlsx]References'!#REF!</xm:f>
          </x14:formula1>
          <xm:sqref>L146</xm:sqref>
        </x14:dataValidation>
        <x14:dataValidation type="list" showInputMessage="1" showErrorMessage="1">
          <x14:formula1>
            <xm:f>'R:\Supply Management\General\16. SM Com. Operations Monthly Report + LOG\2021\[For Conv OPS Team.xlsx]References'!#REF!</xm:f>
          </x14:formula1>
          <xm:sqref>K146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N100"/>
  <sheetViews>
    <sheetView workbookViewId="0">
      <pane ySplit="3" topLeftCell="A28" activePane="bottomLeft" state="frozen"/>
      <selection pane="bottomLeft" activeCell="G60" sqref="G60"/>
    </sheetView>
  </sheetViews>
  <sheetFormatPr defaultRowHeight="15" x14ac:dyDescent="0.25"/>
  <cols>
    <col min="1" max="1" width="15.28515625" customWidth="1"/>
    <col min="2" max="2" width="13.140625" customWidth="1"/>
    <col min="3" max="3" width="13.28515625" customWidth="1"/>
    <col min="4" max="4" width="17.28515625" customWidth="1"/>
    <col min="6" max="6" width="11.85546875" customWidth="1"/>
    <col min="7" max="7" width="38.42578125" customWidth="1"/>
    <col min="8" max="8" width="14.7109375" customWidth="1"/>
    <col min="9" max="9" width="9.85546875" customWidth="1"/>
    <col min="11" max="11" width="7.7109375" customWidth="1"/>
    <col min="12" max="12" width="11" customWidth="1"/>
  </cols>
  <sheetData>
    <row r="1" spans="1:14" s="206" customFormat="1" x14ac:dyDescent="0.25">
      <c r="A1" s="483" t="s">
        <v>979</v>
      </c>
      <c r="B1" s="483"/>
      <c r="C1" s="483"/>
      <c r="D1" s="483"/>
      <c r="E1" s="483"/>
      <c r="F1" s="483"/>
      <c r="G1" s="483"/>
      <c r="H1" s="483"/>
      <c r="I1" s="483"/>
      <c r="J1" s="483"/>
      <c r="K1" s="483"/>
      <c r="M1" s="477" t="s">
        <v>903</v>
      </c>
      <c r="N1" s="477"/>
    </row>
    <row r="2" spans="1:14" s="208" customFormat="1" ht="33" customHeight="1" x14ac:dyDescent="0.25">
      <c r="A2" s="480" t="s">
        <v>904</v>
      </c>
      <c r="B2" s="481"/>
      <c r="C2" s="481"/>
      <c r="D2" s="481"/>
      <c r="E2" s="481"/>
      <c r="F2" s="481"/>
      <c r="G2" s="481"/>
      <c r="H2" s="481"/>
      <c r="I2" s="481"/>
      <c r="J2" s="481"/>
      <c r="K2" s="482"/>
      <c r="L2" s="207" t="s">
        <v>905</v>
      </c>
      <c r="M2" s="478" t="s">
        <v>900</v>
      </c>
      <c r="N2" s="479"/>
    </row>
    <row r="3" spans="1:14" s="209" customFormat="1" ht="33.75" x14ac:dyDescent="0.25">
      <c r="A3" s="50" t="s">
        <v>846</v>
      </c>
      <c r="B3" s="50" t="s">
        <v>828</v>
      </c>
      <c r="C3" s="50" t="s">
        <v>829</v>
      </c>
      <c r="D3" s="51" t="s">
        <v>830</v>
      </c>
      <c r="E3" s="50" t="s">
        <v>9</v>
      </c>
      <c r="F3" s="50" t="s">
        <v>845</v>
      </c>
      <c r="G3" s="50" t="s">
        <v>831</v>
      </c>
      <c r="H3" s="50" t="s">
        <v>873</v>
      </c>
      <c r="I3" s="50" t="s">
        <v>102</v>
      </c>
      <c r="J3" s="53" t="s">
        <v>103</v>
      </c>
      <c r="K3" s="203" t="s">
        <v>848</v>
      </c>
      <c r="L3" s="50" t="s">
        <v>872</v>
      </c>
      <c r="M3" s="50" t="s">
        <v>901</v>
      </c>
      <c r="N3" s="50" t="s">
        <v>902</v>
      </c>
    </row>
    <row r="4" spans="1:14" s="205" customFormat="1" ht="24.75" customHeight="1" x14ac:dyDescent="0.25">
      <c r="A4" s="70" t="s">
        <v>832</v>
      </c>
      <c r="B4" s="70" t="s">
        <v>837</v>
      </c>
      <c r="C4" s="70" t="s">
        <v>836</v>
      </c>
      <c r="D4" s="70" t="s">
        <v>847</v>
      </c>
      <c r="E4" s="70" t="s">
        <v>833</v>
      </c>
      <c r="F4" s="70" t="s">
        <v>844</v>
      </c>
      <c r="G4" s="70" t="s">
        <v>869</v>
      </c>
      <c r="H4" s="70">
        <v>656000</v>
      </c>
      <c r="I4" s="70" t="s">
        <v>130</v>
      </c>
      <c r="J4" s="198">
        <v>44293</v>
      </c>
      <c r="K4" s="199" t="s">
        <v>21</v>
      </c>
      <c r="L4" s="204"/>
      <c r="M4" s="198">
        <v>44298</v>
      </c>
      <c r="N4" s="198"/>
    </row>
    <row r="5" spans="1:14" s="205" customFormat="1" ht="24.75" customHeight="1" x14ac:dyDescent="0.25">
      <c r="A5" s="70" t="s">
        <v>834</v>
      </c>
      <c r="B5" s="70" t="s">
        <v>842</v>
      </c>
      <c r="C5" s="70" t="s">
        <v>835</v>
      </c>
      <c r="D5" s="70" t="s">
        <v>843</v>
      </c>
      <c r="E5" s="70" t="s">
        <v>838</v>
      </c>
      <c r="F5" s="70">
        <v>700000</v>
      </c>
      <c r="G5" s="70" t="s">
        <v>870</v>
      </c>
      <c r="H5" s="70">
        <v>800000</v>
      </c>
      <c r="I5" s="70" t="s">
        <v>130</v>
      </c>
      <c r="J5" s="198">
        <v>44293</v>
      </c>
      <c r="K5" s="199" t="s">
        <v>21</v>
      </c>
      <c r="L5" s="204"/>
      <c r="M5" s="198">
        <v>44298</v>
      </c>
      <c r="N5" s="198"/>
    </row>
    <row r="6" spans="1:14" s="205" customFormat="1" ht="24.75" customHeight="1" x14ac:dyDescent="0.25">
      <c r="A6" s="70" t="s">
        <v>839</v>
      </c>
      <c r="B6" s="70" t="s">
        <v>31</v>
      </c>
      <c r="C6" s="70" t="s">
        <v>840</v>
      </c>
      <c r="D6" s="70" t="s">
        <v>841</v>
      </c>
      <c r="E6" s="70" t="s">
        <v>849</v>
      </c>
      <c r="F6" s="70">
        <v>800000</v>
      </c>
      <c r="G6" s="70" t="s">
        <v>871</v>
      </c>
      <c r="H6" s="70">
        <f>800000*4%</f>
        <v>32000</v>
      </c>
      <c r="I6" s="70" t="s">
        <v>130</v>
      </c>
      <c r="J6" s="198">
        <v>44293</v>
      </c>
      <c r="K6" s="199" t="s">
        <v>21</v>
      </c>
      <c r="L6" s="199" t="s">
        <v>59</v>
      </c>
      <c r="M6" s="198">
        <v>44298</v>
      </c>
      <c r="N6" s="198" t="s">
        <v>59</v>
      </c>
    </row>
    <row r="7" spans="1:14" s="205" customFormat="1" ht="24.75" customHeight="1" x14ac:dyDescent="0.25">
      <c r="A7" s="70" t="s">
        <v>698</v>
      </c>
      <c r="B7" s="70" t="s">
        <v>700</v>
      </c>
      <c r="C7" s="70" t="s">
        <v>874</v>
      </c>
      <c r="D7" s="70" t="s">
        <v>699</v>
      </c>
      <c r="E7" s="70" t="s">
        <v>701</v>
      </c>
      <c r="F7" s="70">
        <v>7592174.04</v>
      </c>
      <c r="G7" s="70" t="s">
        <v>875</v>
      </c>
      <c r="H7" s="70">
        <v>379608.7</v>
      </c>
      <c r="I7" s="70" t="s">
        <v>702</v>
      </c>
      <c r="J7" s="198">
        <v>44299</v>
      </c>
      <c r="K7" s="199" t="s">
        <v>21</v>
      </c>
      <c r="L7" s="199" t="s">
        <v>58</v>
      </c>
      <c r="M7" s="198">
        <v>44298</v>
      </c>
      <c r="N7" s="198">
        <v>44288</v>
      </c>
    </row>
    <row r="8" spans="1:14" s="205" customFormat="1" ht="24.75" customHeight="1" x14ac:dyDescent="0.25">
      <c r="A8" s="70" t="s">
        <v>876</v>
      </c>
      <c r="B8" s="70" t="s">
        <v>877</v>
      </c>
      <c r="C8" s="70" t="s">
        <v>879</v>
      </c>
      <c r="D8" s="70" t="s">
        <v>878</v>
      </c>
      <c r="E8" s="70" t="s">
        <v>880</v>
      </c>
      <c r="F8" s="70">
        <v>1250000</v>
      </c>
      <c r="G8" s="70" t="s">
        <v>881</v>
      </c>
      <c r="H8" s="70">
        <v>250000</v>
      </c>
      <c r="I8" s="70" t="s">
        <v>484</v>
      </c>
      <c r="J8" s="198">
        <v>44299</v>
      </c>
      <c r="K8" s="199" t="s">
        <v>21</v>
      </c>
      <c r="L8" s="204"/>
      <c r="M8" s="198">
        <v>44298</v>
      </c>
      <c r="N8" s="198"/>
    </row>
    <row r="9" spans="1:14" s="205" customFormat="1" ht="24.75" customHeight="1" x14ac:dyDescent="0.25">
      <c r="A9" s="70" t="s">
        <v>910</v>
      </c>
      <c r="B9" s="70" t="s">
        <v>914</v>
      </c>
      <c r="C9" s="70" t="s">
        <v>911</v>
      </c>
      <c r="D9" s="70" t="s">
        <v>912</v>
      </c>
      <c r="E9" s="70" t="s">
        <v>888</v>
      </c>
      <c r="F9" s="70">
        <v>3900000</v>
      </c>
      <c r="G9" s="70" t="s">
        <v>913</v>
      </c>
      <c r="H9" s="70">
        <f>F9*0.01</f>
        <v>39000</v>
      </c>
      <c r="I9" s="70" t="s">
        <v>889</v>
      </c>
      <c r="J9" s="198">
        <v>44305</v>
      </c>
      <c r="K9" s="199" t="s">
        <v>130</v>
      </c>
      <c r="L9" s="199" t="s">
        <v>58</v>
      </c>
      <c r="M9" s="198">
        <v>44305</v>
      </c>
      <c r="N9" s="198">
        <v>44305</v>
      </c>
    </row>
    <row r="10" spans="1:14" s="205" customFormat="1" ht="24.75" customHeight="1" x14ac:dyDescent="0.25">
      <c r="A10" s="70" t="s">
        <v>922</v>
      </c>
      <c r="B10" s="70" t="s">
        <v>923</v>
      </c>
      <c r="C10" s="70" t="s">
        <v>924</v>
      </c>
      <c r="D10" s="70" t="s">
        <v>686</v>
      </c>
      <c r="E10" s="70" t="s">
        <v>925</v>
      </c>
      <c r="F10" s="70">
        <v>3180000</v>
      </c>
      <c r="G10" s="70" t="s">
        <v>927</v>
      </c>
      <c r="H10" s="70">
        <v>80000</v>
      </c>
      <c r="I10" s="70" t="s">
        <v>269</v>
      </c>
      <c r="J10" s="198">
        <v>44307</v>
      </c>
      <c r="K10" s="199" t="s">
        <v>130</v>
      </c>
      <c r="L10" s="199" t="s">
        <v>59</v>
      </c>
      <c r="M10" s="198">
        <v>44312</v>
      </c>
      <c r="N10" s="198"/>
    </row>
    <row r="11" spans="1:14" s="205" customFormat="1" ht="24.75" customHeight="1" x14ac:dyDescent="0.25">
      <c r="A11" s="70" t="s">
        <v>928</v>
      </c>
      <c r="B11" s="70" t="s">
        <v>923</v>
      </c>
      <c r="C11" s="70" t="s">
        <v>929</v>
      </c>
      <c r="D11" s="70" t="s">
        <v>686</v>
      </c>
      <c r="E11" s="70" t="s">
        <v>931</v>
      </c>
      <c r="F11" s="70">
        <v>9500000</v>
      </c>
      <c r="G11" s="70" t="s">
        <v>930</v>
      </c>
      <c r="H11" s="70">
        <v>137000</v>
      </c>
      <c r="I11" s="70" t="s">
        <v>269</v>
      </c>
      <c r="J11" s="198">
        <v>44308</v>
      </c>
      <c r="K11" s="199" t="s">
        <v>130</v>
      </c>
      <c r="L11" s="199" t="s">
        <v>74</v>
      </c>
      <c r="M11" s="198">
        <v>44312</v>
      </c>
      <c r="N11" s="198" t="s">
        <v>74</v>
      </c>
    </row>
    <row r="12" spans="1:14" s="205" customFormat="1" ht="24.75" customHeight="1" x14ac:dyDescent="0.25">
      <c r="A12" s="70" t="s">
        <v>932</v>
      </c>
      <c r="B12" s="70" t="s">
        <v>923</v>
      </c>
      <c r="C12" s="70" t="s">
        <v>924</v>
      </c>
      <c r="D12" s="70" t="s">
        <v>686</v>
      </c>
      <c r="E12" s="70" t="s">
        <v>933</v>
      </c>
      <c r="F12" s="70">
        <v>11000000</v>
      </c>
      <c r="G12" s="70" t="s">
        <v>937</v>
      </c>
      <c r="H12" s="70">
        <v>120000</v>
      </c>
      <c r="I12" s="70" t="s">
        <v>269</v>
      </c>
      <c r="J12" s="198">
        <v>44308</v>
      </c>
      <c r="K12" s="199" t="s">
        <v>130</v>
      </c>
      <c r="L12" s="199"/>
      <c r="M12" s="198">
        <v>44312</v>
      </c>
      <c r="N12" s="198"/>
    </row>
    <row r="13" spans="1:14" s="205" customFormat="1" ht="24.75" customHeight="1" x14ac:dyDescent="0.25">
      <c r="A13" s="70" t="s">
        <v>934</v>
      </c>
      <c r="B13" s="70" t="s">
        <v>923</v>
      </c>
      <c r="C13" s="70" t="s">
        <v>935</v>
      </c>
      <c r="D13" s="70" t="s">
        <v>686</v>
      </c>
      <c r="E13" s="70" t="s">
        <v>936</v>
      </c>
      <c r="F13" s="70">
        <v>3000000</v>
      </c>
      <c r="G13" s="70" t="s">
        <v>938</v>
      </c>
      <c r="H13" s="70">
        <v>411960</v>
      </c>
      <c r="I13" s="70" t="s">
        <v>269</v>
      </c>
      <c r="J13" s="198">
        <v>44308</v>
      </c>
      <c r="K13" s="199" t="s">
        <v>130</v>
      </c>
      <c r="L13" s="199"/>
      <c r="M13" s="198">
        <v>44312</v>
      </c>
      <c r="N13" s="198"/>
    </row>
    <row r="14" spans="1:14" s="205" customFormat="1" ht="24.75" customHeight="1" x14ac:dyDescent="0.25">
      <c r="A14" s="70" t="s">
        <v>918</v>
      </c>
      <c r="B14" s="70" t="s">
        <v>189</v>
      </c>
      <c r="C14" s="70" t="s">
        <v>919</v>
      </c>
      <c r="D14" s="70" t="s">
        <v>920</v>
      </c>
      <c r="E14" s="70" t="s">
        <v>921</v>
      </c>
      <c r="F14" s="70">
        <v>122537</v>
      </c>
      <c r="G14" s="70" t="s">
        <v>1008</v>
      </c>
      <c r="H14" s="70">
        <v>7279.75</v>
      </c>
      <c r="I14" s="70" t="s">
        <v>867</v>
      </c>
      <c r="J14" s="198">
        <v>44306</v>
      </c>
      <c r="K14" s="199" t="s">
        <v>130</v>
      </c>
      <c r="L14" s="199"/>
      <c r="M14" s="198">
        <v>44317</v>
      </c>
      <c r="N14" s="198"/>
    </row>
    <row r="15" spans="1:14" s="205" customFormat="1" ht="24.75" customHeight="1" x14ac:dyDescent="0.25">
      <c r="A15" s="70" t="s">
        <v>973</v>
      </c>
      <c r="B15" s="70" t="s">
        <v>974</v>
      </c>
      <c r="C15" s="70" t="s">
        <v>975</v>
      </c>
      <c r="D15" s="70" t="s">
        <v>976</v>
      </c>
      <c r="E15" s="70" t="s">
        <v>977</v>
      </c>
      <c r="F15" s="70">
        <v>2800000</v>
      </c>
      <c r="G15" s="70" t="s">
        <v>978</v>
      </c>
      <c r="H15" s="70">
        <v>240000</v>
      </c>
      <c r="I15" s="70" t="s">
        <v>666</v>
      </c>
      <c r="J15" s="198">
        <v>44312</v>
      </c>
      <c r="K15" s="199" t="s">
        <v>130</v>
      </c>
      <c r="L15" s="199"/>
      <c r="M15" s="198">
        <v>44317</v>
      </c>
      <c r="N15" s="198"/>
    </row>
    <row r="16" spans="1:14" s="205" customFormat="1" ht="24.75" customHeight="1" x14ac:dyDescent="0.25">
      <c r="A16" s="70" t="s">
        <v>1063</v>
      </c>
      <c r="B16" s="70" t="s">
        <v>1064</v>
      </c>
      <c r="C16" s="70" t="s">
        <v>1065</v>
      </c>
      <c r="D16" s="70" t="s">
        <v>1067</v>
      </c>
      <c r="E16" s="70" t="s">
        <v>1068</v>
      </c>
      <c r="F16" s="70">
        <v>2062650.81</v>
      </c>
      <c r="G16" s="70" t="s">
        <v>1066</v>
      </c>
      <c r="H16" s="70">
        <v>103132.5</v>
      </c>
      <c r="I16" s="70" t="s">
        <v>486</v>
      </c>
      <c r="J16" s="198">
        <v>44326</v>
      </c>
      <c r="K16" s="199" t="s">
        <v>1139</v>
      </c>
      <c r="L16" s="199"/>
      <c r="M16" s="198">
        <v>44326</v>
      </c>
      <c r="N16" s="198"/>
    </row>
    <row r="17" spans="1:14" s="205" customFormat="1" ht="24.75" customHeight="1" x14ac:dyDescent="0.25">
      <c r="A17" s="70" t="s">
        <v>999</v>
      </c>
      <c r="B17" s="70" t="s">
        <v>1000</v>
      </c>
      <c r="C17" s="70" t="s">
        <v>1001</v>
      </c>
      <c r="D17" s="70" t="s">
        <v>1002</v>
      </c>
      <c r="E17" s="70" t="s">
        <v>1003</v>
      </c>
      <c r="F17" s="70">
        <v>1800000</v>
      </c>
      <c r="G17" s="70" t="s">
        <v>1004</v>
      </c>
      <c r="H17" s="70">
        <v>156922.5</v>
      </c>
      <c r="I17" s="70" t="s">
        <v>144</v>
      </c>
      <c r="J17" s="198">
        <v>44315</v>
      </c>
      <c r="K17" s="199" t="s">
        <v>130</v>
      </c>
      <c r="L17" s="199"/>
      <c r="M17" s="198">
        <v>44333</v>
      </c>
      <c r="N17" s="198"/>
    </row>
    <row r="18" spans="1:14" s="205" customFormat="1" ht="24.75" customHeight="1" x14ac:dyDescent="0.25">
      <c r="A18" s="70" t="s">
        <v>1197</v>
      </c>
      <c r="B18" s="70" t="s">
        <v>1202</v>
      </c>
      <c r="C18" s="70" t="s">
        <v>1198</v>
      </c>
      <c r="D18" s="70" t="s">
        <v>1199</v>
      </c>
      <c r="E18" s="70" t="s">
        <v>1200</v>
      </c>
      <c r="F18" s="70">
        <v>3550000</v>
      </c>
      <c r="G18" s="70" t="s">
        <v>1201</v>
      </c>
      <c r="H18" s="70">
        <v>350000</v>
      </c>
      <c r="I18" s="70" t="s">
        <v>179</v>
      </c>
      <c r="J18" s="198">
        <v>44348</v>
      </c>
      <c r="K18" s="199"/>
      <c r="L18" s="199"/>
      <c r="M18" s="198">
        <v>44354</v>
      </c>
      <c r="N18" s="198"/>
    </row>
    <row r="19" spans="1:14" s="205" customFormat="1" ht="24.75" customHeight="1" x14ac:dyDescent="0.25">
      <c r="A19" s="70" t="s">
        <v>1206</v>
      </c>
      <c r="B19" s="70" t="s">
        <v>1211</v>
      </c>
      <c r="C19" s="70" t="s">
        <v>1212</v>
      </c>
      <c r="D19" s="70" t="s">
        <v>686</v>
      </c>
      <c r="E19" s="70" t="s">
        <v>1222</v>
      </c>
      <c r="F19" s="70">
        <v>7000000</v>
      </c>
      <c r="G19" s="70" t="s">
        <v>1218</v>
      </c>
      <c r="H19" s="70">
        <v>1100000</v>
      </c>
      <c r="I19" s="70" t="s">
        <v>269</v>
      </c>
      <c r="J19" s="198">
        <v>44348</v>
      </c>
      <c r="K19" s="199"/>
      <c r="L19" s="199"/>
      <c r="M19" s="198">
        <v>44354</v>
      </c>
      <c r="N19" s="198"/>
    </row>
    <row r="20" spans="1:14" s="205" customFormat="1" ht="24.75" customHeight="1" x14ac:dyDescent="0.25">
      <c r="A20" s="70" t="s">
        <v>1207</v>
      </c>
      <c r="B20" s="70" t="s">
        <v>1211</v>
      </c>
      <c r="C20" s="70" t="s">
        <v>1212</v>
      </c>
      <c r="D20" s="70" t="s">
        <v>686</v>
      </c>
      <c r="E20" s="70" t="s">
        <v>1223</v>
      </c>
      <c r="F20" s="70">
        <v>7000000</v>
      </c>
      <c r="G20" s="70" t="s">
        <v>1214</v>
      </c>
      <c r="H20" s="70">
        <v>1033000</v>
      </c>
      <c r="I20" s="70" t="s">
        <v>269</v>
      </c>
      <c r="J20" s="198">
        <v>44348</v>
      </c>
      <c r="K20" s="199"/>
      <c r="L20" s="199"/>
      <c r="M20" s="198">
        <v>44354</v>
      </c>
      <c r="N20" s="198"/>
    </row>
    <row r="21" spans="1:14" s="205" customFormat="1" ht="24.75" customHeight="1" x14ac:dyDescent="0.25">
      <c r="A21" s="70" t="s">
        <v>928</v>
      </c>
      <c r="B21" s="70" t="s">
        <v>1211</v>
      </c>
      <c r="C21" s="70" t="s">
        <v>1212</v>
      </c>
      <c r="D21" s="70" t="s">
        <v>686</v>
      </c>
      <c r="E21" s="70" t="s">
        <v>1221</v>
      </c>
      <c r="F21" s="70">
        <v>9000000</v>
      </c>
      <c r="G21" s="70" t="s">
        <v>1213</v>
      </c>
      <c r="H21" s="70">
        <v>250000</v>
      </c>
      <c r="I21" s="70" t="s">
        <v>269</v>
      </c>
      <c r="J21" s="198">
        <v>44348</v>
      </c>
      <c r="K21" s="199"/>
      <c r="L21" s="199"/>
      <c r="M21" s="198">
        <v>44354</v>
      </c>
      <c r="N21" s="198"/>
    </row>
    <row r="22" spans="1:14" s="205" customFormat="1" ht="24.75" customHeight="1" x14ac:dyDescent="0.25">
      <c r="A22" s="70" t="s">
        <v>1210</v>
      </c>
      <c r="B22" s="70" t="s">
        <v>1211</v>
      </c>
      <c r="C22" s="70" t="s">
        <v>1212</v>
      </c>
      <c r="D22" s="70" t="s">
        <v>686</v>
      </c>
      <c r="E22" s="70" t="s">
        <v>1220</v>
      </c>
      <c r="F22" s="70">
        <v>1500000</v>
      </c>
      <c r="G22" s="70" t="s">
        <v>1215</v>
      </c>
      <c r="H22" s="70">
        <v>298000</v>
      </c>
      <c r="I22" s="70" t="s">
        <v>269</v>
      </c>
      <c r="J22" s="198">
        <v>44348</v>
      </c>
      <c r="K22" s="199"/>
      <c r="L22" s="199"/>
      <c r="M22" s="198">
        <v>44354</v>
      </c>
      <c r="N22" s="198"/>
    </row>
    <row r="23" spans="1:14" s="205" customFormat="1" ht="24.75" customHeight="1" x14ac:dyDescent="0.25">
      <c r="A23" s="70" t="s">
        <v>1209</v>
      </c>
      <c r="B23" s="70" t="s">
        <v>1211</v>
      </c>
      <c r="C23" s="70" t="s">
        <v>1212</v>
      </c>
      <c r="D23" s="70" t="s">
        <v>686</v>
      </c>
      <c r="E23" s="70" t="s">
        <v>1224</v>
      </c>
      <c r="F23" s="70">
        <v>5000000</v>
      </c>
      <c r="G23" s="70" t="s">
        <v>1216</v>
      </c>
      <c r="H23" s="70">
        <v>314000</v>
      </c>
      <c r="I23" s="70" t="s">
        <v>269</v>
      </c>
      <c r="J23" s="198">
        <v>44348</v>
      </c>
      <c r="K23" s="199"/>
      <c r="L23" s="199"/>
      <c r="M23" s="198">
        <v>44354</v>
      </c>
      <c r="N23" s="198"/>
    </row>
    <row r="24" spans="1:14" s="205" customFormat="1" ht="24.75" customHeight="1" x14ac:dyDescent="0.25">
      <c r="A24" s="70" t="s">
        <v>1208</v>
      </c>
      <c r="B24" s="70" t="s">
        <v>1211</v>
      </c>
      <c r="C24" s="70" t="s">
        <v>1212</v>
      </c>
      <c r="D24" s="70" t="s">
        <v>686</v>
      </c>
      <c r="E24" s="70" t="s">
        <v>1225</v>
      </c>
      <c r="F24" s="70">
        <v>8000000</v>
      </c>
      <c r="G24" s="70" t="s">
        <v>1217</v>
      </c>
      <c r="H24" s="70">
        <v>1325000</v>
      </c>
      <c r="I24" s="70" t="s">
        <v>269</v>
      </c>
      <c r="J24" s="198">
        <v>44348</v>
      </c>
      <c r="K24" s="199"/>
      <c r="L24" s="199"/>
      <c r="M24" s="198">
        <v>44354</v>
      </c>
      <c r="N24" s="198"/>
    </row>
    <row r="25" spans="1:14" s="205" customFormat="1" ht="24.75" customHeight="1" x14ac:dyDescent="0.25">
      <c r="A25" s="70" t="s">
        <v>932</v>
      </c>
      <c r="B25" s="70" t="s">
        <v>1211</v>
      </c>
      <c r="C25" s="70" t="s">
        <v>1212</v>
      </c>
      <c r="D25" s="70" t="s">
        <v>686</v>
      </c>
      <c r="E25" s="70" t="s">
        <v>933</v>
      </c>
      <c r="F25" s="70">
        <v>11000000</v>
      </c>
      <c r="G25" s="70" t="s">
        <v>1219</v>
      </c>
      <c r="H25" s="70">
        <v>1768000</v>
      </c>
      <c r="I25" s="70" t="s">
        <v>269</v>
      </c>
      <c r="J25" s="198">
        <v>44348</v>
      </c>
      <c r="K25" s="199"/>
      <c r="L25" s="199"/>
      <c r="M25" s="198">
        <v>44354</v>
      </c>
      <c r="N25" s="198"/>
    </row>
    <row r="26" spans="1:14" s="205" customFormat="1" ht="24.75" customHeight="1" x14ac:dyDescent="0.25">
      <c r="A26" s="70" t="s">
        <v>1318</v>
      </c>
      <c r="B26" s="70" t="s">
        <v>923</v>
      </c>
      <c r="C26" s="70" t="s">
        <v>1309</v>
      </c>
      <c r="D26" s="70" t="s">
        <v>1310</v>
      </c>
      <c r="E26" s="70" t="s">
        <v>1157</v>
      </c>
      <c r="F26" s="70">
        <v>2081480</v>
      </c>
      <c r="G26" s="70" t="s">
        <v>1524</v>
      </c>
      <c r="H26" s="70">
        <v>160000</v>
      </c>
      <c r="I26" s="70" t="s">
        <v>926</v>
      </c>
      <c r="J26" s="198">
        <v>44363</v>
      </c>
      <c r="K26" s="199"/>
      <c r="L26" s="199"/>
      <c r="M26" s="198">
        <v>44368</v>
      </c>
      <c r="N26" s="198"/>
    </row>
    <row r="27" spans="1:14" s="205" customFormat="1" ht="24.75" customHeight="1" x14ac:dyDescent="0.25">
      <c r="A27" s="70" t="s">
        <v>1316</v>
      </c>
      <c r="B27" s="70" t="s">
        <v>1268</v>
      </c>
      <c r="C27" s="70" t="s">
        <v>1311</v>
      </c>
      <c r="D27" s="70" t="s">
        <v>1276</v>
      </c>
      <c r="E27" s="70" t="s">
        <v>180</v>
      </c>
      <c r="F27" s="70">
        <v>6807000</v>
      </c>
      <c r="G27" s="70" t="s">
        <v>1363</v>
      </c>
      <c r="H27" s="70">
        <v>515400</v>
      </c>
      <c r="I27" s="70" t="s">
        <v>926</v>
      </c>
      <c r="J27" s="198">
        <v>44354</v>
      </c>
      <c r="K27" s="199"/>
      <c r="L27" s="199"/>
      <c r="M27" s="198">
        <v>44368</v>
      </c>
      <c r="N27" s="198"/>
    </row>
    <row r="28" spans="1:14" s="205" customFormat="1" ht="24.75" customHeight="1" x14ac:dyDescent="0.25">
      <c r="A28" s="70" t="s">
        <v>1317</v>
      </c>
      <c r="B28" s="70" t="s">
        <v>1268</v>
      </c>
      <c r="C28" s="70" t="s">
        <v>1311</v>
      </c>
      <c r="D28" s="70" t="s">
        <v>1276</v>
      </c>
      <c r="E28" s="70" t="s">
        <v>1157</v>
      </c>
      <c r="F28" s="70">
        <v>5246160</v>
      </c>
      <c r="G28" s="70" t="s">
        <v>1571</v>
      </c>
      <c r="H28" s="70">
        <v>456000</v>
      </c>
      <c r="I28" s="70" t="s">
        <v>926</v>
      </c>
      <c r="J28" s="198">
        <v>44354</v>
      </c>
      <c r="K28" s="199"/>
      <c r="L28" s="199"/>
      <c r="M28" s="198">
        <v>44368</v>
      </c>
      <c r="N28" s="198"/>
    </row>
    <row r="29" spans="1:14" s="205" customFormat="1" ht="24.75" customHeight="1" x14ac:dyDescent="0.25">
      <c r="A29" s="70" t="s">
        <v>1313</v>
      </c>
      <c r="B29" s="70" t="s">
        <v>1269</v>
      </c>
      <c r="C29" s="70" t="s">
        <v>1309</v>
      </c>
      <c r="D29" s="70" t="s">
        <v>1312</v>
      </c>
      <c r="E29" s="70" t="s">
        <v>180</v>
      </c>
      <c r="F29" s="70">
        <v>2562986</v>
      </c>
      <c r="G29" s="70" t="s">
        <v>1361</v>
      </c>
      <c r="H29" s="70">
        <v>304250</v>
      </c>
      <c r="I29" s="70" t="s">
        <v>926</v>
      </c>
      <c r="J29" s="198">
        <v>44357</v>
      </c>
      <c r="K29" s="199"/>
      <c r="L29" s="199"/>
      <c r="M29" s="198">
        <v>44368</v>
      </c>
      <c r="N29" s="198"/>
    </row>
    <row r="30" spans="1:14" s="205" customFormat="1" ht="24.75" customHeight="1" x14ac:dyDescent="0.25">
      <c r="A30" s="70" t="s">
        <v>1314</v>
      </c>
      <c r="B30" s="70" t="s">
        <v>1269</v>
      </c>
      <c r="C30" s="70" t="s">
        <v>1270</v>
      </c>
      <c r="D30" s="70" t="s">
        <v>1273</v>
      </c>
      <c r="E30" s="70" t="s">
        <v>180</v>
      </c>
      <c r="F30" s="70">
        <v>5073992</v>
      </c>
      <c r="G30" s="70" t="s">
        <v>1362</v>
      </c>
      <c r="H30" s="70">
        <v>365000</v>
      </c>
      <c r="I30" s="70" t="s">
        <v>926</v>
      </c>
      <c r="J30" s="198">
        <v>44354</v>
      </c>
      <c r="K30" s="199"/>
      <c r="L30" s="199"/>
      <c r="M30" s="198">
        <v>44368</v>
      </c>
      <c r="N30" s="198"/>
    </row>
    <row r="31" spans="1:14" s="205" customFormat="1" ht="24.75" customHeight="1" x14ac:dyDescent="0.25">
      <c r="A31" s="70" t="s">
        <v>1266</v>
      </c>
      <c r="B31" s="70" t="s">
        <v>1267</v>
      </c>
      <c r="C31" s="70" t="s">
        <v>1203</v>
      </c>
      <c r="D31" s="70" t="s">
        <v>1204</v>
      </c>
      <c r="E31" s="70" t="s">
        <v>1205</v>
      </c>
      <c r="F31" s="70">
        <v>2075456.55</v>
      </c>
      <c r="G31" s="70" t="s">
        <v>1418</v>
      </c>
      <c r="H31" s="70">
        <v>83018.259999999995</v>
      </c>
      <c r="I31" s="70" t="s">
        <v>702</v>
      </c>
      <c r="J31" s="198">
        <v>44382</v>
      </c>
      <c r="K31" s="199"/>
      <c r="L31" s="199"/>
      <c r="M31" s="198">
        <v>44382</v>
      </c>
      <c r="N31" s="198"/>
    </row>
    <row r="32" spans="1:14" s="205" customFormat="1" ht="24.75" customHeight="1" x14ac:dyDescent="0.25">
      <c r="A32" s="70" t="s">
        <v>1315</v>
      </c>
      <c r="B32" s="70" t="s">
        <v>1268</v>
      </c>
      <c r="C32" s="70" t="s">
        <v>1272</v>
      </c>
      <c r="D32" s="70" t="s">
        <v>1275</v>
      </c>
      <c r="E32" s="70" t="s">
        <v>180</v>
      </c>
      <c r="F32" s="70">
        <v>1180185</v>
      </c>
      <c r="G32" s="70" t="s">
        <v>1415</v>
      </c>
      <c r="H32" s="70">
        <v>51111</v>
      </c>
      <c r="I32" s="70" t="s">
        <v>926</v>
      </c>
      <c r="J32" s="198">
        <v>44354</v>
      </c>
      <c r="K32" s="199"/>
      <c r="L32" s="199"/>
      <c r="M32" s="198">
        <v>44382</v>
      </c>
      <c r="N32" s="198"/>
    </row>
    <row r="33" spans="1:14" s="205" customFormat="1" ht="24.75" customHeight="1" x14ac:dyDescent="0.25">
      <c r="A33" s="70" t="s">
        <v>1292</v>
      </c>
      <c r="B33" s="70" t="s">
        <v>1268</v>
      </c>
      <c r="C33" s="70" t="s">
        <v>1294</v>
      </c>
      <c r="D33" s="70" t="s">
        <v>1276</v>
      </c>
      <c r="E33" s="70" t="s">
        <v>180</v>
      </c>
      <c r="F33" s="70">
        <v>6290875</v>
      </c>
      <c r="G33" s="70" t="s">
        <v>1570</v>
      </c>
      <c r="H33" s="70">
        <v>462900</v>
      </c>
      <c r="I33" s="70" t="s">
        <v>926</v>
      </c>
      <c r="J33" s="198">
        <v>44357</v>
      </c>
      <c r="K33" s="199"/>
      <c r="L33" s="199"/>
      <c r="M33" s="198">
        <v>44382</v>
      </c>
      <c r="N33" s="198"/>
    </row>
    <row r="34" spans="1:14" s="205" customFormat="1" ht="24.75" customHeight="1" x14ac:dyDescent="0.25">
      <c r="A34" s="70" t="s">
        <v>1293</v>
      </c>
      <c r="B34" s="70" t="s">
        <v>1268</v>
      </c>
      <c r="C34" s="70" t="s">
        <v>1272</v>
      </c>
      <c r="D34" s="70" t="s">
        <v>1276</v>
      </c>
      <c r="E34" s="70" t="s">
        <v>180</v>
      </c>
      <c r="F34" s="70">
        <v>8789865</v>
      </c>
      <c r="G34" s="70" t="s">
        <v>1532</v>
      </c>
      <c r="H34" s="70">
        <v>868553</v>
      </c>
      <c r="I34" s="70" t="s">
        <v>926</v>
      </c>
      <c r="J34" s="198">
        <v>44358</v>
      </c>
      <c r="K34" s="199"/>
      <c r="L34" s="199"/>
      <c r="M34" s="198">
        <v>44382</v>
      </c>
      <c r="N34" s="198"/>
    </row>
    <row r="35" spans="1:14" s="205" customFormat="1" ht="24.75" customHeight="1" x14ac:dyDescent="0.25">
      <c r="A35" s="70" t="s">
        <v>1368</v>
      </c>
      <c r="B35" s="70" t="s">
        <v>129</v>
      </c>
      <c r="C35" s="70" t="s">
        <v>1369</v>
      </c>
      <c r="D35" s="70" t="s">
        <v>1372</v>
      </c>
      <c r="E35" s="70" t="s">
        <v>1370</v>
      </c>
      <c r="F35" s="70">
        <v>364200</v>
      </c>
      <c r="G35" s="70" t="s">
        <v>1373</v>
      </c>
      <c r="H35" s="70">
        <f>F35*0.05</f>
        <v>18210</v>
      </c>
      <c r="I35" s="70" t="s">
        <v>1371</v>
      </c>
      <c r="J35" s="198">
        <v>44369</v>
      </c>
      <c r="K35" s="199"/>
      <c r="L35" s="199"/>
      <c r="M35" s="198">
        <v>44382</v>
      </c>
      <c r="N35" s="198"/>
    </row>
    <row r="36" spans="1:14" s="205" customFormat="1" ht="24.75" customHeight="1" x14ac:dyDescent="0.25">
      <c r="A36" s="70" t="s">
        <v>1416</v>
      </c>
      <c r="B36" s="70" t="s">
        <v>923</v>
      </c>
      <c r="C36" s="70" t="s">
        <v>1309</v>
      </c>
      <c r="D36" s="70" t="s">
        <v>1310</v>
      </c>
      <c r="E36" s="70" t="s">
        <v>1157</v>
      </c>
      <c r="F36" s="70">
        <v>2196735</v>
      </c>
      <c r="G36" s="70" t="s">
        <v>1569</v>
      </c>
      <c r="H36" s="70">
        <v>160000</v>
      </c>
      <c r="I36" s="70" t="s">
        <v>926</v>
      </c>
      <c r="J36" s="198">
        <v>44379</v>
      </c>
      <c r="K36" s="199"/>
      <c r="L36" s="199"/>
      <c r="M36" s="198">
        <v>44382</v>
      </c>
      <c r="N36" s="198"/>
    </row>
    <row r="37" spans="1:14" s="205" customFormat="1" ht="24.75" customHeight="1" x14ac:dyDescent="0.25">
      <c r="A37" s="70" t="s">
        <v>939</v>
      </c>
      <c r="B37" s="70" t="s">
        <v>923</v>
      </c>
      <c r="C37" s="70" t="s">
        <v>1271</v>
      </c>
      <c r="D37" s="70" t="s">
        <v>1274</v>
      </c>
      <c r="E37" s="70" t="s">
        <v>180</v>
      </c>
      <c r="F37" s="70">
        <v>5003780</v>
      </c>
      <c r="G37" s="70" t="s">
        <v>1364</v>
      </c>
      <c r="H37" s="70">
        <v>515000</v>
      </c>
      <c r="I37" s="70"/>
      <c r="J37" s="198">
        <v>44354</v>
      </c>
      <c r="K37" s="199"/>
      <c r="L37" s="199"/>
      <c r="M37" s="198">
        <v>44389</v>
      </c>
      <c r="N37" s="198"/>
    </row>
    <row r="38" spans="1:14" s="205" customFormat="1" ht="24.75" customHeight="1" x14ac:dyDescent="0.25">
      <c r="A38" s="70" t="s">
        <v>1525</v>
      </c>
      <c r="B38" s="70" t="s">
        <v>1526</v>
      </c>
      <c r="C38" s="70" t="s">
        <v>1527</v>
      </c>
      <c r="D38" s="70" t="s">
        <v>1528</v>
      </c>
      <c r="E38" s="70" t="s">
        <v>1529</v>
      </c>
      <c r="F38" s="70" t="s">
        <v>1530</v>
      </c>
      <c r="G38" s="70" t="s">
        <v>1531</v>
      </c>
      <c r="H38" s="70">
        <v>240439</v>
      </c>
      <c r="I38" s="70" t="s">
        <v>867</v>
      </c>
      <c r="J38" s="198">
        <v>44398</v>
      </c>
      <c r="K38" s="199"/>
      <c r="L38" s="199" t="s">
        <v>59</v>
      </c>
      <c r="M38" s="198">
        <v>44399</v>
      </c>
      <c r="N38" s="198"/>
    </row>
    <row r="39" spans="1:14" s="205" customFormat="1" ht="24.75" customHeight="1" x14ac:dyDescent="0.25">
      <c r="A39" s="70" t="s">
        <v>1610</v>
      </c>
      <c r="B39" s="70" t="s">
        <v>1607</v>
      </c>
      <c r="C39" s="70" t="s">
        <v>1608</v>
      </c>
      <c r="D39" s="70" t="s">
        <v>1609</v>
      </c>
      <c r="E39" s="70" t="s">
        <v>1611</v>
      </c>
      <c r="F39" s="70">
        <v>2309991</v>
      </c>
      <c r="G39" s="70" t="s">
        <v>1613</v>
      </c>
      <c r="H39" s="70">
        <v>363063.73</v>
      </c>
      <c r="I39" s="70" t="s">
        <v>1612</v>
      </c>
      <c r="J39" s="198">
        <v>44417</v>
      </c>
      <c r="K39" s="199"/>
      <c r="L39" s="199"/>
      <c r="M39" s="198">
        <v>44424</v>
      </c>
      <c r="N39" s="198"/>
    </row>
    <row r="40" spans="1:14" s="205" customFormat="1" ht="24.75" customHeight="1" x14ac:dyDescent="0.25">
      <c r="A40" s="70" t="s">
        <v>1677</v>
      </c>
      <c r="B40" s="70" t="s">
        <v>923</v>
      </c>
      <c r="C40" s="70" t="s">
        <v>1678</v>
      </c>
      <c r="D40" s="70" t="s">
        <v>1679</v>
      </c>
      <c r="E40" s="70" t="s">
        <v>180</v>
      </c>
      <c r="F40" s="70">
        <v>5311840</v>
      </c>
      <c r="G40" s="70" t="s">
        <v>1688</v>
      </c>
      <c r="H40" s="70">
        <v>222589</v>
      </c>
      <c r="I40" s="70" t="s">
        <v>269</v>
      </c>
      <c r="J40" s="198">
        <v>44432</v>
      </c>
      <c r="K40" s="199"/>
      <c r="L40" s="199"/>
      <c r="M40" s="198">
        <v>44438</v>
      </c>
      <c r="N40" s="198"/>
    </row>
    <row r="41" spans="1:14" s="205" customFormat="1" ht="24.75" customHeight="1" x14ac:dyDescent="0.25">
      <c r="A41" s="70" t="s">
        <v>1283</v>
      </c>
      <c r="B41" s="70" t="s">
        <v>176</v>
      </c>
      <c r="C41" s="70" t="s">
        <v>1284</v>
      </c>
      <c r="D41" s="70" t="s">
        <v>1285</v>
      </c>
      <c r="E41" s="70" t="s">
        <v>1286</v>
      </c>
      <c r="F41" s="70">
        <v>3657718.53</v>
      </c>
      <c r="G41" s="70" t="s">
        <v>1722</v>
      </c>
      <c r="H41" s="70">
        <v>45721.5</v>
      </c>
      <c r="I41" s="70" t="s">
        <v>131</v>
      </c>
      <c r="J41" s="198">
        <v>44354</v>
      </c>
      <c r="K41" s="199"/>
      <c r="L41" s="199"/>
      <c r="M41" s="198">
        <v>44441</v>
      </c>
      <c r="N41" s="198"/>
    </row>
    <row r="42" spans="1:14" s="202" customFormat="1" x14ac:dyDescent="0.25">
      <c r="A42" s="196"/>
      <c r="B42" s="196"/>
      <c r="C42" s="196"/>
      <c r="D42" s="196"/>
      <c r="E42" s="196"/>
      <c r="F42" s="196"/>
      <c r="G42" s="196"/>
      <c r="H42" s="196"/>
      <c r="I42" s="196"/>
      <c r="J42" s="197"/>
      <c r="K42" s="200"/>
      <c r="L42" s="201"/>
      <c r="M42" s="197"/>
      <c r="N42" s="197"/>
    </row>
    <row r="43" spans="1:14" s="202" customFormat="1" ht="45" customHeight="1" x14ac:dyDescent="0.25">
      <c r="A43" s="484" t="s">
        <v>1705</v>
      </c>
      <c r="B43" s="485"/>
      <c r="C43" s="485"/>
      <c r="D43" s="485"/>
      <c r="E43" s="485"/>
      <c r="F43" s="485"/>
      <c r="G43" s="486"/>
      <c r="H43" s="196"/>
      <c r="I43" s="196"/>
      <c r="J43" s="197"/>
      <c r="K43" s="200"/>
      <c r="L43" s="201"/>
      <c r="M43" s="197"/>
      <c r="N43" s="197"/>
    </row>
    <row r="44" spans="1:14" s="202" customFormat="1" x14ac:dyDescent="0.25">
      <c r="A44" s="196"/>
      <c r="B44" s="196"/>
      <c r="C44" s="196"/>
      <c r="D44" s="196"/>
      <c r="E44" s="196"/>
      <c r="F44" s="196"/>
      <c r="G44" s="196"/>
      <c r="H44" s="196"/>
      <c r="I44" s="196"/>
      <c r="J44" s="197"/>
      <c r="K44" s="200"/>
      <c r="L44" s="201"/>
      <c r="M44" s="197"/>
      <c r="N44" s="197"/>
    </row>
    <row r="45" spans="1:14" s="202" customFormat="1" x14ac:dyDescent="0.25">
      <c r="A45" s="196"/>
      <c r="B45" s="196"/>
      <c r="C45" s="196"/>
      <c r="D45" s="196"/>
      <c r="E45" s="196"/>
      <c r="F45" s="196"/>
      <c r="G45" s="196"/>
      <c r="H45" s="196"/>
      <c r="I45" s="196"/>
      <c r="J45" s="197"/>
      <c r="K45" s="200"/>
      <c r="L45" s="201"/>
      <c r="M45" s="197"/>
      <c r="N45" s="197"/>
    </row>
    <row r="46" spans="1:14" s="202" customFormat="1" x14ac:dyDescent="0.25">
      <c r="A46" s="196"/>
      <c r="B46" s="196"/>
      <c r="C46" s="196"/>
      <c r="D46" s="196"/>
      <c r="E46" s="196"/>
      <c r="F46" s="196"/>
      <c r="G46" s="196"/>
      <c r="H46" s="196"/>
      <c r="I46" s="196"/>
      <c r="J46" s="197"/>
      <c r="K46" s="200"/>
      <c r="L46" s="201"/>
      <c r="M46" s="197"/>
      <c r="N46" s="197"/>
    </row>
    <row r="47" spans="1:14" s="202" customFormat="1" x14ac:dyDescent="0.25">
      <c r="A47" s="196"/>
      <c r="B47" s="196"/>
      <c r="C47" s="196"/>
      <c r="D47" s="196"/>
      <c r="E47" s="196"/>
      <c r="F47" s="196"/>
      <c r="G47" s="196"/>
      <c r="H47" s="196"/>
      <c r="I47" s="196"/>
      <c r="J47" s="197"/>
      <c r="K47" s="200"/>
      <c r="L47" s="201"/>
      <c r="M47" s="197"/>
      <c r="N47" s="197"/>
    </row>
    <row r="48" spans="1:14" s="202" customFormat="1" x14ac:dyDescent="0.25">
      <c r="A48" s="196"/>
      <c r="B48" s="196"/>
      <c r="C48" s="196"/>
      <c r="D48" s="196"/>
      <c r="E48" s="196"/>
      <c r="F48" s="196"/>
      <c r="G48" s="196"/>
      <c r="H48" s="196"/>
      <c r="I48" s="196"/>
      <c r="J48" s="197"/>
      <c r="K48" s="200"/>
      <c r="L48" s="201"/>
      <c r="M48" s="197"/>
      <c r="N48" s="197"/>
    </row>
    <row r="49" spans="1:14" s="202" customFormat="1" x14ac:dyDescent="0.25">
      <c r="A49" s="196"/>
      <c r="B49" s="196"/>
      <c r="C49" s="196"/>
      <c r="D49" s="196"/>
      <c r="E49" s="196"/>
      <c r="F49" s="196"/>
      <c r="G49" s="196"/>
      <c r="H49" s="196"/>
      <c r="I49" s="196"/>
      <c r="J49" s="197"/>
      <c r="K49" s="200"/>
      <c r="L49" s="201"/>
      <c r="M49" s="197"/>
      <c r="N49" s="197"/>
    </row>
    <row r="50" spans="1:14" s="202" customFormat="1" x14ac:dyDescent="0.25">
      <c r="A50" s="196"/>
      <c r="B50" s="196"/>
      <c r="C50" s="196"/>
      <c r="D50" s="196"/>
      <c r="E50" s="196"/>
      <c r="F50" s="196"/>
      <c r="G50" s="196"/>
      <c r="H50" s="196"/>
      <c r="I50" s="196"/>
      <c r="J50" s="197"/>
      <c r="K50" s="200"/>
      <c r="L50" s="201"/>
      <c r="M50" s="197"/>
      <c r="N50" s="197"/>
    </row>
    <row r="51" spans="1:14" s="202" customFormat="1" x14ac:dyDescent="0.25">
      <c r="A51" s="196"/>
      <c r="B51" s="196"/>
      <c r="C51" s="196"/>
      <c r="D51" s="196"/>
      <c r="E51" s="196"/>
      <c r="F51" s="196"/>
      <c r="G51" s="196"/>
      <c r="H51" s="196"/>
      <c r="I51" s="196"/>
      <c r="J51" s="197"/>
      <c r="K51" s="200"/>
      <c r="L51" s="201"/>
      <c r="M51" s="197"/>
      <c r="N51" s="197"/>
    </row>
    <row r="52" spans="1:14" s="202" customFormat="1" x14ac:dyDescent="0.25">
      <c r="A52" s="196"/>
      <c r="B52" s="196"/>
      <c r="C52" s="196"/>
      <c r="D52" s="196"/>
      <c r="E52" s="196"/>
      <c r="F52" s="196"/>
      <c r="G52" s="196"/>
      <c r="H52" s="196"/>
      <c r="I52" s="196"/>
      <c r="J52" s="197"/>
      <c r="K52" s="200"/>
      <c r="L52" s="201"/>
      <c r="M52" s="197"/>
      <c r="N52" s="197"/>
    </row>
    <row r="53" spans="1:14" s="202" customFormat="1" x14ac:dyDescent="0.25">
      <c r="A53" s="196"/>
      <c r="B53" s="196"/>
      <c r="C53" s="196"/>
      <c r="D53" s="196"/>
      <c r="E53" s="196"/>
      <c r="F53" s="196"/>
      <c r="G53" s="196"/>
      <c r="H53" s="196"/>
      <c r="I53" s="196"/>
      <c r="J53" s="197"/>
      <c r="K53" s="200"/>
      <c r="L53" s="201"/>
      <c r="M53" s="197"/>
      <c r="N53" s="197"/>
    </row>
    <row r="54" spans="1:14" s="202" customFormat="1" x14ac:dyDescent="0.25">
      <c r="A54" s="196"/>
      <c r="B54" s="196"/>
      <c r="C54" s="196"/>
      <c r="D54" s="196"/>
      <c r="E54" s="196"/>
      <c r="F54" s="196"/>
      <c r="G54" s="196"/>
      <c r="H54" s="196"/>
      <c r="I54" s="196"/>
      <c r="J54" s="197"/>
      <c r="K54" s="200"/>
      <c r="L54" s="201"/>
      <c r="M54" s="197"/>
      <c r="N54" s="197"/>
    </row>
    <row r="55" spans="1:14" s="202" customFormat="1" x14ac:dyDescent="0.25">
      <c r="A55" s="196"/>
      <c r="B55" s="196"/>
      <c r="C55" s="196"/>
      <c r="D55" s="196"/>
      <c r="E55" s="196"/>
      <c r="F55" s="196"/>
      <c r="G55" s="196"/>
      <c r="H55" s="196"/>
      <c r="I55" s="196"/>
      <c r="J55" s="197"/>
      <c r="K55" s="200"/>
      <c r="L55" s="201"/>
      <c r="M55" s="197"/>
      <c r="N55" s="197"/>
    </row>
    <row r="56" spans="1:14" s="202" customFormat="1" x14ac:dyDescent="0.25">
      <c r="A56" s="196"/>
      <c r="B56" s="196"/>
      <c r="C56" s="196"/>
      <c r="D56" s="196"/>
      <c r="E56" s="196"/>
      <c r="F56" s="196"/>
      <c r="G56" s="196"/>
      <c r="H56" s="196"/>
      <c r="I56" s="196"/>
      <c r="J56" s="197"/>
      <c r="K56" s="200"/>
      <c r="L56" s="201"/>
      <c r="M56" s="197"/>
      <c r="N56" s="197"/>
    </row>
    <row r="57" spans="1:14" s="202" customFormat="1" x14ac:dyDescent="0.25">
      <c r="A57" s="196"/>
      <c r="B57" s="196"/>
      <c r="C57" s="196"/>
      <c r="D57" s="196"/>
      <c r="E57" s="196"/>
      <c r="F57" s="196"/>
      <c r="G57" s="196"/>
      <c r="H57" s="196"/>
      <c r="I57" s="196"/>
      <c r="J57" s="197"/>
      <c r="K57" s="200"/>
      <c r="L57" s="201"/>
      <c r="M57" s="197"/>
      <c r="N57" s="197"/>
    </row>
    <row r="58" spans="1:14" s="202" customFormat="1" x14ac:dyDescent="0.25">
      <c r="A58" s="196"/>
      <c r="B58" s="196"/>
      <c r="C58" s="196"/>
      <c r="D58" s="196"/>
      <c r="E58" s="196"/>
      <c r="F58" s="196"/>
      <c r="G58" s="196"/>
      <c r="H58" s="196"/>
      <c r="I58" s="196"/>
      <c r="J58" s="197"/>
      <c r="K58" s="200"/>
      <c r="L58" s="201"/>
      <c r="M58" s="197"/>
      <c r="N58" s="197"/>
    </row>
    <row r="59" spans="1:14" s="202" customFormat="1" x14ac:dyDescent="0.25">
      <c r="A59" s="196"/>
      <c r="B59" s="196"/>
      <c r="C59" s="196"/>
      <c r="D59" s="196"/>
      <c r="E59" s="196"/>
      <c r="F59" s="196"/>
      <c r="G59" s="196"/>
      <c r="H59" s="196"/>
      <c r="I59" s="196"/>
      <c r="J59" s="197"/>
      <c r="K59" s="200"/>
      <c r="L59" s="201"/>
      <c r="M59" s="201"/>
    </row>
    <row r="60" spans="1:14" s="202" customFormat="1" x14ac:dyDescent="0.25">
      <c r="A60" s="196"/>
      <c r="B60" s="196"/>
      <c r="C60" s="196"/>
      <c r="D60" s="196"/>
      <c r="E60" s="196"/>
      <c r="F60" s="196"/>
      <c r="G60" s="196"/>
      <c r="H60" s="196"/>
      <c r="I60" s="196"/>
      <c r="J60" s="197"/>
      <c r="K60" s="200"/>
      <c r="L60" s="201"/>
      <c r="M60" s="201"/>
    </row>
    <row r="61" spans="1:14" s="202" customFormat="1" x14ac:dyDescent="0.25">
      <c r="A61" s="196"/>
      <c r="B61" s="196"/>
      <c r="C61" s="196"/>
      <c r="D61" s="196"/>
      <c r="E61" s="196"/>
      <c r="F61" s="196"/>
      <c r="G61" s="196"/>
      <c r="H61" s="196"/>
      <c r="I61" s="196"/>
      <c r="J61" s="197"/>
      <c r="K61" s="200"/>
      <c r="L61" s="201"/>
      <c r="M61" s="201"/>
    </row>
    <row r="62" spans="1:14" s="202" customFormat="1" x14ac:dyDescent="0.25">
      <c r="A62" s="196"/>
      <c r="B62" s="196"/>
      <c r="C62" s="196"/>
      <c r="D62" s="196"/>
      <c r="E62" s="196"/>
      <c r="F62" s="196"/>
      <c r="G62" s="196"/>
      <c r="H62" s="196"/>
      <c r="I62" s="196"/>
      <c r="J62" s="197"/>
      <c r="K62" s="200"/>
      <c r="L62" s="201"/>
      <c r="M62" s="201"/>
    </row>
    <row r="63" spans="1:14" s="202" customFormat="1" x14ac:dyDescent="0.25">
      <c r="A63" s="196"/>
      <c r="B63" s="196"/>
      <c r="C63" s="196"/>
      <c r="D63" s="196"/>
      <c r="E63" s="196"/>
      <c r="F63" s="196"/>
      <c r="G63" s="196"/>
      <c r="H63" s="196"/>
      <c r="I63" s="196"/>
      <c r="J63" s="197"/>
      <c r="K63" s="200"/>
      <c r="L63" s="201"/>
      <c r="M63" s="201"/>
    </row>
    <row r="64" spans="1:14" s="202" customFormat="1" x14ac:dyDescent="0.25">
      <c r="A64" s="196"/>
      <c r="B64" s="196"/>
      <c r="C64" s="196"/>
      <c r="D64" s="196"/>
      <c r="E64" s="196"/>
      <c r="F64" s="196"/>
      <c r="G64" s="196"/>
      <c r="H64" s="196"/>
      <c r="I64" s="196"/>
      <c r="J64" s="197"/>
      <c r="K64" s="200"/>
      <c r="L64" s="201"/>
      <c r="M64" s="201"/>
    </row>
    <row r="65" spans="1:13" s="202" customFormat="1" x14ac:dyDescent="0.25">
      <c r="A65" s="196"/>
      <c r="B65" s="196"/>
      <c r="C65" s="196"/>
      <c r="D65" s="196"/>
      <c r="E65" s="196"/>
      <c r="F65" s="196"/>
      <c r="G65" s="196"/>
      <c r="H65" s="196"/>
      <c r="I65" s="196"/>
      <c r="J65" s="197"/>
      <c r="K65" s="200"/>
      <c r="L65" s="201"/>
      <c r="M65" s="201"/>
    </row>
    <row r="66" spans="1:13" s="202" customFormat="1" x14ac:dyDescent="0.25">
      <c r="A66" s="196"/>
      <c r="B66" s="196"/>
      <c r="C66" s="196"/>
      <c r="D66" s="196"/>
      <c r="E66" s="196"/>
      <c r="F66" s="196"/>
      <c r="G66" s="196"/>
      <c r="H66" s="196"/>
      <c r="I66" s="196"/>
      <c r="J66" s="197"/>
      <c r="K66" s="200"/>
      <c r="L66" s="201"/>
      <c r="M66" s="201"/>
    </row>
    <row r="67" spans="1:13" s="202" customFormat="1" x14ac:dyDescent="0.25">
      <c r="A67" s="196"/>
      <c r="B67" s="196"/>
      <c r="C67" s="196"/>
      <c r="D67" s="196"/>
      <c r="E67" s="196"/>
      <c r="F67" s="196"/>
      <c r="G67" s="196"/>
      <c r="H67" s="196"/>
      <c r="I67" s="196"/>
      <c r="J67" s="197"/>
      <c r="K67" s="200"/>
      <c r="L67" s="201"/>
      <c r="M67" s="201"/>
    </row>
    <row r="68" spans="1:13" s="202" customFormat="1" x14ac:dyDescent="0.25">
      <c r="A68" s="196"/>
      <c r="B68" s="196"/>
      <c r="C68" s="196"/>
      <c r="D68" s="196"/>
      <c r="E68" s="196"/>
      <c r="F68" s="196"/>
      <c r="G68" s="196"/>
      <c r="H68" s="196"/>
      <c r="I68" s="196"/>
      <c r="J68" s="197"/>
      <c r="K68" s="200"/>
      <c r="L68" s="201"/>
      <c r="M68" s="201"/>
    </row>
    <row r="69" spans="1:13" s="202" customFormat="1" x14ac:dyDescent="0.25">
      <c r="A69" s="196"/>
      <c r="B69" s="196"/>
      <c r="C69" s="196"/>
      <c r="D69" s="196"/>
      <c r="E69" s="196"/>
      <c r="F69" s="196"/>
      <c r="G69" s="196"/>
      <c r="H69" s="196"/>
      <c r="I69" s="196"/>
      <c r="J69" s="197"/>
      <c r="K69" s="200"/>
      <c r="L69" s="201"/>
      <c r="M69" s="201"/>
    </row>
    <row r="70" spans="1:13" s="202" customFormat="1" x14ac:dyDescent="0.25">
      <c r="A70" s="196"/>
      <c r="B70" s="196"/>
      <c r="C70" s="196"/>
      <c r="D70" s="196"/>
      <c r="E70" s="196"/>
      <c r="F70" s="196"/>
      <c r="G70" s="196"/>
      <c r="H70" s="196"/>
      <c r="I70" s="196"/>
      <c r="J70" s="197"/>
      <c r="K70" s="200"/>
      <c r="L70" s="201"/>
      <c r="M70" s="201"/>
    </row>
    <row r="71" spans="1:13" s="202" customFormat="1" x14ac:dyDescent="0.25">
      <c r="A71" s="196"/>
      <c r="B71" s="196"/>
      <c r="C71" s="196"/>
      <c r="D71" s="196"/>
      <c r="E71" s="196"/>
      <c r="F71" s="196"/>
      <c r="G71" s="196"/>
      <c r="H71" s="196"/>
      <c r="I71" s="196"/>
      <c r="J71" s="197"/>
      <c r="K71" s="200"/>
      <c r="L71" s="201"/>
      <c r="M71" s="201"/>
    </row>
    <row r="72" spans="1:13" s="202" customFormat="1" x14ac:dyDescent="0.25">
      <c r="A72" s="196"/>
      <c r="B72" s="196"/>
      <c r="C72" s="196"/>
      <c r="D72" s="196"/>
      <c r="E72" s="196"/>
      <c r="F72" s="196"/>
      <c r="G72" s="196"/>
      <c r="H72" s="196"/>
      <c r="I72" s="196"/>
      <c r="J72" s="197"/>
      <c r="K72" s="200"/>
      <c r="L72" s="201"/>
      <c r="M72" s="201"/>
    </row>
    <row r="73" spans="1:13" s="202" customFormat="1" x14ac:dyDescent="0.25">
      <c r="A73" s="196"/>
      <c r="B73" s="196"/>
      <c r="C73" s="196"/>
      <c r="D73" s="196"/>
      <c r="E73" s="196"/>
      <c r="F73" s="196"/>
      <c r="G73" s="196"/>
      <c r="H73" s="196"/>
      <c r="I73" s="196"/>
      <c r="J73" s="197"/>
      <c r="K73" s="200"/>
      <c r="L73" s="201"/>
      <c r="M73" s="201"/>
    </row>
    <row r="74" spans="1:13" s="202" customFormat="1" x14ac:dyDescent="0.25">
      <c r="A74" s="196"/>
      <c r="B74" s="196"/>
      <c r="C74" s="196"/>
      <c r="D74" s="196"/>
      <c r="E74" s="196"/>
      <c r="F74" s="196"/>
      <c r="G74" s="196"/>
      <c r="H74" s="196"/>
      <c r="I74" s="196"/>
      <c r="J74" s="197"/>
      <c r="K74" s="200"/>
      <c r="L74" s="201"/>
      <c r="M74" s="201"/>
    </row>
    <row r="75" spans="1:13" s="202" customFormat="1" x14ac:dyDescent="0.25">
      <c r="A75" s="196"/>
      <c r="B75" s="196"/>
      <c r="C75" s="196"/>
      <c r="D75" s="196"/>
      <c r="E75" s="196"/>
      <c r="F75" s="196"/>
      <c r="G75" s="196"/>
      <c r="H75" s="196"/>
      <c r="I75" s="196"/>
      <c r="J75" s="197"/>
      <c r="K75" s="200"/>
      <c r="L75" s="201"/>
      <c r="M75" s="201"/>
    </row>
    <row r="76" spans="1:13" s="202" customFormat="1" x14ac:dyDescent="0.25">
      <c r="A76" s="196"/>
      <c r="B76" s="196"/>
      <c r="C76" s="196"/>
      <c r="D76" s="196"/>
      <c r="E76" s="196"/>
      <c r="F76" s="196"/>
      <c r="G76" s="196"/>
      <c r="H76" s="196"/>
      <c r="I76" s="196"/>
      <c r="J76" s="197"/>
      <c r="K76" s="200"/>
      <c r="L76" s="201"/>
      <c r="M76" s="201"/>
    </row>
    <row r="77" spans="1:13" s="202" customFormat="1" x14ac:dyDescent="0.25">
      <c r="A77" s="196"/>
      <c r="B77" s="196"/>
      <c r="C77" s="196"/>
      <c r="D77" s="196"/>
      <c r="E77" s="196"/>
      <c r="F77" s="196"/>
      <c r="G77" s="196"/>
      <c r="H77" s="196"/>
      <c r="I77" s="196"/>
      <c r="J77" s="197"/>
      <c r="K77" s="200"/>
      <c r="L77" s="201"/>
      <c r="M77" s="201"/>
    </row>
    <row r="78" spans="1:13" s="202" customFormat="1" x14ac:dyDescent="0.25">
      <c r="A78" s="196"/>
      <c r="B78" s="196"/>
      <c r="C78" s="196"/>
      <c r="D78" s="196"/>
      <c r="E78" s="196"/>
      <c r="F78" s="196"/>
      <c r="G78" s="196"/>
      <c r="H78" s="196"/>
      <c r="I78" s="196"/>
      <c r="J78" s="197"/>
      <c r="K78" s="200"/>
      <c r="L78" s="201"/>
      <c r="M78" s="201"/>
    </row>
    <row r="79" spans="1:13" s="202" customFormat="1" x14ac:dyDescent="0.25">
      <c r="A79" s="196"/>
      <c r="B79" s="196"/>
      <c r="C79" s="196"/>
      <c r="D79" s="196"/>
      <c r="E79" s="196"/>
      <c r="F79" s="196"/>
      <c r="G79" s="196"/>
      <c r="H79" s="196"/>
      <c r="I79" s="196"/>
      <c r="J79" s="197"/>
      <c r="K79" s="200"/>
      <c r="L79" s="201"/>
      <c r="M79" s="201"/>
    </row>
    <row r="80" spans="1:13" s="202" customFormat="1" x14ac:dyDescent="0.25">
      <c r="A80" s="196"/>
      <c r="B80" s="196"/>
      <c r="C80" s="196"/>
      <c r="D80" s="196"/>
      <c r="E80" s="196"/>
      <c r="F80" s="196"/>
      <c r="G80" s="196"/>
      <c r="H80" s="196"/>
      <c r="I80" s="196"/>
      <c r="J80" s="197"/>
      <c r="K80" s="200"/>
      <c r="L80" s="201"/>
      <c r="M80" s="201"/>
    </row>
    <row r="81" spans="1:13" s="202" customFormat="1" x14ac:dyDescent="0.25">
      <c r="A81" s="196"/>
      <c r="B81" s="196"/>
      <c r="C81" s="196"/>
      <c r="D81" s="196"/>
      <c r="E81" s="196"/>
      <c r="F81" s="196"/>
      <c r="G81" s="196"/>
      <c r="H81" s="196"/>
      <c r="I81" s="196"/>
      <c r="J81" s="197"/>
      <c r="K81" s="200"/>
      <c r="L81" s="201"/>
      <c r="M81" s="201"/>
    </row>
    <row r="82" spans="1:13" s="202" customFormat="1" x14ac:dyDescent="0.25">
      <c r="A82" s="196"/>
      <c r="B82" s="196"/>
      <c r="C82" s="196"/>
      <c r="D82" s="196"/>
      <c r="E82" s="196"/>
      <c r="F82" s="196"/>
      <c r="G82" s="196"/>
      <c r="H82" s="196"/>
      <c r="I82" s="196"/>
      <c r="J82" s="197"/>
      <c r="K82" s="200"/>
      <c r="L82" s="201"/>
      <c r="M82" s="201"/>
    </row>
    <row r="83" spans="1:13" s="202" customFormat="1" x14ac:dyDescent="0.25">
      <c r="A83" s="196"/>
      <c r="B83" s="196"/>
      <c r="C83" s="196"/>
      <c r="D83" s="196"/>
      <c r="E83" s="196"/>
      <c r="F83" s="196"/>
      <c r="G83" s="196"/>
      <c r="H83" s="196"/>
      <c r="I83" s="196"/>
      <c r="J83" s="197"/>
      <c r="K83" s="200"/>
      <c r="L83" s="201"/>
      <c r="M83" s="201"/>
    </row>
    <row r="84" spans="1:13" s="202" customFormat="1" x14ac:dyDescent="0.25">
      <c r="A84" s="196"/>
      <c r="B84" s="196"/>
      <c r="C84" s="196"/>
      <c r="D84" s="196"/>
      <c r="E84" s="196"/>
      <c r="F84" s="196"/>
      <c r="G84" s="196"/>
      <c r="H84" s="196"/>
      <c r="I84" s="196"/>
      <c r="J84" s="197"/>
      <c r="K84" s="200"/>
      <c r="L84" s="201"/>
      <c r="M84" s="201"/>
    </row>
    <row r="85" spans="1:13" s="202" customFormat="1" x14ac:dyDescent="0.25">
      <c r="A85" s="196"/>
      <c r="B85" s="196"/>
      <c r="C85" s="196"/>
      <c r="D85" s="196"/>
      <c r="E85" s="196"/>
      <c r="F85" s="196"/>
      <c r="G85" s="196"/>
      <c r="H85" s="196"/>
      <c r="I85" s="196"/>
      <c r="J85" s="197"/>
      <c r="K85" s="200"/>
      <c r="L85" s="201"/>
      <c r="M85" s="201"/>
    </row>
    <row r="86" spans="1:13" s="202" customFormat="1" x14ac:dyDescent="0.25">
      <c r="A86" s="196"/>
      <c r="B86" s="196"/>
      <c r="C86" s="196"/>
      <c r="D86" s="196"/>
      <c r="E86" s="196"/>
      <c r="F86" s="196"/>
      <c r="G86" s="196"/>
      <c r="H86" s="196"/>
      <c r="I86" s="196"/>
      <c r="J86" s="197"/>
      <c r="K86" s="200"/>
      <c r="L86" s="201"/>
      <c r="M86" s="201"/>
    </row>
    <row r="87" spans="1:13" s="202" customFormat="1" x14ac:dyDescent="0.25">
      <c r="A87" s="196"/>
      <c r="B87" s="196"/>
      <c r="C87" s="196"/>
      <c r="D87" s="196"/>
      <c r="E87" s="196"/>
      <c r="F87" s="196"/>
      <c r="G87" s="196"/>
      <c r="H87" s="196"/>
      <c r="I87" s="196"/>
      <c r="J87" s="197"/>
      <c r="K87" s="200"/>
      <c r="L87" s="201"/>
      <c r="M87" s="201"/>
    </row>
    <row r="88" spans="1:13" s="202" customFormat="1" x14ac:dyDescent="0.25">
      <c r="A88" s="196"/>
      <c r="B88" s="196"/>
      <c r="C88" s="196"/>
      <c r="D88" s="196"/>
      <c r="E88" s="196"/>
      <c r="F88" s="196"/>
      <c r="G88" s="196"/>
      <c r="H88" s="196"/>
      <c r="I88" s="196"/>
      <c r="J88" s="197"/>
      <c r="K88" s="200"/>
      <c r="L88" s="201"/>
      <c r="M88" s="201"/>
    </row>
    <row r="89" spans="1:13" s="202" customFormat="1" x14ac:dyDescent="0.25">
      <c r="A89" s="196"/>
      <c r="B89" s="196"/>
      <c r="C89" s="196"/>
      <c r="D89" s="196"/>
      <c r="E89" s="196"/>
      <c r="F89" s="196"/>
      <c r="G89" s="196"/>
      <c r="H89" s="196"/>
      <c r="I89" s="196"/>
      <c r="J89" s="197"/>
      <c r="K89" s="200"/>
      <c r="L89" s="201"/>
      <c r="M89" s="201"/>
    </row>
    <row r="90" spans="1:13" s="202" customFormat="1" x14ac:dyDescent="0.25">
      <c r="A90" s="196"/>
      <c r="B90" s="196"/>
      <c r="C90" s="196"/>
      <c r="D90" s="196"/>
      <c r="E90" s="196"/>
      <c r="F90" s="196"/>
      <c r="G90" s="196"/>
      <c r="H90" s="196"/>
      <c r="I90" s="196"/>
      <c r="J90" s="197"/>
      <c r="K90" s="200"/>
      <c r="L90" s="201"/>
      <c r="M90" s="201"/>
    </row>
    <row r="91" spans="1:13" s="202" customFormat="1" x14ac:dyDescent="0.25">
      <c r="A91" s="196"/>
      <c r="B91" s="196"/>
      <c r="C91" s="196"/>
      <c r="D91" s="196"/>
      <c r="E91" s="196"/>
      <c r="F91" s="196"/>
      <c r="G91" s="196"/>
      <c r="H91" s="196"/>
      <c r="I91" s="196"/>
      <c r="J91" s="197"/>
      <c r="K91" s="200"/>
      <c r="L91" s="201"/>
      <c r="M91" s="201"/>
    </row>
    <row r="92" spans="1:13" s="202" customFormat="1" x14ac:dyDescent="0.25">
      <c r="A92" s="196"/>
      <c r="B92" s="196"/>
      <c r="C92" s="196"/>
      <c r="D92" s="196"/>
      <c r="E92" s="196"/>
      <c r="F92" s="196"/>
      <c r="G92" s="196"/>
      <c r="H92" s="196"/>
      <c r="I92" s="196"/>
      <c r="J92" s="197"/>
      <c r="K92" s="200"/>
      <c r="L92" s="201"/>
      <c r="M92" s="201"/>
    </row>
    <row r="93" spans="1:13" s="202" customFormat="1" x14ac:dyDescent="0.25">
      <c r="A93" s="196"/>
      <c r="B93" s="196"/>
      <c r="C93" s="196"/>
      <c r="D93" s="196"/>
      <c r="E93" s="196"/>
      <c r="F93" s="196"/>
      <c r="G93" s="196"/>
      <c r="H93" s="196"/>
      <c r="I93" s="196"/>
      <c r="J93" s="197"/>
      <c r="K93" s="200"/>
      <c r="L93" s="201"/>
      <c r="M93" s="201"/>
    </row>
    <row r="94" spans="1:13" s="202" customFormat="1" x14ac:dyDescent="0.25">
      <c r="A94" s="196"/>
      <c r="B94" s="196"/>
      <c r="C94" s="196"/>
      <c r="D94" s="196"/>
      <c r="E94" s="196"/>
      <c r="F94" s="196"/>
      <c r="G94" s="196"/>
      <c r="H94" s="196"/>
      <c r="I94" s="196"/>
      <c r="J94" s="197"/>
      <c r="K94" s="200"/>
      <c r="L94" s="201"/>
      <c r="M94" s="201"/>
    </row>
    <row r="95" spans="1:13" s="202" customFormat="1" x14ac:dyDescent="0.25">
      <c r="A95" s="196"/>
      <c r="B95" s="196"/>
      <c r="C95" s="196"/>
      <c r="D95" s="196"/>
      <c r="E95" s="196"/>
      <c r="F95" s="196"/>
      <c r="G95" s="196"/>
      <c r="H95" s="196"/>
      <c r="I95" s="196"/>
      <c r="J95" s="197"/>
      <c r="K95" s="200"/>
      <c r="L95" s="201"/>
      <c r="M95" s="201"/>
    </row>
    <row r="96" spans="1:13" s="202" customFormat="1" x14ac:dyDescent="0.25">
      <c r="A96" s="196"/>
      <c r="B96" s="196"/>
      <c r="C96" s="196"/>
      <c r="D96" s="196"/>
      <c r="E96" s="196"/>
      <c r="F96" s="196"/>
      <c r="G96" s="196"/>
      <c r="H96" s="196"/>
      <c r="I96" s="196"/>
      <c r="J96" s="197"/>
      <c r="K96" s="200"/>
      <c r="L96" s="201"/>
      <c r="M96" s="201"/>
    </row>
    <row r="97" spans="1:13" s="202" customFormat="1" x14ac:dyDescent="0.25">
      <c r="A97" s="196"/>
      <c r="B97" s="196"/>
      <c r="C97" s="196"/>
      <c r="D97" s="196"/>
      <c r="E97" s="196"/>
      <c r="F97" s="196"/>
      <c r="G97" s="196"/>
      <c r="H97" s="196"/>
      <c r="I97" s="196"/>
      <c r="J97" s="197"/>
      <c r="K97" s="200"/>
      <c r="L97" s="201"/>
      <c r="M97" s="201"/>
    </row>
    <row r="98" spans="1:13" s="202" customFormat="1" x14ac:dyDescent="0.25">
      <c r="A98" s="196"/>
      <c r="B98" s="196"/>
      <c r="C98" s="196"/>
      <c r="D98" s="196"/>
      <c r="E98" s="196"/>
      <c r="F98" s="196"/>
      <c r="G98" s="196"/>
      <c r="H98" s="196"/>
      <c r="I98" s="196"/>
      <c r="J98" s="197"/>
      <c r="K98" s="200"/>
      <c r="L98" s="201"/>
      <c r="M98" s="201"/>
    </row>
    <row r="99" spans="1:13" s="202" customFormat="1" x14ac:dyDescent="0.25">
      <c r="A99" s="196"/>
      <c r="B99" s="196"/>
      <c r="C99" s="196"/>
      <c r="D99" s="196"/>
      <c r="E99" s="196"/>
      <c r="F99" s="196"/>
      <c r="G99" s="196"/>
      <c r="H99" s="196"/>
      <c r="I99" s="196"/>
      <c r="J99" s="197"/>
      <c r="K99" s="200"/>
      <c r="L99" s="201"/>
      <c r="M99" s="201"/>
    </row>
    <row r="100" spans="1:13" x14ac:dyDescent="0.25">
      <c r="A100" s="196"/>
      <c r="B100" s="196"/>
      <c r="C100" s="196"/>
      <c r="D100" s="196"/>
      <c r="E100" s="196"/>
      <c r="F100" s="196"/>
      <c r="G100" s="196"/>
      <c r="H100" s="196"/>
      <c r="I100" s="196"/>
      <c r="J100" s="197"/>
      <c r="K100" s="200"/>
      <c r="L100" s="34"/>
      <c r="M100" s="34"/>
    </row>
  </sheetData>
  <sheetProtection formatCells="0" formatColumns="0" formatRows="0" insertColumns="0" insertRows="0" selectLockedCells="1" autoFilter="0" selectUnlockedCells="1"/>
  <autoFilter ref="A3:N43"/>
  <sortState ref="A31:N40">
    <sortCondition ref="M31:M40"/>
  </sortState>
  <customSheetViews>
    <customSheetView guid="{5EA6E6C0-0841-4F8A-8BCA-951E383BED28}" showAutoFilter="1">
      <pane ySplit="3" topLeftCell="A28" activePane="bottomLeft" state="frozen"/>
      <selection pane="bottomLeft" activeCell="G60" sqref="G60"/>
      <pageMargins left="0.7" right="0.7" top="0.75" bottom="0.75" header="0.3" footer="0.3"/>
      <pageSetup orientation="portrait" r:id="rId1"/>
      <autoFilter ref="A3:N43"/>
    </customSheetView>
    <customSheetView guid="{83B41E9C-4D4B-4E64-AF6A-A2F882784B95}" showAutoFilter="1">
      <pane ySplit="3" topLeftCell="A28" activePane="bottomLeft" state="frozen"/>
      <selection pane="bottomLeft" activeCell="G60" sqref="G60"/>
      <pageMargins left="0.7" right="0.7" top="0.75" bottom="0.75" header="0.3" footer="0.3"/>
      <pageSetup orientation="portrait" r:id="rId2"/>
      <autoFilter ref="A3:N43"/>
    </customSheetView>
    <customSheetView guid="{63B7F284-CA58-4B1B-ACC3-DD6946843A23}" showAutoFilter="1">
      <pane ySplit="3" topLeftCell="A28" activePane="bottomLeft" state="frozen"/>
      <selection pane="bottomLeft" activeCell="G60" sqref="G60"/>
      <pageMargins left="0.7" right="0.7" top="0.75" bottom="0.75" header="0.3" footer="0.3"/>
      <pageSetup orientation="portrait" r:id="rId3"/>
      <autoFilter ref="A3:N43"/>
    </customSheetView>
    <customSheetView guid="{6300BE0F-E9BB-486A-A23F-E07483971E77}" filter="1" showAutoFilter="1">
      <pane ySplit="3" topLeftCell="A28" activePane="bottomLeft" state="frozen"/>
      <selection pane="bottomLeft" activeCell="H28" sqref="A1:N100"/>
      <pageMargins left="0.7" right="0.7" top="0.75" bottom="0.75" header="0.3" footer="0.3"/>
      <pageSetup orientation="portrait" r:id="rId4"/>
      <autoFilter ref="A3:N43">
        <filterColumn colId="0">
          <filters>
            <filter val="Scorpion Oilfield Services Ltd."/>
          </filters>
        </filterColumn>
      </autoFilter>
    </customSheetView>
    <customSheetView guid="{CB6E70ED-C911-48BD-9403-D776A95649C9}" filter="1" showAutoFilter="1">
      <pane ySplit="3" topLeftCell="A4" activePane="bottomLeft" state="frozen"/>
      <selection pane="bottomLeft" activeCell="H28" sqref="A1:N100"/>
      <pageMargins left="0.7" right="0.7" top="0.75" bottom="0.75" header="0.3" footer="0.3"/>
      <pageSetup orientation="portrait" r:id="rId5"/>
      <autoFilter ref="A3:N43">
        <filterColumn colId="0">
          <filters>
            <filter val="Scorpion Oilfield Services Ltd."/>
          </filters>
        </filterColumn>
      </autoFilter>
    </customSheetView>
    <customSheetView guid="{C8535C45-B99F-4B6C-9D98-5EB04DC32957}" filter="1" showAutoFilter="1">
      <pane ySplit="3" topLeftCell="A4" activePane="bottomLeft" state="frozen"/>
      <selection pane="bottomLeft" activeCell="H28" sqref="H28"/>
      <pageMargins left="0.7" right="0.7" top="0.75" bottom="0.75" header="0.3" footer="0.3"/>
      <pageSetup orientation="portrait" r:id="rId6"/>
      <autoFilter ref="A3:N43">
        <filterColumn colId="0">
          <filters>
            <filter val="Scorpion Oilfield Services Ltd."/>
          </filters>
        </filterColumn>
      </autoFilter>
    </customSheetView>
    <customSheetView guid="{D958522E-10A0-4BA4-9955-3EB5F4C70362}" showAutoFilter="1">
      <pane ySplit="3" topLeftCell="A4" activePane="bottomLeft" state="frozen"/>
      <selection pane="bottomLeft" activeCell="A44" sqref="A44"/>
      <pageMargins left="0.7" right="0.7" top="0.75" bottom="0.75" header="0.3" footer="0.3"/>
      <pageSetup orientation="portrait" r:id="rId7"/>
      <autoFilter ref="A3:N43"/>
    </customSheetView>
    <customSheetView guid="{C575216D-29FC-48BB-BD6A-1D81AE445EAC}" showAutoFilter="1">
      <pane ySplit="3" topLeftCell="A37" activePane="bottomLeft" state="frozen"/>
      <selection pane="bottomLeft" activeCell="G41" sqref="G41"/>
      <pageMargins left="0.7" right="0.7" top="0.75" bottom="0.75" header="0.3" footer="0.3"/>
      <pageSetup orientation="portrait" r:id="rId8"/>
      <autoFilter ref="A3:N43"/>
    </customSheetView>
    <customSheetView guid="{7166F4E0-17F6-4182-B62C-63A4FBD008D2}" showAutoFilter="1">
      <pane ySplit="3" topLeftCell="A37" activePane="bottomLeft" state="frozen"/>
      <selection pane="bottomLeft" activeCell="F46" sqref="F46"/>
      <pageMargins left="0.7" right="0.7" top="0.75" bottom="0.75" header="0.3" footer="0.3"/>
      <pageSetup orientation="portrait" r:id="rId9"/>
      <autoFilter ref="A3:N43"/>
    </customSheetView>
    <customSheetView guid="{3BB41223-AB36-4FE3-8823-D288420F8842}" showAutoFilter="1">
      <pane ySplit="3" topLeftCell="A4" activePane="bottomLeft" state="frozen"/>
      <selection pane="bottomLeft" activeCell="G39" sqref="G39"/>
      <pageMargins left="0.7" right="0.7" top="0.75" bottom="0.75" header="0.3" footer="0.3"/>
      <pageSetup orientation="portrait" r:id="rId10"/>
      <autoFilter ref="A3:N43"/>
    </customSheetView>
    <customSheetView guid="{15B8AF7B-5FBC-414B-9C1F-05BCB1D32ADB}" showAutoFilter="1">
      <pane ySplit="3" topLeftCell="A34" activePane="bottomLeft" state="frozen"/>
      <selection pane="bottomLeft" activeCell="G38" sqref="G38"/>
      <pageMargins left="0.7" right="0.7" top="0.75" bottom="0.75" header="0.3" footer="0.3"/>
      <pageSetup orientation="portrait" r:id="rId11"/>
      <autoFilter ref="A3:N40"/>
    </customSheetView>
    <customSheetView guid="{B1BFE9EC-7C23-48B0-ACDD-6786CE3E9C92}" topLeftCell="A6">
      <selection activeCell="A8" sqref="A8"/>
      <pageMargins left="0.7" right="0.7" top="0.75" bottom="0.75" header="0.3" footer="0.3"/>
      <pageSetup orientation="portrait" r:id="rId12"/>
    </customSheetView>
    <customSheetView guid="{2BED645F-D25A-4AB4-8A10-28429739BB11}">
      <selection activeCell="H10" sqref="H10"/>
      <pageMargins left="0.7" right="0.7" top="0.75" bottom="0.75" header="0.3" footer="0.3"/>
    </customSheetView>
    <customSheetView guid="{66B7FA8E-99CF-43EC-8A79-C865D10BA4C0}" topLeftCell="A14">
      <selection activeCell="C19" sqref="C19"/>
      <pageMargins left="0.7" right="0.7" top="0.75" bottom="0.75" header="0.3" footer="0.3"/>
      <pageSetup orientation="portrait" r:id="rId13"/>
    </customSheetView>
    <customSheetView guid="{DFD65C73-0760-446F-8610-12F625D9A4D5}" showAutoFilter="1">
      <pane ySplit="3" topLeftCell="A4" activePane="bottomLeft" state="frozen"/>
      <selection pane="bottomLeft" activeCell="A44" sqref="A44"/>
      <pageMargins left="0.7" right="0.7" top="0.75" bottom="0.75" header="0.3" footer="0.3"/>
      <pageSetup orientation="portrait" r:id="rId14"/>
      <autoFilter ref="A3:N43"/>
    </customSheetView>
    <customSheetView guid="{091B35B7-6B09-4364-8B4D-11A7F8E6FBD2}" showAutoFilter="1">
      <pane ySplit="3" topLeftCell="A4" activePane="bottomLeft" state="frozen"/>
      <selection pane="bottomLeft" activeCell="A44" sqref="A44"/>
      <pageMargins left="0.7" right="0.7" top="0.75" bottom="0.75" header="0.3" footer="0.3"/>
      <pageSetup orientation="portrait" r:id="rId15"/>
      <autoFilter ref="A3:N43"/>
    </customSheetView>
    <customSheetView guid="{28F38C72-10A9-427F-BFBF-B226545CB488}" showAutoFilter="1">
      <pane ySplit="3" topLeftCell="A4" activePane="bottomLeft" state="frozen"/>
      <selection pane="bottomLeft" activeCell="A44" sqref="A44"/>
      <pageMargins left="0.7" right="0.7" top="0.75" bottom="0.75" header="0.3" footer="0.3"/>
      <pageSetup orientation="portrait" r:id="rId16"/>
      <autoFilter ref="A3:N43"/>
    </customSheetView>
    <customSheetView guid="{3299CEC9-C1AA-4B4C-8A4F-7816F7DE2376}" showAutoFilter="1">
      <pane ySplit="3" topLeftCell="A4" activePane="bottomLeft" state="frozen"/>
      <selection pane="bottomLeft" activeCell="A44" sqref="A44"/>
      <pageMargins left="0.7" right="0.7" top="0.75" bottom="0.75" header="0.3" footer="0.3"/>
      <pageSetup orientation="portrait" r:id="rId17"/>
      <autoFilter ref="A3:N43"/>
    </customSheetView>
    <customSheetView guid="{2301D7D6-570C-4899-83E5-79B284247839}" showAutoFilter="1">
      <pane ySplit="3" topLeftCell="A4" activePane="bottomLeft" state="frozen"/>
      <selection pane="bottomLeft" activeCell="A44" sqref="A44"/>
      <pageMargins left="0.7" right="0.7" top="0.75" bottom="0.75" header="0.3" footer="0.3"/>
      <pageSetup orientation="portrait" r:id="rId18"/>
      <autoFilter ref="A3:N43"/>
    </customSheetView>
    <customSheetView guid="{DC4CE8AE-6A19-45A2-84AF-CB0860BE007A}" showAutoFilter="1">
      <pane ySplit="3" topLeftCell="A4" activePane="bottomLeft" state="frozen"/>
      <selection pane="bottomLeft" activeCell="A44" sqref="A44"/>
      <pageMargins left="0.7" right="0.7" top="0.75" bottom="0.75" header="0.3" footer="0.3"/>
      <pageSetup orientation="portrait" r:id="rId19"/>
      <autoFilter ref="A3:N43"/>
    </customSheetView>
    <customSheetView guid="{5D06DB67-68E1-4144-8C06-A0F20F35659B}" filter="1" showAutoFilter="1">
      <pane ySplit="3" topLeftCell="A4" activePane="bottomLeft" state="frozen"/>
      <selection pane="bottomLeft" activeCell="H28" sqref="H28"/>
      <pageMargins left="0.7" right="0.7" top="0.75" bottom="0.75" header="0.3" footer="0.3"/>
      <pageSetup orientation="portrait" r:id="rId20"/>
      <autoFilter ref="A3:N43">
        <filterColumn colId="0">
          <filters>
            <filter val="Scorpion Oilfield Services Ltd."/>
          </filters>
        </filterColumn>
      </autoFilter>
    </customSheetView>
    <customSheetView guid="{1D80CBB5-069A-412E-A566-C5B720F78854}" filter="1" showAutoFilter="1">
      <pane ySplit="3" topLeftCell="A4" activePane="bottomLeft" state="frozen"/>
      <selection pane="bottomLeft" activeCell="H28" sqref="H28"/>
      <pageMargins left="0.7" right="0.7" top="0.75" bottom="0.75" header="0.3" footer="0.3"/>
      <pageSetup orientation="portrait" r:id="rId21"/>
      <autoFilter ref="A3:N43">
        <filterColumn colId="0">
          <filters>
            <filter val="Scorpion Oilfield Services Ltd."/>
          </filters>
        </filterColumn>
      </autoFilter>
    </customSheetView>
    <customSheetView guid="{5CC7F24E-5745-4750-83B2-EAEB0DED38A1}" filter="1" showAutoFilter="1">
      <pane ySplit="3" topLeftCell="A4" activePane="bottomLeft" state="frozen"/>
      <selection pane="bottomLeft" activeCell="H28" sqref="A1:N100"/>
      <pageMargins left="0.7" right="0.7" top="0.75" bottom="0.75" header="0.3" footer="0.3"/>
      <pageSetup orientation="portrait" r:id="rId22"/>
      <autoFilter ref="A3:N43">
        <filterColumn colId="0">
          <filters>
            <filter val="Scorpion Oilfield Services Ltd."/>
          </filters>
        </filterColumn>
      </autoFilter>
    </customSheetView>
    <customSheetView guid="{0609F2A9-A095-402C-B79E-06D415E59CAD}" filter="1" showAutoFilter="1">
      <pane ySplit="3" topLeftCell="A28" activePane="bottomLeft" state="frozen"/>
      <selection pane="bottomLeft" activeCell="H28" sqref="A1:N100"/>
      <pageMargins left="0.7" right="0.7" top="0.75" bottom="0.75" header="0.3" footer="0.3"/>
      <pageSetup orientation="portrait" r:id="rId23"/>
      <autoFilter ref="A3:N43">
        <filterColumn colId="0">
          <filters>
            <filter val="Scorpion Oilfield Services Ltd."/>
          </filters>
        </filterColumn>
      </autoFilter>
    </customSheetView>
    <customSheetView guid="{11FB0069-AFDC-4803-9139-81358242151A}" filter="1" showAutoFilter="1">
      <pane ySplit="3" topLeftCell="A28" activePane="bottomLeft" state="frozen"/>
      <selection pane="bottomLeft" activeCell="H28" sqref="A1:N100"/>
      <pageMargins left="0.7" right="0.7" top="0.75" bottom="0.75" header="0.3" footer="0.3"/>
      <pageSetup orientation="portrait" r:id="rId24"/>
      <autoFilter ref="A3:N43">
        <filterColumn colId="0">
          <filters>
            <filter val="Scorpion Oilfield Services Ltd."/>
          </filters>
        </filterColumn>
      </autoFilter>
    </customSheetView>
    <customSheetView guid="{1C6A4DCF-944B-4E98-8B15-8896A3B072B0}" filter="1" showAutoFilter="1">
      <pane ySplit="3" topLeftCell="A28" activePane="bottomLeft" state="frozen"/>
      <selection pane="bottomLeft" activeCell="H28" sqref="A1:N100"/>
      <pageMargins left="0.7" right="0.7" top="0.75" bottom="0.75" header="0.3" footer="0.3"/>
      <pageSetup orientation="portrait" r:id="rId25"/>
      <autoFilter ref="A3:N43">
        <filterColumn colId="0">
          <filters>
            <filter val="Scorpion Oilfield Services Ltd."/>
          </filters>
        </filterColumn>
      </autoFilter>
    </customSheetView>
    <customSheetView guid="{5DED195A-DA8D-4C23-9D7A-0243418C8BE4}" filter="1" showAutoFilter="1">
      <pane ySplit="3" topLeftCell="A28" activePane="bottomLeft" state="frozen"/>
      <selection pane="bottomLeft" activeCell="H28" sqref="A1:N100"/>
      <pageMargins left="0.7" right="0.7" top="0.75" bottom="0.75" header="0.3" footer="0.3"/>
      <pageSetup orientation="portrait" r:id="rId26"/>
      <autoFilter ref="A3:N43">
        <filterColumn colId="0">
          <filters>
            <filter val="Scorpion Oilfield Services Ltd."/>
          </filters>
        </filterColumn>
      </autoFilter>
    </customSheetView>
    <customSheetView guid="{F5C35185-B159-45F8-A16A-B3C09B6C0ED0}" filter="1" showAutoFilter="1">
      <pane ySplit="3" topLeftCell="A28" activePane="bottomLeft" state="frozen"/>
      <selection pane="bottomLeft" activeCell="H28" sqref="A1:N100"/>
      <pageMargins left="0.7" right="0.7" top="0.75" bottom="0.75" header="0.3" footer="0.3"/>
      <pageSetup orientation="portrait" r:id="rId27"/>
      <autoFilter ref="A3:N43">
        <filterColumn colId="0">
          <filters>
            <filter val="Scorpion Oilfield Services Ltd."/>
          </filters>
        </filterColumn>
      </autoFilter>
    </customSheetView>
    <customSheetView guid="{13C8D82B-9300-447F-8856-608FBD6FA6A1}" filter="1" showAutoFilter="1">
      <pane ySplit="3" topLeftCell="A28" activePane="bottomLeft" state="frozen"/>
      <selection pane="bottomLeft" activeCell="H28" sqref="A1:N100"/>
      <pageMargins left="0.7" right="0.7" top="0.75" bottom="0.75" header="0.3" footer="0.3"/>
      <pageSetup orientation="portrait" r:id="rId28"/>
      <autoFilter ref="A3:N43">
        <filterColumn colId="0">
          <filters>
            <filter val="Scorpion Oilfield Services Ltd."/>
          </filters>
        </filterColumn>
      </autoFilter>
    </customSheetView>
    <customSheetView guid="{DCDEF08E-9A10-4266-8775-11A704869E1A}" showAutoFilter="1">
      <pane ySplit="3" topLeftCell="A28" activePane="bottomLeft" state="frozen"/>
      <selection pane="bottomLeft" activeCell="G60" sqref="G60"/>
      <pageMargins left="0.7" right="0.7" top="0.75" bottom="0.75" header="0.3" footer="0.3"/>
      <pageSetup orientation="portrait" r:id="rId29"/>
      <autoFilter ref="A3:N43"/>
    </customSheetView>
    <customSheetView guid="{5679BCAC-750A-4C6F-BB01-FA4AB01B4DBC}" showAutoFilter="1">
      <pane ySplit="3" topLeftCell="A28" activePane="bottomLeft" state="frozen"/>
      <selection pane="bottomLeft" activeCell="G60" sqref="G60"/>
      <pageMargins left="0.7" right="0.7" top="0.75" bottom="0.75" header="0.3" footer="0.3"/>
      <pageSetup orientation="portrait" r:id="rId30"/>
      <autoFilter ref="A3:N43"/>
    </customSheetView>
    <customSheetView guid="{EB4290FA-6900-4BA3-9807-6777BDF95E77}" showAutoFilter="1">
      <pane ySplit="3" topLeftCell="A28" activePane="bottomLeft" state="frozen"/>
      <selection pane="bottomLeft" activeCell="G60" sqref="G60"/>
      <pageMargins left="0.7" right="0.7" top="0.75" bottom="0.75" header="0.3" footer="0.3"/>
      <pageSetup orientation="portrait" r:id="rId31"/>
      <autoFilter ref="A3:N43"/>
    </customSheetView>
  </customSheetViews>
  <mergeCells count="5">
    <mergeCell ref="M1:N1"/>
    <mergeCell ref="M2:N2"/>
    <mergeCell ref="A2:K2"/>
    <mergeCell ref="A1:K1"/>
    <mergeCell ref="A43:G43"/>
  </mergeCells>
  <pageMargins left="0.7" right="0.7" top="0.75" bottom="0.75" header="0.3" footer="0.3"/>
  <pageSetup orientation="portrait" r:id="rId32"/>
  <legacyDrawing r:id="rId3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11"/>
  <sheetViews>
    <sheetView topLeftCell="A5" workbookViewId="0">
      <selection activeCell="C6" sqref="C6"/>
    </sheetView>
  </sheetViews>
  <sheetFormatPr defaultRowHeight="15" x14ac:dyDescent="0.25"/>
  <cols>
    <col min="1" max="1" width="14.5703125" customWidth="1"/>
    <col min="2" max="2" width="14.7109375" customWidth="1"/>
    <col min="3" max="3" width="56.7109375" customWidth="1"/>
    <col min="4" max="4" width="39" customWidth="1"/>
    <col min="5" max="5" width="13.28515625" customWidth="1"/>
    <col min="6" max="6" width="13" customWidth="1"/>
    <col min="7" max="7" width="15.7109375" customWidth="1"/>
  </cols>
  <sheetData>
    <row r="1" spans="1:7" s="111" customFormat="1" ht="11.25" x14ac:dyDescent="0.2">
      <c r="A1" s="121" t="s">
        <v>138</v>
      </c>
      <c r="B1" s="121" t="s">
        <v>139</v>
      </c>
      <c r="C1" s="121" t="s">
        <v>137</v>
      </c>
      <c r="D1" s="121" t="s">
        <v>141</v>
      </c>
      <c r="E1" s="121" t="s">
        <v>140</v>
      </c>
      <c r="F1" s="121" t="s">
        <v>5</v>
      </c>
      <c r="G1" s="121" t="s">
        <v>142</v>
      </c>
    </row>
    <row r="2" spans="1:7" ht="45" x14ac:dyDescent="0.25">
      <c r="A2" s="214">
        <v>44315</v>
      </c>
      <c r="B2" t="s">
        <v>804</v>
      </c>
      <c r="C2" s="112" t="s">
        <v>1006</v>
      </c>
      <c r="D2" s="112" t="s">
        <v>1005</v>
      </c>
      <c r="E2" s="112" t="s">
        <v>1007</v>
      </c>
      <c r="F2" s="112" t="s">
        <v>144</v>
      </c>
      <c r="G2" s="112" t="s">
        <v>180</v>
      </c>
    </row>
    <row r="3" spans="1:7" s="112" customFormat="1" ht="120" x14ac:dyDescent="0.25">
      <c r="A3" s="215">
        <v>44319</v>
      </c>
      <c r="B3" s="112" t="s">
        <v>804</v>
      </c>
      <c r="C3" s="112" t="s">
        <v>1061</v>
      </c>
      <c r="D3" s="112" t="s">
        <v>1062</v>
      </c>
      <c r="E3" s="112" t="s">
        <v>1007</v>
      </c>
      <c r="F3" s="112" t="s">
        <v>889</v>
      </c>
      <c r="G3" s="216">
        <v>44326</v>
      </c>
    </row>
    <row r="4" spans="1:7" ht="180" x14ac:dyDescent="0.25">
      <c r="A4" s="214">
        <v>44379</v>
      </c>
      <c r="B4" t="s">
        <v>1417</v>
      </c>
      <c r="C4" s="112" t="s">
        <v>1473</v>
      </c>
      <c r="D4" s="112" t="s">
        <v>1472</v>
      </c>
      <c r="E4" t="s">
        <v>1007</v>
      </c>
      <c r="F4" t="s">
        <v>889</v>
      </c>
      <c r="G4" s="214">
        <v>44379</v>
      </c>
    </row>
    <row r="5" spans="1:7" ht="45" x14ac:dyDescent="0.25">
      <c r="A5" s="214">
        <v>44371</v>
      </c>
      <c r="B5" t="s">
        <v>1435</v>
      </c>
      <c r="C5" s="112" t="s">
        <v>1436</v>
      </c>
      <c r="D5" s="112" t="s">
        <v>1437</v>
      </c>
      <c r="E5" t="s">
        <v>1007</v>
      </c>
      <c r="F5" t="s">
        <v>484</v>
      </c>
      <c r="G5" s="214">
        <v>44385</v>
      </c>
    </row>
    <row r="6" spans="1:7" ht="120" x14ac:dyDescent="0.25">
      <c r="A6" s="214">
        <v>44453</v>
      </c>
      <c r="B6" t="s">
        <v>129</v>
      </c>
      <c r="C6" s="112" t="s">
        <v>1772</v>
      </c>
      <c r="D6" s="112" t="s">
        <v>1773</v>
      </c>
      <c r="E6" t="s">
        <v>1007</v>
      </c>
      <c r="F6" t="s">
        <v>131</v>
      </c>
      <c r="G6" s="214">
        <v>44453</v>
      </c>
    </row>
    <row r="8" spans="1:7" x14ac:dyDescent="0.25">
      <c r="C8" s="400"/>
    </row>
    <row r="9" spans="1:7" x14ac:dyDescent="0.25">
      <c r="C9" s="400"/>
    </row>
    <row r="11" spans="1:7" x14ac:dyDescent="0.25">
      <c r="C11" s="112"/>
    </row>
  </sheetData>
  <sheetProtection formatCells="0" formatColumns="0" formatRows="0" autoFilter="0"/>
  <customSheetViews>
    <customSheetView guid="{5EA6E6C0-0841-4F8A-8BCA-951E383BED28}" topLeftCell="A5">
      <selection activeCell="C6" sqref="C6"/>
      <pageMargins left="0.7" right="0.7" top="0.75" bottom="0.75" header="0.3" footer="0.3"/>
      <pageSetup orientation="portrait" r:id="rId1"/>
    </customSheetView>
    <customSheetView guid="{83B41E9C-4D4B-4E64-AF6A-A2F882784B95}" topLeftCell="A5">
      <selection activeCell="C6" sqref="C6"/>
      <pageMargins left="0.7" right="0.7" top="0.75" bottom="0.75" header="0.3" footer="0.3"/>
      <pageSetup orientation="portrait" r:id="rId2"/>
    </customSheetView>
    <customSheetView guid="{63B7F284-CA58-4B1B-ACC3-DD6946843A23}" topLeftCell="A5">
      <selection activeCell="C6" sqref="C6"/>
      <pageMargins left="0.7" right="0.7" top="0.75" bottom="0.75" header="0.3" footer="0.3"/>
      <pageSetup orientation="portrait" r:id="rId3"/>
    </customSheetView>
    <customSheetView guid="{6300BE0F-E9BB-486A-A23F-E07483971E77}" topLeftCell="A5">
      <selection activeCell="C6" sqref="C6"/>
      <pageMargins left="0.7" right="0.7" top="0.75" bottom="0.75" header="0.3" footer="0.3"/>
      <pageSetup orientation="portrait" r:id="rId4"/>
    </customSheetView>
    <customSheetView guid="{CB6E70ED-C911-48BD-9403-D776A95649C9}" topLeftCell="A11">
      <selection activeCell="C11" sqref="C11"/>
      <pageMargins left="0.7" right="0.7" top="0.75" bottom="0.75" header="0.3" footer="0.3"/>
      <pageSetup orientation="portrait" r:id="rId5"/>
    </customSheetView>
    <customSheetView guid="{C8535C45-B99F-4B6C-9D98-5EB04DC32957}" topLeftCell="A7">
      <selection activeCell="C11" sqref="A11:C11"/>
      <pageMargins left="0.7" right="0.7" top="0.75" bottom="0.75" header="0.3" footer="0.3"/>
      <pageSetup orientation="portrait" r:id="rId6"/>
    </customSheetView>
    <customSheetView guid="{D958522E-10A0-4BA4-9955-3EB5F4C70362}" topLeftCell="A6">
      <selection activeCell="A10" sqref="A10"/>
      <pageMargins left="0.7" right="0.7" top="0.75" bottom="0.75" header="0.3" footer="0.3"/>
      <pageSetup orientation="portrait" r:id="rId7"/>
    </customSheetView>
    <customSheetView guid="{C575216D-29FC-48BB-BD6A-1D81AE445EAC}">
      <selection activeCell="D6" sqref="D6"/>
      <pageMargins left="0.7" right="0.7" top="0.75" bottom="0.75" header="0.3" footer="0.3"/>
      <pageSetup orientation="portrait" r:id="rId8"/>
    </customSheetView>
    <customSheetView guid="{7166F4E0-17F6-4182-B62C-63A4FBD008D2}">
      <selection activeCell="D6" sqref="D6"/>
      <pageMargins left="0.7" right="0.7" top="0.75" bottom="0.75" header="0.3" footer="0.3"/>
      <pageSetup orientation="portrait" r:id="rId9"/>
    </customSheetView>
    <customSheetView guid="{3BB41223-AB36-4FE3-8823-D288420F8842}">
      <selection activeCell="D5" sqref="D5"/>
      <pageMargins left="0.7" right="0.7" top="0.75" bottom="0.75" header="0.3" footer="0.3"/>
      <pageSetup orientation="portrait" r:id="rId10"/>
    </customSheetView>
    <customSheetView guid="{15B8AF7B-5FBC-414B-9C1F-05BCB1D32ADB}" topLeftCell="A4">
      <selection activeCell="C4" sqref="C4"/>
      <pageMargins left="0.7" right="0.7" top="0.75" bottom="0.75" header="0.3" footer="0.3"/>
      <pageSetup orientation="portrait" r:id="rId11"/>
    </customSheetView>
    <customSheetView guid="{B1BFE9EC-7C23-48B0-ACDD-6786CE3E9C92}">
      <selection activeCell="C13" sqref="C13"/>
      <pageMargins left="0.7" right="0.7" top="0.75" bottom="0.75" header="0.3" footer="0.3"/>
      <pageSetup orientation="portrait" r:id="rId12"/>
    </customSheetView>
    <customSheetView guid="{82846491-0F0E-4B60-87A1-C01ED3FEC6A7}">
      <selection activeCell="A15" sqref="A15"/>
      <pageMargins left="0.7" right="0.7" top="0.75" bottom="0.75" header="0.3" footer="0.3"/>
      <pageSetup orientation="portrait" r:id="rId13"/>
    </customSheetView>
    <customSheetView guid="{AC7FF016-5649-4C12-8931-311A1F3853BE}">
      <pageMargins left="0.7" right="0.7" top="0.75" bottom="0.75" header="0.3" footer="0.3"/>
    </customSheetView>
    <customSheetView guid="{8AFE82ED-39B8-4356-80FE-5267FF1B5979}">
      <selection activeCell="C19" sqref="C19"/>
      <pageMargins left="0.7" right="0.7" top="0.75" bottom="0.75" header="0.3" footer="0.3"/>
      <pageSetup orientation="portrait" r:id="rId14"/>
    </customSheetView>
    <customSheetView guid="{67F13924-A64E-4D5C-B630-AEA702C54E90}">
      <selection activeCell="A15" sqref="A15"/>
      <pageMargins left="0.7" right="0.7" top="0.75" bottom="0.75" header="0.3" footer="0.3"/>
      <pageSetup orientation="portrait" r:id="rId15"/>
    </customSheetView>
    <customSheetView guid="{39D26A3C-48BC-4AC3-B396-D187FB877F87}">
      <selection activeCell="A15" sqref="A15"/>
      <pageMargins left="0.7" right="0.7" top="0.75" bottom="0.75" header="0.3" footer="0.3"/>
      <pageSetup orientation="portrait" r:id="rId16"/>
    </customSheetView>
    <customSheetView guid="{D6F50115-B703-4627-B205-DF80F7094FEB}" topLeftCell="A6">
      <selection activeCell="D11" sqref="D11"/>
      <pageMargins left="0.7" right="0.7" top="0.75" bottom="0.75" header="0.3" footer="0.3"/>
      <pageSetup orientation="portrait" r:id="rId17"/>
    </customSheetView>
    <customSheetView guid="{97FAA7D7-3C90-4C98-A145-2D66B25BDDDC}">
      <selection activeCell="A15" sqref="A15"/>
      <pageMargins left="0.7" right="0.7" top="0.75" bottom="0.75" header="0.3" footer="0.3"/>
      <pageSetup orientation="portrait" r:id="rId18"/>
    </customSheetView>
    <customSheetView guid="{2BED645F-D25A-4AB4-8A10-28429739BB11}">
      <selection activeCell="B11" sqref="B11"/>
      <pageMargins left="0.7" right="0.7" top="0.75" bottom="0.75" header="0.3" footer="0.3"/>
      <pageSetup orientation="portrait" r:id="rId19"/>
    </customSheetView>
    <customSheetView guid="{66B7FA8E-99CF-43EC-8A79-C865D10BA4C0}">
      <selection activeCell="C7" sqref="C7"/>
      <pageMargins left="0.7" right="0.7" top="0.75" bottom="0.75" header="0.3" footer="0.3"/>
      <pageSetup orientation="portrait" r:id="rId20"/>
    </customSheetView>
    <customSheetView guid="{DFD65C73-0760-446F-8610-12F625D9A4D5}" topLeftCell="A5">
      <selection activeCell="D6" sqref="D6"/>
      <pageMargins left="0.7" right="0.7" top="0.75" bottom="0.75" header="0.3" footer="0.3"/>
      <pageSetup orientation="portrait" r:id="rId21"/>
    </customSheetView>
    <customSheetView guid="{091B35B7-6B09-4364-8B4D-11A7F8E6FBD2}" topLeftCell="A5">
      <selection activeCell="D6" sqref="D6"/>
      <pageMargins left="0.7" right="0.7" top="0.75" bottom="0.75" header="0.3" footer="0.3"/>
      <pageSetup orientation="portrait" r:id="rId22"/>
    </customSheetView>
    <customSheetView guid="{28F38C72-10A9-427F-BFBF-B226545CB488}" topLeftCell="A5">
      <selection activeCell="D6" sqref="D6"/>
      <pageMargins left="0.7" right="0.7" top="0.75" bottom="0.75" header="0.3" footer="0.3"/>
      <pageSetup orientation="portrait" r:id="rId23"/>
    </customSheetView>
    <customSheetView guid="{3299CEC9-C1AA-4B4C-8A4F-7816F7DE2376}" topLeftCell="A5">
      <selection activeCell="D6" sqref="D6"/>
      <pageMargins left="0.7" right="0.7" top="0.75" bottom="0.75" header="0.3" footer="0.3"/>
      <pageSetup orientation="portrait" r:id="rId24"/>
    </customSheetView>
    <customSheetView guid="{2301D7D6-570C-4899-83E5-79B284247839}" topLeftCell="A6">
      <selection activeCell="A10" sqref="A10"/>
      <pageMargins left="0.7" right="0.7" top="0.75" bottom="0.75" header="0.3" footer="0.3"/>
      <pageSetup orientation="portrait" r:id="rId25"/>
    </customSheetView>
    <customSheetView guid="{DC4CE8AE-6A19-45A2-84AF-CB0860BE007A}" topLeftCell="A6">
      <selection activeCell="B12" sqref="B12"/>
      <pageMargins left="0.7" right="0.7" top="0.75" bottom="0.75" header="0.3" footer="0.3"/>
      <pageSetup orientation="portrait" r:id="rId26"/>
    </customSheetView>
    <customSheetView guid="{5D06DB67-68E1-4144-8C06-A0F20F35659B}" topLeftCell="A10">
      <selection activeCell="C11" sqref="C11"/>
      <pageMargins left="0.7" right="0.7" top="0.75" bottom="0.75" header="0.3" footer="0.3"/>
      <pageSetup orientation="portrait" r:id="rId27"/>
    </customSheetView>
    <customSheetView guid="{1D80CBB5-069A-412E-A566-C5B720F78854}" topLeftCell="A7">
      <selection activeCell="C11" sqref="C11"/>
      <pageMargins left="0.7" right="0.7" top="0.75" bottom="0.75" header="0.3" footer="0.3"/>
      <pageSetup orientation="portrait" r:id="rId28"/>
    </customSheetView>
    <customSheetView guid="{5CC7F24E-5745-4750-83B2-EAEB0DED38A1}" topLeftCell="A11">
      <selection activeCell="C11" sqref="C11"/>
      <pageMargins left="0.7" right="0.7" top="0.75" bottom="0.75" header="0.3" footer="0.3"/>
      <pageSetup orientation="portrait" r:id="rId29"/>
    </customSheetView>
    <customSheetView guid="{0609F2A9-A095-402C-B79E-06D415E59CAD}" topLeftCell="A11">
      <selection activeCell="C11" sqref="C11"/>
      <pageMargins left="0.7" right="0.7" top="0.75" bottom="0.75" header="0.3" footer="0.3"/>
      <pageSetup orientation="portrait" r:id="rId30"/>
    </customSheetView>
    <customSheetView guid="{11FB0069-AFDC-4803-9139-81358242151A}" topLeftCell="A5">
      <selection activeCell="C6" sqref="C6"/>
      <pageMargins left="0.7" right="0.7" top="0.75" bottom="0.75" header="0.3" footer="0.3"/>
      <pageSetup orientation="portrait" r:id="rId31"/>
    </customSheetView>
    <customSheetView guid="{1C6A4DCF-944B-4E98-8B15-8896A3B072B0}" topLeftCell="A5">
      <selection activeCell="C6" sqref="C6"/>
      <pageMargins left="0.7" right="0.7" top="0.75" bottom="0.75" header="0.3" footer="0.3"/>
      <pageSetup orientation="portrait" r:id="rId32"/>
    </customSheetView>
    <customSheetView guid="{5DED195A-DA8D-4C23-9D7A-0243418C8BE4}" topLeftCell="A5">
      <selection activeCell="C6" sqref="C6"/>
      <pageMargins left="0.7" right="0.7" top="0.75" bottom="0.75" header="0.3" footer="0.3"/>
      <pageSetup orientation="portrait" r:id="rId33"/>
    </customSheetView>
    <customSheetView guid="{F5C35185-B159-45F8-A16A-B3C09B6C0ED0}" topLeftCell="A5">
      <selection activeCell="C6" sqref="C6"/>
      <pageMargins left="0.7" right="0.7" top="0.75" bottom="0.75" header="0.3" footer="0.3"/>
      <pageSetup orientation="portrait" r:id="rId34"/>
    </customSheetView>
    <customSheetView guid="{13C8D82B-9300-447F-8856-608FBD6FA6A1}" topLeftCell="A5">
      <selection activeCell="C6" sqref="C6"/>
      <pageMargins left="0.7" right="0.7" top="0.75" bottom="0.75" header="0.3" footer="0.3"/>
      <pageSetup orientation="portrait" r:id="rId35"/>
    </customSheetView>
    <customSheetView guid="{DCDEF08E-9A10-4266-8775-11A704869E1A}" topLeftCell="A5">
      <selection activeCell="C6" sqref="C6"/>
      <pageMargins left="0.7" right="0.7" top="0.75" bottom="0.75" header="0.3" footer="0.3"/>
      <pageSetup orientation="portrait" r:id="rId36"/>
    </customSheetView>
    <customSheetView guid="{5679BCAC-750A-4C6F-BB01-FA4AB01B4DBC}" topLeftCell="A5">
      <selection activeCell="C6" sqref="C6"/>
      <pageMargins left="0.7" right="0.7" top="0.75" bottom="0.75" header="0.3" footer="0.3"/>
      <pageSetup orientation="portrait" r:id="rId37"/>
    </customSheetView>
    <customSheetView guid="{EB4290FA-6900-4BA3-9807-6777BDF95E77}" topLeftCell="A5">
      <selection activeCell="C6" sqref="C6"/>
      <pageMargins left="0.7" right="0.7" top="0.75" bottom="0.75" header="0.3" footer="0.3"/>
      <pageSetup orientation="portrait" r:id="rId38"/>
    </customSheetView>
  </customSheetViews>
  <pageMargins left="0.7" right="0.7" top="0.75" bottom="0.75" header="0.3" footer="0.3"/>
  <pageSetup orientation="portrait" r:id="rId3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4" sqref="F14"/>
    </sheetView>
  </sheetViews>
  <sheetFormatPr defaultRowHeight="15" x14ac:dyDescent="0.25"/>
  <sheetData/>
  <customSheetViews>
    <customSheetView guid="{5EA6E6C0-0841-4F8A-8BCA-951E383BED28}">
      <selection activeCell="F14" sqref="F14"/>
      <pageMargins left="0.7" right="0.7" top="0.75" bottom="0.75" header="0.3" footer="0.3"/>
    </customSheetView>
    <customSheetView guid="{83B41E9C-4D4B-4E64-AF6A-A2F882784B95}">
      <selection activeCell="F14" sqref="F14"/>
      <pageMargins left="0.7" right="0.7" top="0.75" bottom="0.75" header="0.3" footer="0.3"/>
    </customSheetView>
    <customSheetView guid="{63B7F284-CA58-4B1B-ACC3-DD6946843A23}">
      <selection activeCell="F14" sqref="F14"/>
      <pageMargins left="0.7" right="0.7" top="0.75" bottom="0.75" header="0.3" footer="0.3"/>
    </customSheetView>
    <customSheetView guid="{6300BE0F-E9BB-486A-A23F-E07483971E77}">
      <selection activeCell="F14" sqref="F14"/>
      <pageMargins left="0.7" right="0.7" top="0.75" bottom="0.75" header="0.3" footer="0.3"/>
    </customSheetView>
    <customSheetView guid="{CB6E70ED-C911-48BD-9403-D776A95649C9}">
      <selection activeCell="F14" sqref="F14"/>
      <pageMargins left="0.7" right="0.7" top="0.75" bottom="0.75" header="0.3" footer="0.3"/>
    </customSheetView>
    <customSheetView guid="{C8535C45-B99F-4B6C-9D98-5EB04DC32957}">
      <selection activeCell="J11" sqref="J11"/>
      <pageMargins left="0.7" right="0.7" top="0.75" bottom="0.75" header="0.3" footer="0.3"/>
    </customSheetView>
    <customSheetView guid="{DC4CE8AE-6A19-45A2-84AF-CB0860BE007A}">
      <pageMargins left="0.7" right="0.7" top="0.75" bottom="0.75" header="0.3" footer="0.3"/>
    </customSheetView>
    <customSheetView guid="{5D06DB67-68E1-4144-8C06-A0F20F35659B}">
      <selection activeCell="J11" sqref="J11"/>
      <pageMargins left="0.7" right="0.7" top="0.75" bottom="0.75" header="0.3" footer="0.3"/>
    </customSheetView>
    <customSheetView guid="{1D80CBB5-069A-412E-A566-C5B720F78854}">
      <selection activeCell="J11" sqref="J11"/>
      <pageMargins left="0.7" right="0.7" top="0.75" bottom="0.75" header="0.3" footer="0.3"/>
    </customSheetView>
    <customSheetView guid="{5CC7F24E-5745-4750-83B2-EAEB0DED38A1}">
      <selection activeCell="F14" sqref="F14"/>
      <pageMargins left="0.7" right="0.7" top="0.75" bottom="0.75" header="0.3" footer="0.3"/>
    </customSheetView>
    <customSheetView guid="{0609F2A9-A095-402C-B79E-06D415E59CAD}">
      <selection activeCell="F14" sqref="F14"/>
      <pageMargins left="0.7" right="0.7" top="0.75" bottom="0.75" header="0.3" footer="0.3"/>
    </customSheetView>
    <customSheetView guid="{11FB0069-AFDC-4803-9139-81358242151A}">
      <selection activeCell="F14" sqref="F14"/>
      <pageMargins left="0.7" right="0.7" top="0.75" bottom="0.75" header="0.3" footer="0.3"/>
    </customSheetView>
    <customSheetView guid="{1C6A4DCF-944B-4E98-8B15-8896A3B072B0}">
      <selection activeCell="F14" sqref="F14"/>
      <pageMargins left="0.7" right="0.7" top="0.75" bottom="0.75" header="0.3" footer="0.3"/>
    </customSheetView>
    <customSheetView guid="{5DED195A-DA8D-4C23-9D7A-0243418C8BE4}">
      <selection activeCell="F14" sqref="F14"/>
      <pageMargins left="0.7" right="0.7" top="0.75" bottom="0.75" header="0.3" footer="0.3"/>
    </customSheetView>
    <customSheetView guid="{F5C35185-B159-45F8-A16A-B3C09B6C0ED0}">
      <selection activeCell="F14" sqref="F14"/>
      <pageMargins left="0.7" right="0.7" top="0.75" bottom="0.75" header="0.3" footer="0.3"/>
    </customSheetView>
    <customSheetView guid="{13C8D82B-9300-447F-8856-608FBD6FA6A1}">
      <selection activeCell="F14" sqref="F14"/>
      <pageMargins left="0.7" right="0.7" top="0.75" bottom="0.75" header="0.3" footer="0.3"/>
    </customSheetView>
    <customSheetView guid="{DCDEF08E-9A10-4266-8775-11A704869E1A}">
      <selection activeCell="F14" sqref="F14"/>
      <pageMargins left="0.7" right="0.7" top="0.75" bottom="0.75" header="0.3" footer="0.3"/>
    </customSheetView>
    <customSheetView guid="{5679BCAC-750A-4C6F-BB01-FA4AB01B4DBC}">
      <selection activeCell="F14" sqref="F14"/>
      <pageMargins left="0.7" right="0.7" top="0.75" bottom="0.75" header="0.3" footer="0.3"/>
    </customSheetView>
    <customSheetView guid="{EB4290FA-6900-4BA3-9807-6777BDF95E77}">
      <selection activeCell="F14" sqref="F14"/>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E52"/>
    </sheetView>
  </sheetViews>
  <sheetFormatPr defaultRowHeight="15" x14ac:dyDescent="0.25"/>
  <sheetData/>
  <customSheetViews>
    <customSheetView guid="{5EA6E6C0-0841-4F8A-8BCA-951E383BED28}">
      <selection activeCell="B2" sqref="B2:E52"/>
      <pageMargins left="0.7" right="0.7" top="0.75" bottom="0.75" header="0.3" footer="0.3"/>
    </customSheetView>
    <customSheetView guid="{83B41E9C-4D4B-4E64-AF6A-A2F882784B95}">
      <selection activeCell="B2" sqref="B2:E52"/>
      <pageMargins left="0.7" right="0.7" top="0.75" bottom="0.75" header="0.3" footer="0.3"/>
    </customSheetView>
    <customSheetView guid="{63B7F284-CA58-4B1B-ACC3-DD6946843A23}">
      <selection activeCell="B2" sqref="B2:E52"/>
      <pageMargins left="0.7" right="0.7" top="0.75" bottom="0.75" header="0.3" footer="0.3"/>
    </customSheetView>
    <customSheetView guid="{6300BE0F-E9BB-486A-A23F-E07483971E77}">
      <selection activeCell="B2" sqref="B2:E52"/>
      <pageMargins left="0.7" right="0.7" top="0.75" bottom="0.75" header="0.3" footer="0.3"/>
    </customSheetView>
    <customSheetView guid="{CB6E70ED-C911-48BD-9403-D776A95649C9}">
      <selection activeCell="B2" sqref="B2:E52"/>
      <pageMargins left="0.7" right="0.7" top="0.75" bottom="0.75" header="0.3" footer="0.3"/>
    </customSheetView>
    <customSheetView guid="{C8535C45-B99F-4B6C-9D98-5EB04DC32957}">
      <selection activeCell="E11" sqref="E11"/>
      <pageMargins left="0.7" right="0.7" top="0.75" bottom="0.75" header="0.3" footer="0.3"/>
    </customSheetView>
    <customSheetView guid="{D958522E-10A0-4BA4-9955-3EB5F4C70362}">
      <pageMargins left="0.7" right="0.7" top="0.75" bottom="0.75" header="0.3" footer="0.3"/>
    </customSheetView>
    <customSheetView guid="{C575216D-29FC-48BB-BD6A-1D81AE445EAC}">
      <pageMargins left="0.7" right="0.7" top="0.75" bottom="0.75" header="0.3" footer="0.3"/>
    </customSheetView>
    <customSheetView guid="{7166F4E0-17F6-4182-B62C-63A4FBD008D2}">
      <pageMargins left="0.7" right="0.7" top="0.75" bottom="0.75" header="0.3" footer="0.3"/>
    </customSheetView>
    <customSheetView guid="{3BB41223-AB36-4FE3-8823-D288420F8842}">
      <pageMargins left="0.7" right="0.7" top="0.75" bottom="0.75" header="0.3" footer="0.3"/>
    </customSheetView>
    <customSheetView guid="{DFD65C73-0760-446F-8610-12F625D9A4D5}">
      <pageMargins left="0.7" right="0.7" top="0.75" bottom="0.75" header="0.3" footer="0.3"/>
    </customSheetView>
    <customSheetView guid="{091B35B7-6B09-4364-8B4D-11A7F8E6FBD2}">
      <pageMargins left="0.7" right="0.7" top="0.75" bottom="0.75" header="0.3" footer="0.3"/>
    </customSheetView>
    <customSheetView guid="{28F38C72-10A9-427F-BFBF-B226545CB488}">
      <pageMargins left="0.7" right="0.7" top="0.75" bottom="0.75" header="0.3" footer="0.3"/>
    </customSheetView>
    <customSheetView guid="{3299CEC9-C1AA-4B4C-8A4F-7816F7DE2376}">
      <pageMargins left="0.7" right="0.7" top="0.75" bottom="0.75" header="0.3" footer="0.3"/>
    </customSheetView>
    <customSheetView guid="{2301D7D6-570C-4899-83E5-79B284247839}">
      <pageMargins left="0.7" right="0.7" top="0.75" bottom="0.75" header="0.3" footer="0.3"/>
    </customSheetView>
    <customSheetView guid="{DC4CE8AE-6A19-45A2-84AF-CB0860BE007A}">
      <pageMargins left="0.7" right="0.7" top="0.75" bottom="0.75" header="0.3" footer="0.3"/>
    </customSheetView>
    <customSheetView guid="{5D06DB67-68E1-4144-8C06-A0F20F35659B}">
      <selection activeCell="E11" sqref="E11"/>
      <pageMargins left="0.7" right="0.7" top="0.75" bottom="0.75" header="0.3" footer="0.3"/>
    </customSheetView>
    <customSheetView guid="{1D80CBB5-069A-412E-A566-C5B720F78854}">
      <selection activeCell="E11" sqref="E11"/>
      <pageMargins left="0.7" right="0.7" top="0.75" bottom="0.75" header="0.3" footer="0.3"/>
    </customSheetView>
    <customSheetView guid="{5CC7F24E-5745-4750-83B2-EAEB0DED38A1}">
      <selection activeCell="B2" sqref="B2:E52"/>
      <pageMargins left="0.7" right="0.7" top="0.75" bottom="0.75" header="0.3" footer="0.3"/>
    </customSheetView>
    <customSheetView guid="{0609F2A9-A095-402C-B79E-06D415E59CAD}">
      <selection activeCell="B2" sqref="B2:E52"/>
      <pageMargins left="0.7" right="0.7" top="0.75" bottom="0.75" header="0.3" footer="0.3"/>
    </customSheetView>
    <customSheetView guid="{11FB0069-AFDC-4803-9139-81358242151A}">
      <selection activeCell="B2" sqref="B2:E52"/>
      <pageMargins left="0.7" right="0.7" top="0.75" bottom="0.75" header="0.3" footer="0.3"/>
    </customSheetView>
    <customSheetView guid="{1C6A4DCF-944B-4E98-8B15-8896A3B072B0}">
      <selection activeCell="B2" sqref="B2:E52"/>
      <pageMargins left="0.7" right="0.7" top="0.75" bottom="0.75" header="0.3" footer="0.3"/>
    </customSheetView>
    <customSheetView guid="{5DED195A-DA8D-4C23-9D7A-0243418C8BE4}">
      <selection activeCell="B2" sqref="B2:E52"/>
      <pageMargins left="0.7" right="0.7" top="0.75" bottom="0.75" header="0.3" footer="0.3"/>
    </customSheetView>
    <customSheetView guid="{F5C35185-B159-45F8-A16A-B3C09B6C0ED0}">
      <selection activeCell="B2" sqref="B2:E52"/>
      <pageMargins left="0.7" right="0.7" top="0.75" bottom="0.75" header="0.3" footer="0.3"/>
    </customSheetView>
    <customSheetView guid="{13C8D82B-9300-447F-8856-608FBD6FA6A1}">
      <selection activeCell="B2" sqref="B2:E52"/>
      <pageMargins left="0.7" right="0.7" top="0.75" bottom="0.75" header="0.3" footer="0.3"/>
    </customSheetView>
    <customSheetView guid="{DCDEF08E-9A10-4266-8775-11A704869E1A}">
      <selection activeCell="B2" sqref="B2:E52"/>
      <pageMargins left="0.7" right="0.7" top="0.75" bottom="0.75" header="0.3" footer="0.3"/>
    </customSheetView>
    <customSheetView guid="{5679BCAC-750A-4C6F-BB01-FA4AB01B4DBC}">
      <selection activeCell="B2" sqref="B2:E52"/>
      <pageMargins left="0.7" right="0.7" top="0.75" bottom="0.75" header="0.3" footer="0.3"/>
    </customSheetView>
    <customSheetView guid="{EB4290FA-6900-4BA3-9807-6777BDF95E77}">
      <selection activeCell="B2" sqref="B2:E5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285"/>
  <sheetViews>
    <sheetView topLeftCell="A19" zoomScale="85" zoomScaleNormal="85" workbookViewId="0">
      <selection activeCell="A35" sqref="A35"/>
    </sheetView>
  </sheetViews>
  <sheetFormatPr defaultColWidth="9.28515625" defaultRowHeight="11.25" x14ac:dyDescent="0.25"/>
  <cols>
    <col min="1" max="1" width="20.5703125" style="69" customWidth="1"/>
    <col min="2" max="2" width="21" style="69" customWidth="1"/>
    <col min="3" max="3" width="11.7109375" style="69" customWidth="1"/>
    <col min="4" max="4" width="12.5703125" style="69" customWidth="1"/>
    <col min="5" max="5" width="16.42578125" style="69" bestFit="1" customWidth="1"/>
    <col min="6" max="6" width="50" style="69" customWidth="1"/>
    <col min="7" max="7" width="14.42578125" style="69" customWidth="1"/>
    <col min="8" max="8" width="12.28515625" style="69" bestFit="1" customWidth="1"/>
    <col min="9" max="9" width="16.28515625" style="69" customWidth="1"/>
    <col min="10" max="12" width="9.28515625" style="69"/>
    <col min="13" max="13" width="13.28515625" style="69" customWidth="1"/>
    <col min="14" max="14" width="9.28515625" style="69"/>
    <col min="15" max="15" width="12.5703125" style="69" customWidth="1"/>
    <col min="16" max="19" width="11.7109375" style="69" customWidth="1"/>
    <col min="20" max="16384" width="9.28515625" style="69"/>
  </cols>
  <sheetData>
    <row r="1" spans="1:19" s="65" customFormat="1" ht="22.9" customHeight="1" x14ac:dyDescent="0.25">
      <c r="A1" s="56" t="s">
        <v>107</v>
      </c>
      <c r="B1" s="57"/>
      <c r="C1" s="55"/>
      <c r="D1" s="55"/>
      <c r="E1" s="41"/>
      <c r="F1" s="460" t="s">
        <v>1859</v>
      </c>
      <c r="G1" s="460"/>
      <c r="H1" s="460"/>
      <c r="I1" s="460"/>
      <c r="J1" s="460"/>
      <c r="K1" s="460"/>
      <c r="L1" s="460"/>
      <c r="M1" s="460"/>
      <c r="N1" s="41"/>
      <c r="O1" s="41"/>
      <c r="P1" s="41"/>
      <c r="Q1" s="41"/>
      <c r="R1" s="41"/>
      <c r="S1" s="41"/>
    </row>
    <row r="2" spans="1:19" s="65" customFormat="1" x14ac:dyDescent="0.25">
      <c r="A2" s="35"/>
      <c r="B2" s="36"/>
      <c r="C2" s="55"/>
      <c r="D2" s="55"/>
      <c r="E2" s="41"/>
      <c r="F2" s="43" t="s">
        <v>74</v>
      </c>
      <c r="G2" s="41"/>
      <c r="H2" s="54"/>
      <c r="I2" s="54"/>
      <c r="J2" s="54"/>
      <c r="K2" s="54"/>
      <c r="L2" s="54"/>
      <c r="M2" s="54"/>
      <c r="N2" s="41"/>
      <c r="O2" s="41"/>
      <c r="P2" s="41"/>
      <c r="Q2" s="41"/>
      <c r="R2" s="41"/>
      <c r="S2" s="41"/>
    </row>
    <row r="3" spans="1:19" s="65" customFormat="1" x14ac:dyDescent="0.25">
      <c r="A3" s="35" t="s">
        <v>75</v>
      </c>
      <c r="B3" s="36" t="s">
        <v>75</v>
      </c>
      <c r="C3" s="55"/>
      <c r="D3" s="55"/>
      <c r="E3" s="41"/>
      <c r="F3" s="43"/>
      <c r="G3" s="41"/>
      <c r="H3" s="54"/>
      <c r="I3" s="15"/>
      <c r="J3" s="58"/>
      <c r="K3" s="54"/>
      <c r="L3" s="54"/>
      <c r="M3" s="54"/>
      <c r="N3" s="41"/>
      <c r="O3" s="41"/>
      <c r="P3" s="41"/>
      <c r="Q3" s="41"/>
      <c r="R3" s="41"/>
      <c r="S3" s="41"/>
    </row>
    <row r="4" spans="1:19" s="65" customFormat="1" x14ac:dyDescent="0.25">
      <c r="A4" s="35" t="s">
        <v>29</v>
      </c>
      <c r="B4" s="170"/>
      <c r="C4" s="55"/>
      <c r="D4" s="55"/>
      <c r="E4" s="41"/>
      <c r="F4" s="43"/>
      <c r="G4" s="41"/>
      <c r="H4" s="54"/>
      <c r="I4" s="15"/>
      <c r="J4" s="58"/>
      <c r="K4" s="54"/>
      <c r="L4" s="54"/>
      <c r="M4" s="54"/>
      <c r="N4" s="41"/>
      <c r="O4" s="41"/>
      <c r="P4" s="41"/>
      <c r="Q4" s="41"/>
      <c r="R4" s="41"/>
      <c r="S4" s="41"/>
    </row>
    <row r="5" spans="1:19" s="65" customFormat="1" x14ac:dyDescent="0.25">
      <c r="A5" s="35" t="s">
        <v>72</v>
      </c>
      <c r="B5" s="170"/>
      <c r="C5" s="55"/>
      <c r="D5" s="55"/>
      <c r="E5" s="41"/>
      <c r="F5" s="43"/>
      <c r="G5" s="41"/>
      <c r="H5" s="54"/>
      <c r="I5" s="15"/>
      <c r="J5" s="58"/>
      <c r="K5" s="54"/>
      <c r="L5" s="54"/>
      <c r="M5" s="54"/>
      <c r="N5" s="41"/>
      <c r="O5" s="41"/>
      <c r="P5" s="41"/>
      <c r="Q5" s="41"/>
      <c r="R5" s="41"/>
      <c r="S5" s="41"/>
    </row>
    <row r="6" spans="1:19" s="65" customFormat="1" x14ac:dyDescent="0.25">
      <c r="A6" s="35" t="s">
        <v>73</v>
      </c>
      <c r="B6" s="170"/>
      <c r="C6" s="55"/>
      <c r="D6" s="55"/>
      <c r="E6" s="41"/>
      <c r="F6" s="41"/>
      <c r="G6" s="41"/>
      <c r="H6" s="54"/>
      <c r="I6" s="15"/>
      <c r="J6" s="58"/>
      <c r="K6" s="54"/>
      <c r="L6" s="54"/>
      <c r="M6" s="54"/>
      <c r="N6" s="41"/>
      <c r="O6" s="41"/>
      <c r="P6" s="41"/>
      <c r="Q6" s="41"/>
      <c r="R6" s="41"/>
      <c r="S6" s="41"/>
    </row>
    <row r="7" spans="1:19" s="65" customFormat="1" x14ac:dyDescent="0.25">
      <c r="A7" s="35" t="s">
        <v>76</v>
      </c>
      <c r="B7" s="170"/>
      <c r="C7" s="55"/>
      <c r="D7" s="55"/>
      <c r="E7" s="41"/>
      <c r="F7" s="41"/>
      <c r="G7" s="41"/>
      <c r="H7" s="54"/>
      <c r="I7" s="15"/>
      <c r="J7" s="58"/>
      <c r="K7" s="54"/>
      <c r="L7" s="54"/>
      <c r="M7" s="54"/>
      <c r="N7" s="41"/>
      <c r="O7" s="41"/>
      <c r="P7" s="41"/>
      <c r="Q7" s="41"/>
      <c r="R7" s="41"/>
      <c r="S7" s="41"/>
    </row>
    <row r="8" spans="1:19" s="65" customFormat="1" x14ac:dyDescent="0.25">
      <c r="A8" s="35" t="s">
        <v>77</v>
      </c>
      <c r="B8" s="172"/>
      <c r="C8" s="55"/>
      <c r="D8" s="55"/>
      <c r="E8" s="41"/>
      <c r="F8" s="41"/>
      <c r="G8" s="41"/>
      <c r="H8" s="54"/>
      <c r="I8" s="54"/>
      <c r="J8" s="54"/>
      <c r="K8" s="54"/>
      <c r="L8" s="54"/>
      <c r="M8" s="54"/>
      <c r="N8" s="41"/>
      <c r="O8" s="41"/>
      <c r="P8" s="41"/>
      <c r="Q8" s="41"/>
      <c r="R8" s="41"/>
      <c r="S8" s="41"/>
    </row>
    <row r="9" spans="1:19" s="65" customFormat="1" x14ac:dyDescent="0.25">
      <c r="A9" s="35" t="s">
        <v>78</v>
      </c>
      <c r="B9" s="172"/>
      <c r="C9" s="55"/>
      <c r="D9" s="55"/>
      <c r="E9" s="41"/>
      <c r="F9" s="41"/>
      <c r="G9" s="41"/>
      <c r="H9" s="54"/>
      <c r="I9" s="54"/>
      <c r="J9" s="54"/>
      <c r="K9" s="54"/>
      <c r="L9" s="54"/>
      <c r="M9" s="54"/>
      <c r="N9" s="41"/>
      <c r="O9" s="41"/>
      <c r="P9" s="41"/>
      <c r="Q9" s="41"/>
      <c r="R9" s="41"/>
      <c r="S9" s="41"/>
    </row>
    <row r="10" spans="1:19" s="65" customFormat="1" x14ac:dyDescent="0.25">
      <c r="A10" s="35" t="s">
        <v>79</v>
      </c>
      <c r="B10" s="172"/>
      <c r="C10" s="55"/>
      <c r="D10" s="55"/>
      <c r="E10" s="41"/>
      <c r="F10" s="43"/>
      <c r="G10" s="43"/>
      <c r="H10" s="54"/>
      <c r="I10" s="54"/>
      <c r="J10" s="54"/>
      <c r="K10" s="54"/>
      <c r="L10" s="54"/>
      <c r="M10" s="54"/>
      <c r="N10" s="41"/>
      <c r="O10" s="41"/>
      <c r="P10" s="41"/>
      <c r="Q10" s="41"/>
      <c r="R10" s="41"/>
      <c r="S10" s="41"/>
    </row>
    <row r="11" spans="1:19" s="65" customFormat="1" x14ac:dyDescent="0.25">
      <c r="A11" s="35" t="s">
        <v>80</v>
      </c>
      <c r="B11" s="172"/>
      <c r="C11" s="55"/>
      <c r="D11" s="55"/>
      <c r="E11" s="41"/>
      <c r="F11" s="41"/>
      <c r="G11" s="41"/>
      <c r="H11" s="54"/>
      <c r="I11" s="54"/>
      <c r="J11" s="54"/>
      <c r="K11" s="54"/>
      <c r="L11" s="54"/>
      <c r="M11" s="54"/>
      <c r="N11" s="41"/>
      <c r="O11" s="41"/>
      <c r="P11" s="41"/>
      <c r="Q11" s="41"/>
      <c r="R11" s="41"/>
      <c r="S11" s="41"/>
    </row>
    <row r="12" spans="1:19" s="65" customFormat="1" x14ac:dyDescent="0.25">
      <c r="A12" s="35" t="s">
        <v>81</v>
      </c>
      <c r="B12" s="172"/>
      <c r="C12" s="55"/>
      <c r="D12" s="55"/>
      <c r="E12" s="41"/>
      <c r="F12" s="41"/>
      <c r="G12" s="41"/>
      <c r="H12" s="54"/>
      <c r="I12" s="54"/>
      <c r="J12" s="54"/>
      <c r="K12" s="54"/>
      <c r="L12" s="54"/>
      <c r="M12" s="54"/>
      <c r="N12" s="41"/>
      <c r="O12" s="41"/>
      <c r="P12" s="41"/>
      <c r="Q12" s="41"/>
      <c r="R12" s="41"/>
      <c r="S12" s="41"/>
    </row>
    <row r="13" spans="1:19" s="65" customFormat="1" ht="11.25" customHeight="1" x14ac:dyDescent="0.25">
      <c r="A13" s="35" t="s">
        <v>82</v>
      </c>
      <c r="B13" s="172">
        <f>SUM(D27:D31)</f>
        <v>28313.84</v>
      </c>
      <c r="C13" s="55"/>
      <c r="D13" s="55"/>
      <c r="E13" s="41"/>
      <c r="F13" s="41"/>
      <c r="G13" s="459"/>
      <c r="H13" s="459"/>
      <c r="I13" s="459"/>
      <c r="J13" s="459"/>
      <c r="K13" s="459"/>
      <c r="L13" s="54"/>
      <c r="M13" s="54"/>
      <c r="N13" s="41"/>
      <c r="O13" s="41"/>
      <c r="P13" s="41"/>
      <c r="Q13" s="41"/>
      <c r="R13" s="41"/>
      <c r="S13" s="41"/>
    </row>
    <row r="14" spans="1:19" s="65" customFormat="1" x14ac:dyDescent="0.25">
      <c r="A14" s="35" t="s">
        <v>83</v>
      </c>
      <c r="B14" s="36"/>
      <c r="C14" s="55"/>
      <c r="D14" s="55"/>
      <c r="E14" s="41"/>
      <c r="F14" s="41"/>
      <c r="G14" s="41"/>
      <c r="H14" s="41"/>
      <c r="I14" s="41"/>
      <c r="J14" s="41"/>
      <c r="K14" s="41"/>
      <c r="L14" s="41"/>
      <c r="M14" s="41"/>
      <c r="N14" s="41"/>
      <c r="O14" s="41"/>
      <c r="P14" s="41"/>
      <c r="Q14" s="41"/>
      <c r="R14" s="41"/>
      <c r="S14" s="41"/>
    </row>
    <row r="15" spans="1:19" s="65" customFormat="1" x14ac:dyDescent="0.25">
      <c r="A15" s="35" t="s">
        <v>84</v>
      </c>
      <c r="B15" s="36"/>
      <c r="C15" s="55"/>
      <c r="D15" s="55"/>
      <c r="E15" s="41"/>
      <c r="F15" s="41"/>
      <c r="G15" s="461"/>
      <c r="H15" s="461"/>
      <c r="I15" s="461"/>
      <c r="J15" s="461"/>
      <c r="K15" s="461"/>
      <c r="L15" s="41"/>
      <c r="M15" s="41"/>
      <c r="N15" s="41"/>
      <c r="O15" s="41"/>
      <c r="P15" s="41"/>
      <c r="Q15" s="41"/>
      <c r="R15" s="41"/>
      <c r="S15" s="41"/>
    </row>
    <row r="16" spans="1:19" s="65" customFormat="1" x14ac:dyDescent="0.25">
      <c r="A16" s="42"/>
      <c r="B16" s="42"/>
      <c r="C16" s="54"/>
      <c r="D16" s="54"/>
      <c r="E16" s="41"/>
      <c r="F16" s="41"/>
      <c r="G16" s="41"/>
      <c r="H16" s="41"/>
      <c r="I16" s="41"/>
      <c r="J16" s="41"/>
      <c r="K16" s="41"/>
      <c r="L16" s="41"/>
      <c r="M16" s="41"/>
      <c r="N16" s="41"/>
      <c r="O16" s="41"/>
      <c r="P16" s="41"/>
      <c r="Q16" s="41"/>
      <c r="R16" s="41"/>
      <c r="S16" s="41"/>
    </row>
    <row r="17" spans="1:19" s="65" customFormat="1" ht="11.25" customHeight="1" x14ac:dyDescent="0.25">
      <c r="A17" s="37" t="s">
        <v>74</v>
      </c>
      <c r="B17" s="42"/>
      <c r="C17" s="41"/>
      <c r="D17" s="41"/>
      <c r="E17" s="41"/>
      <c r="F17" s="407">
        <f>SUM(D24:D46)</f>
        <v>29536.59</v>
      </c>
      <c r="G17" s="456" t="s">
        <v>1863</v>
      </c>
      <c r="H17" s="456"/>
      <c r="I17" s="456"/>
      <c r="J17" s="456"/>
      <c r="K17" s="456"/>
      <c r="L17" s="41"/>
      <c r="M17" s="41"/>
      <c r="N17" s="41"/>
      <c r="O17" s="41"/>
      <c r="P17" s="41"/>
      <c r="Q17" s="41"/>
      <c r="R17" s="41"/>
      <c r="S17" s="41"/>
    </row>
    <row r="18" spans="1:19" s="66" customFormat="1" x14ac:dyDescent="0.25">
      <c r="A18" s="16"/>
      <c r="B18" s="16"/>
      <c r="C18" s="16"/>
      <c r="D18" s="46"/>
      <c r="E18" s="46"/>
      <c r="F18" s="47"/>
      <c r="G18" s="48"/>
      <c r="H18" s="16"/>
      <c r="I18" s="16"/>
      <c r="J18" s="16"/>
      <c r="K18" s="16"/>
      <c r="L18" s="16"/>
      <c r="M18" s="16"/>
      <c r="N18" s="16"/>
      <c r="O18" s="16"/>
      <c r="P18" s="16"/>
      <c r="Q18" s="16"/>
      <c r="R18" s="16"/>
      <c r="S18" s="16"/>
    </row>
    <row r="19" spans="1:19" s="66" customFormat="1" x14ac:dyDescent="0.25">
      <c r="A19" s="45" t="s">
        <v>92</v>
      </c>
      <c r="B19" s="16"/>
      <c r="C19" s="16"/>
      <c r="D19" s="46"/>
      <c r="E19" s="46"/>
      <c r="F19" s="47"/>
      <c r="G19" s="48"/>
      <c r="H19" s="16"/>
      <c r="I19" s="16"/>
      <c r="J19" s="16"/>
      <c r="K19" s="16"/>
      <c r="L19" s="16"/>
      <c r="M19" s="16"/>
      <c r="N19" s="16"/>
      <c r="O19" s="16"/>
      <c r="P19" s="16"/>
      <c r="Q19" s="16"/>
      <c r="R19" s="16"/>
      <c r="S19" s="16"/>
    </row>
    <row r="20" spans="1:19" s="66" customFormat="1" x14ac:dyDescent="0.25">
      <c r="A20" s="44" t="s">
        <v>93</v>
      </c>
      <c r="B20" s="16"/>
      <c r="C20" s="16"/>
      <c r="D20" s="46"/>
      <c r="E20" s="46"/>
      <c r="F20" s="47"/>
      <c r="G20" s="48"/>
      <c r="H20" s="16"/>
      <c r="I20" s="16"/>
      <c r="J20" s="16"/>
      <c r="K20" s="16"/>
      <c r="L20" s="16"/>
      <c r="M20" s="16"/>
      <c r="N20" s="16"/>
      <c r="O20" s="16"/>
      <c r="P20" s="16"/>
      <c r="Q20" s="16"/>
      <c r="R20" s="16"/>
      <c r="S20" s="16"/>
    </row>
    <row r="21" spans="1:19" s="66" customFormat="1" x14ac:dyDescent="0.25">
      <c r="A21" s="44"/>
      <c r="B21" s="16"/>
      <c r="C21" s="16"/>
      <c r="D21" s="46"/>
      <c r="E21" s="46"/>
      <c r="F21" s="47"/>
      <c r="G21" s="48"/>
      <c r="H21" s="16"/>
      <c r="I21" s="16"/>
      <c r="J21" s="16"/>
      <c r="K21" s="16"/>
      <c r="L21" s="16"/>
      <c r="M21" s="16"/>
      <c r="N21" s="16"/>
      <c r="O21" s="16"/>
      <c r="P21" s="16"/>
      <c r="Q21" s="16"/>
      <c r="R21" s="16"/>
      <c r="S21" s="16"/>
    </row>
    <row r="22" spans="1:19" s="67" customFormat="1" ht="11.25" customHeight="1" x14ac:dyDescent="0.25">
      <c r="A22" s="457" t="s">
        <v>94</v>
      </c>
      <c r="B22" s="457"/>
      <c r="C22" s="457"/>
      <c r="D22" s="457"/>
      <c r="E22" s="457"/>
      <c r="F22" s="457"/>
      <c r="G22" s="457"/>
      <c r="H22" s="457"/>
      <c r="I22" s="457"/>
      <c r="J22" s="457"/>
      <c r="K22" s="457"/>
      <c r="L22" s="457"/>
      <c r="M22" s="457"/>
      <c r="N22" s="457"/>
      <c r="O22" s="457"/>
      <c r="P22" s="49"/>
      <c r="Q22" s="49"/>
      <c r="R22" s="49"/>
      <c r="S22" s="49"/>
    </row>
    <row r="23" spans="1:19" s="68" customFormat="1" ht="33.75" x14ac:dyDescent="0.25">
      <c r="A23" s="50" t="s">
        <v>6</v>
      </c>
      <c r="B23" s="50" t="s">
        <v>7</v>
      </c>
      <c r="C23" s="50" t="s">
        <v>95</v>
      </c>
      <c r="D23" s="51" t="s">
        <v>96</v>
      </c>
      <c r="E23" s="50" t="s">
        <v>97</v>
      </c>
      <c r="F23" s="50" t="s">
        <v>12</v>
      </c>
      <c r="G23" s="50" t="s">
        <v>36</v>
      </c>
      <c r="H23" s="50" t="s">
        <v>9</v>
      </c>
      <c r="I23" s="50" t="s">
        <v>98</v>
      </c>
      <c r="J23" s="52" t="s">
        <v>99</v>
      </c>
      <c r="K23" s="50" t="s">
        <v>100</v>
      </c>
      <c r="L23" s="50" t="s">
        <v>101</v>
      </c>
      <c r="M23" s="50" t="s">
        <v>102</v>
      </c>
      <c r="N23" s="53" t="s">
        <v>103</v>
      </c>
      <c r="O23" s="50" t="s">
        <v>104</v>
      </c>
      <c r="P23" s="52" t="s">
        <v>18</v>
      </c>
      <c r="Q23" s="52" t="s">
        <v>19</v>
      </c>
      <c r="R23" s="52" t="s">
        <v>20</v>
      </c>
      <c r="S23" s="52" t="s">
        <v>105</v>
      </c>
    </row>
    <row r="24" spans="1:19" s="372" customFormat="1" ht="14.25" customHeight="1" x14ac:dyDescent="0.25">
      <c r="A24" s="362" t="s">
        <v>1860</v>
      </c>
      <c r="B24" s="362" t="s">
        <v>299</v>
      </c>
      <c r="C24" s="370">
        <v>44884</v>
      </c>
      <c r="D24" s="370">
        <v>0</v>
      </c>
      <c r="E24" s="362" t="s">
        <v>106</v>
      </c>
      <c r="F24" s="362" t="s">
        <v>1956</v>
      </c>
      <c r="G24" s="362" t="s">
        <v>116</v>
      </c>
      <c r="H24" s="362" t="s">
        <v>322</v>
      </c>
      <c r="I24" s="362"/>
      <c r="J24" s="371">
        <v>44221</v>
      </c>
      <c r="K24" s="362" t="s">
        <v>29</v>
      </c>
      <c r="L24" s="362">
        <v>2021</v>
      </c>
      <c r="M24" s="362" t="s">
        <v>300</v>
      </c>
      <c r="N24" s="371">
        <v>44211</v>
      </c>
      <c r="O24" s="362" t="s">
        <v>301</v>
      </c>
      <c r="P24" s="362"/>
      <c r="Q24" s="362"/>
      <c r="R24" s="362"/>
      <c r="S24" s="362"/>
    </row>
    <row r="25" spans="1:19" s="372" customFormat="1" ht="14.25" customHeight="1" x14ac:dyDescent="0.25">
      <c r="A25" s="373" t="s">
        <v>1861</v>
      </c>
      <c r="B25" s="362" t="s">
        <v>299</v>
      </c>
      <c r="C25" s="370">
        <v>133773</v>
      </c>
      <c r="D25" s="370">
        <v>0</v>
      </c>
      <c r="E25" s="362" t="s">
        <v>106</v>
      </c>
      <c r="F25" s="362" t="s">
        <v>1957</v>
      </c>
      <c r="G25" s="362" t="s">
        <v>116</v>
      </c>
      <c r="H25" s="362" t="s">
        <v>343</v>
      </c>
      <c r="I25" s="362"/>
      <c r="J25" s="371">
        <v>44221</v>
      </c>
      <c r="K25" s="362" t="s">
        <v>29</v>
      </c>
      <c r="L25" s="362">
        <v>2021</v>
      </c>
      <c r="M25" s="362" t="s">
        <v>300</v>
      </c>
      <c r="N25" s="371">
        <v>44215</v>
      </c>
      <c r="O25" s="362" t="s">
        <v>301</v>
      </c>
      <c r="P25" s="362"/>
      <c r="Q25" s="362"/>
      <c r="R25" s="362"/>
      <c r="S25" s="362"/>
    </row>
    <row r="26" spans="1:19" s="372" customFormat="1" ht="14.25" customHeight="1" x14ac:dyDescent="0.25">
      <c r="A26" s="362" t="s">
        <v>1862</v>
      </c>
      <c r="B26" s="362" t="s">
        <v>299</v>
      </c>
      <c r="C26" s="370">
        <v>470978</v>
      </c>
      <c r="D26" s="370">
        <v>0</v>
      </c>
      <c r="E26" s="362" t="s">
        <v>106</v>
      </c>
      <c r="F26" s="362" t="s">
        <v>1958</v>
      </c>
      <c r="G26" s="362" t="s">
        <v>116</v>
      </c>
      <c r="H26" s="362" t="s">
        <v>346</v>
      </c>
      <c r="I26" s="362"/>
      <c r="J26" s="371">
        <v>44221</v>
      </c>
      <c r="K26" s="362" t="s">
        <v>29</v>
      </c>
      <c r="L26" s="362">
        <v>2021</v>
      </c>
      <c r="M26" s="362" t="s">
        <v>300</v>
      </c>
      <c r="N26" s="371">
        <v>44215</v>
      </c>
      <c r="O26" s="362" t="s">
        <v>301</v>
      </c>
      <c r="P26" s="362"/>
      <c r="Q26" s="362"/>
      <c r="R26" s="362"/>
      <c r="S26" s="362"/>
    </row>
    <row r="27" spans="1:19" s="449" customFormat="1" ht="14.25" customHeight="1" x14ac:dyDescent="0.25">
      <c r="A27" s="442" t="s">
        <v>2164</v>
      </c>
      <c r="B27" s="443" t="s">
        <v>2167</v>
      </c>
      <c r="C27" s="444">
        <v>14616</v>
      </c>
      <c r="D27" s="444">
        <v>14616</v>
      </c>
      <c r="E27" s="445" t="s">
        <v>2</v>
      </c>
      <c r="F27" s="442" t="s">
        <v>2176</v>
      </c>
      <c r="G27" s="442" t="s">
        <v>432</v>
      </c>
      <c r="H27" s="442"/>
      <c r="I27" s="446"/>
      <c r="J27" s="447"/>
      <c r="K27" s="448"/>
      <c r="L27" s="448"/>
      <c r="M27" s="448"/>
      <c r="N27" s="447"/>
      <c r="O27" s="448"/>
      <c r="P27" s="448"/>
      <c r="Q27" s="448"/>
      <c r="R27" s="448"/>
      <c r="S27" s="448"/>
    </row>
    <row r="28" spans="1:19" s="449" customFormat="1" ht="14.25" customHeight="1" x14ac:dyDescent="0.25">
      <c r="A28" s="450" t="s">
        <v>2165</v>
      </c>
      <c r="B28" s="448" t="s">
        <v>2166</v>
      </c>
      <c r="C28" s="451">
        <v>4716</v>
      </c>
      <c r="D28" s="451">
        <v>4716</v>
      </c>
      <c r="E28" s="445" t="s">
        <v>2</v>
      </c>
      <c r="F28" s="452" t="s">
        <v>2175</v>
      </c>
      <c r="G28" s="442" t="s">
        <v>432</v>
      </c>
      <c r="H28" s="448"/>
      <c r="I28" s="448"/>
      <c r="J28" s="447"/>
      <c r="K28" s="448"/>
      <c r="L28" s="448"/>
      <c r="M28" s="448"/>
      <c r="N28" s="447"/>
      <c r="O28" s="448"/>
      <c r="P28" s="448"/>
      <c r="Q28" s="448"/>
      <c r="R28" s="448"/>
      <c r="S28" s="448"/>
    </row>
    <row r="29" spans="1:19" s="449" customFormat="1" ht="14.25" customHeight="1" x14ac:dyDescent="0.25">
      <c r="A29" s="450" t="s">
        <v>2168</v>
      </c>
      <c r="B29" s="448" t="s">
        <v>2169</v>
      </c>
      <c r="C29" s="451">
        <v>4800</v>
      </c>
      <c r="D29" s="451">
        <v>1995.84</v>
      </c>
      <c r="E29" s="445" t="s">
        <v>2</v>
      </c>
      <c r="F29" s="448" t="s">
        <v>2170</v>
      </c>
      <c r="G29" s="442" t="s">
        <v>432</v>
      </c>
      <c r="H29" s="448"/>
      <c r="I29" s="448"/>
      <c r="J29" s="447"/>
      <c r="K29" s="448"/>
      <c r="L29" s="448"/>
      <c r="M29" s="448"/>
      <c r="N29" s="447"/>
      <c r="O29" s="448"/>
      <c r="P29" s="448"/>
      <c r="Q29" s="448"/>
      <c r="R29" s="448"/>
      <c r="S29" s="448"/>
    </row>
    <row r="30" spans="1:19" s="449" customFormat="1" ht="14.25" customHeight="1" x14ac:dyDescent="0.25">
      <c r="A30" s="450" t="s">
        <v>2171</v>
      </c>
      <c r="B30" s="448" t="s">
        <v>2174</v>
      </c>
      <c r="C30" s="451">
        <v>662</v>
      </c>
      <c r="D30" s="451">
        <v>662</v>
      </c>
      <c r="E30" s="445" t="s">
        <v>2</v>
      </c>
      <c r="F30" s="448" t="s">
        <v>2178</v>
      </c>
      <c r="G30" s="442" t="s">
        <v>432</v>
      </c>
      <c r="H30" s="448"/>
      <c r="I30" s="448"/>
      <c r="J30" s="447"/>
      <c r="K30" s="448"/>
      <c r="L30" s="448"/>
      <c r="M30" s="448"/>
      <c r="N30" s="447"/>
      <c r="O30" s="448"/>
      <c r="P30" s="448"/>
      <c r="Q30" s="448"/>
      <c r="R30" s="448"/>
      <c r="S30" s="448"/>
    </row>
    <row r="31" spans="1:19" s="449" customFormat="1" ht="14.25" customHeight="1" x14ac:dyDescent="0.25">
      <c r="A31" s="450" t="s">
        <v>2172</v>
      </c>
      <c r="B31" s="448" t="s">
        <v>2173</v>
      </c>
      <c r="C31" s="451">
        <v>6324</v>
      </c>
      <c r="D31" s="451">
        <v>6324</v>
      </c>
      <c r="E31" s="445" t="s">
        <v>2</v>
      </c>
      <c r="F31" s="448" t="s">
        <v>2177</v>
      </c>
      <c r="G31" s="442" t="s">
        <v>432</v>
      </c>
      <c r="H31" s="448"/>
      <c r="I31" s="448"/>
      <c r="J31" s="447"/>
      <c r="K31" s="448"/>
      <c r="L31" s="448"/>
      <c r="M31" s="448"/>
      <c r="N31" s="447"/>
      <c r="O31" s="448"/>
      <c r="P31" s="448"/>
      <c r="Q31" s="448"/>
      <c r="R31" s="448"/>
      <c r="S31" s="448"/>
    </row>
    <row r="32" spans="1:19" s="247" customFormat="1" ht="14.25" customHeight="1" x14ac:dyDescent="0.25">
      <c r="A32" s="345" t="s">
        <v>2360</v>
      </c>
      <c r="B32" s="293" t="s">
        <v>1961</v>
      </c>
      <c r="C32" s="346">
        <v>52.75</v>
      </c>
      <c r="D32" s="346">
        <v>52.75</v>
      </c>
      <c r="E32" s="293" t="s">
        <v>2</v>
      </c>
      <c r="F32" s="293" t="s">
        <v>2313</v>
      </c>
      <c r="G32" s="347" t="s">
        <v>432</v>
      </c>
      <c r="H32" s="293" t="s">
        <v>2312</v>
      </c>
      <c r="I32" s="293"/>
      <c r="J32" s="348"/>
      <c r="K32" s="293"/>
      <c r="L32" s="293"/>
      <c r="M32" s="293"/>
      <c r="N32" s="348"/>
      <c r="O32" s="293"/>
      <c r="P32" s="293"/>
      <c r="Q32" s="293"/>
      <c r="R32" s="293"/>
      <c r="S32" s="293"/>
    </row>
    <row r="33" spans="1:19" s="247" customFormat="1" ht="14.25" customHeight="1" x14ac:dyDescent="0.25">
      <c r="A33" s="345" t="s">
        <v>2361</v>
      </c>
      <c r="B33" s="293" t="s">
        <v>2362</v>
      </c>
      <c r="C33" s="346">
        <f>97.5*12</f>
        <v>1170</v>
      </c>
      <c r="D33" s="346">
        <f>97.5*12</f>
        <v>1170</v>
      </c>
      <c r="E33" s="293" t="s">
        <v>2</v>
      </c>
      <c r="F33" s="293" t="s">
        <v>2363</v>
      </c>
      <c r="G33" s="347" t="s">
        <v>432</v>
      </c>
      <c r="H33" s="293"/>
      <c r="I33" s="293"/>
      <c r="J33" s="348"/>
      <c r="K33" s="293"/>
      <c r="L33" s="293"/>
      <c r="M33" s="293"/>
      <c r="N33" s="348"/>
      <c r="O33" s="293"/>
      <c r="P33" s="293"/>
      <c r="Q33" s="293"/>
      <c r="R33" s="293"/>
      <c r="S33" s="293"/>
    </row>
    <row r="34" spans="1:19" s="361" customFormat="1" ht="14.25" customHeight="1" x14ac:dyDescent="0.25">
      <c r="A34" s="358"/>
      <c r="B34" s="253"/>
      <c r="C34" s="196"/>
      <c r="D34" s="196"/>
      <c r="E34" s="253"/>
      <c r="F34" s="253"/>
      <c r="G34" s="359"/>
      <c r="H34" s="253"/>
      <c r="I34" s="253"/>
      <c r="J34" s="360"/>
      <c r="K34" s="253"/>
      <c r="L34" s="253"/>
      <c r="M34" s="253"/>
      <c r="N34" s="360"/>
      <c r="O34" s="253"/>
      <c r="P34" s="253"/>
      <c r="Q34" s="253"/>
      <c r="R34" s="253"/>
      <c r="S34" s="253"/>
    </row>
    <row r="35" spans="1:19" s="361" customFormat="1" ht="14.25" customHeight="1" x14ac:dyDescent="0.2">
      <c r="A35" s="455" t="s">
        <v>2446</v>
      </c>
      <c r="B35" s="253"/>
      <c r="C35" s="196"/>
      <c r="D35" s="196"/>
      <c r="E35" s="253"/>
      <c r="F35" s="253"/>
      <c r="G35" s="359"/>
      <c r="H35" s="253"/>
      <c r="I35" s="253"/>
      <c r="J35" s="360"/>
      <c r="K35" s="253"/>
      <c r="L35" s="253"/>
      <c r="M35" s="253"/>
      <c r="N35" s="360"/>
      <c r="O35" s="253"/>
      <c r="P35" s="253"/>
      <c r="Q35" s="253"/>
      <c r="R35" s="253"/>
      <c r="S35" s="253"/>
    </row>
    <row r="36" spans="1:19" s="361" customFormat="1" ht="14.25" customHeight="1" x14ac:dyDescent="0.25">
      <c r="A36" s="358"/>
      <c r="B36" s="253"/>
      <c r="C36" s="196"/>
      <c r="D36" s="196"/>
      <c r="E36" s="253"/>
      <c r="F36" s="253"/>
      <c r="G36" s="359"/>
      <c r="H36" s="253"/>
      <c r="I36" s="253"/>
      <c r="J36" s="360"/>
      <c r="K36" s="253"/>
      <c r="L36" s="253"/>
      <c r="M36" s="253"/>
      <c r="N36" s="360"/>
      <c r="O36" s="253"/>
      <c r="P36" s="253"/>
      <c r="Q36" s="253"/>
      <c r="R36" s="253"/>
      <c r="S36" s="253"/>
    </row>
    <row r="37" spans="1:19" s="361" customFormat="1" ht="14.25" customHeight="1" x14ac:dyDescent="0.25">
      <c r="A37" s="358"/>
      <c r="B37" s="253"/>
      <c r="C37" s="196"/>
      <c r="D37" s="196"/>
      <c r="E37" s="253"/>
      <c r="F37" s="253"/>
      <c r="G37" s="359"/>
      <c r="H37" s="253"/>
      <c r="I37" s="253"/>
      <c r="J37" s="360"/>
      <c r="K37" s="253"/>
      <c r="L37" s="253"/>
      <c r="M37" s="253"/>
      <c r="N37" s="360"/>
      <c r="O37" s="253"/>
      <c r="P37" s="253"/>
      <c r="Q37" s="253"/>
      <c r="R37" s="253"/>
      <c r="S37" s="253"/>
    </row>
    <row r="38" spans="1:19" s="361" customFormat="1" ht="14.25" customHeight="1" x14ac:dyDescent="0.25">
      <c r="A38" s="358"/>
      <c r="B38" s="253"/>
      <c r="C38" s="196"/>
      <c r="D38" s="196"/>
      <c r="E38" s="253"/>
      <c r="F38" s="253"/>
      <c r="G38" s="359"/>
      <c r="H38" s="253"/>
      <c r="I38" s="253"/>
      <c r="J38" s="360"/>
      <c r="K38" s="253"/>
      <c r="L38" s="253"/>
      <c r="M38" s="253"/>
      <c r="N38" s="360"/>
      <c r="O38" s="253"/>
      <c r="P38" s="253"/>
      <c r="Q38" s="253"/>
      <c r="R38" s="253"/>
      <c r="S38" s="253"/>
    </row>
    <row r="39" spans="1:19" s="361" customFormat="1" ht="14.25" customHeight="1" x14ac:dyDescent="0.25">
      <c r="A39" s="358"/>
      <c r="B39" s="253"/>
      <c r="C39" s="196"/>
      <c r="D39" s="196"/>
      <c r="E39" s="253"/>
      <c r="F39" s="253"/>
      <c r="G39" s="359"/>
      <c r="H39" s="253"/>
      <c r="I39" s="253"/>
      <c r="J39" s="360"/>
      <c r="K39" s="253"/>
      <c r="L39" s="253"/>
      <c r="M39" s="253"/>
      <c r="N39" s="360"/>
      <c r="O39" s="253"/>
      <c r="P39" s="253"/>
      <c r="Q39" s="253"/>
      <c r="R39" s="253"/>
      <c r="S39" s="253"/>
    </row>
    <row r="40" spans="1:19" s="361" customFormat="1" ht="14.25" customHeight="1" x14ac:dyDescent="0.25">
      <c r="A40" s="358"/>
      <c r="B40" s="253"/>
      <c r="C40" s="196"/>
      <c r="D40" s="196"/>
      <c r="E40" s="253"/>
      <c r="F40" s="253"/>
      <c r="G40" s="359"/>
      <c r="H40" s="253"/>
      <c r="I40" s="253"/>
      <c r="J40" s="360"/>
      <c r="K40" s="253"/>
      <c r="L40" s="253"/>
      <c r="M40" s="253"/>
      <c r="N40" s="360"/>
      <c r="O40" s="253"/>
      <c r="P40" s="253"/>
      <c r="Q40" s="253"/>
      <c r="R40" s="253"/>
      <c r="S40" s="253"/>
    </row>
    <row r="41" spans="1:19" s="361" customFormat="1" ht="14.25" customHeight="1" x14ac:dyDescent="0.25">
      <c r="A41" s="358"/>
      <c r="B41" s="253"/>
      <c r="C41" s="196"/>
      <c r="D41" s="196"/>
      <c r="E41" s="253"/>
      <c r="F41" s="253"/>
      <c r="G41" s="359"/>
      <c r="H41" s="253"/>
      <c r="I41" s="253"/>
      <c r="J41" s="360"/>
      <c r="K41" s="253"/>
      <c r="L41" s="253"/>
      <c r="M41" s="253"/>
      <c r="N41" s="360"/>
      <c r="O41" s="253"/>
      <c r="P41" s="253"/>
      <c r="Q41" s="253"/>
      <c r="R41" s="253"/>
      <c r="S41" s="253"/>
    </row>
    <row r="42" spans="1:19" s="361" customFormat="1" ht="14.25" customHeight="1" x14ac:dyDescent="0.25">
      <c r="A42" s="358"/>
      <c r="B42" s="253"/>
      <c r="C42" s="196"/>
      <c r="D42" s="196"/>
      <c r="E42" s="253"/>
      <c r="F42" s="253"/>
      <c r="G42" s="359"/>
      <c r="H42" s="253"/>
      <c r="I42" s="253"/>
      <c r="J42" s="360"/>
      <c r="K42" s="253"/>
      <c r="L42" s="253"/>
      <c r="M42" s="253"/>
      <c r="N42" s="360"/>
      <c r="O42" s="253"/>
      <c r="P42" s="253"/>
      <c r="Q42" s="253"/>
      <c r="R42" s="253"/>
      <c r="S42" s="253"/>
    </row>
    <row r="43" spans="1:19" s="361" customFormat="1" ht="14.25" customHeight="1" x14ac:dyDescent="0.25">
      <c r="A43" s="358"/>
      <c r="B43" s="253"/>
      <c r="C43" s="196"/>
      <c r="D43" s="196"/>
      <c r="E43" s="253"/>
      <c r="F43" s="253"/>
      <c r="G43" s="359"/>
      <c r="H43" s="253"/>
      <c r="I43" s="253"/>
      <c r="J43" s="360"/>
      <c r="K43" s="253"/>
      <c r="L43" s="253"/>
      <c r="M43" s="253"/>
      <c r="N43" s="360"/>
      <c r="O43" s="253"/>
      <c r="P43" s="253"/>
      <c r="Q43" s="253"/>
      <c r="R43" s="253"/>
      <c r="S43" s="253"/>
    </row>
    <row r="44" spans="1:19" s="361" customFormat="1" ht="14.25" customHeight="1" x14ac:dyDescent="0.25">
      <c r="A44" s="358"/>
      <c r="B44" s="253"/>
      <c r="C44" s="196"/>
      <c r="D44" s="196"/>
      <c r="E44" s="253"/>
      <c r="F44" s="253"/>
      <c r="G44" s="359"/>
      <c r="H44" s="253"/>
      <c r="I44" s="253"/>
      <c r="J44" s="360"/>
      <c r="K44" s="253"/>
      <c r="L44" s="253"/>
      <c r="M44" s="253"/>
      <c r="N44" s="360"/>
      <c r="O44" s="253"/>
      <c r="P44" s="253"/>
      <c r="Q44" s="253"/>
      <c r="R44" s="253"/>
      <c r="S44" s="253"/>
    </row>
    <row r="45" spans="1:19" s="361" customFormat="1" ht="14.25" customHeight="1" x14ac:dyDescent="0.25">
      <c r="A45" s="358"/>
      <c r="B45" s="253"/>
      <c r="C45" s="196"/>
      <c r="D45" s="196"/>
      <c r="E45" s="253"/>
      <c r="F45" s="253"/>
      <c r="G45" s="359"/>
      <c r="H45" s="253"/>
      <c r="I45" s="253"/>
      <c r="J45" s="360"/>
      <c r="K45" s="253"/>
      <c r="L45" s="253"/>
      <c r="M45" s="253"/>
      <c r="N45" s="360"/>
      <c r="O45" s="253"/>
      <c r="P45" s="253"/>
      <c r="Q45" s="253"/>
      <c r="R45" s="253"/>
      <c r="S45" s="253"/>
    </row>
    <row r="46" spans="1:19" s="167" customFormat="1" x14ac:dyDescent="0.25">
      <c r="A46" s="358"/>
      <c r="B46" s="253"/>
      <c r="C46" s="196"/>
      <c r="D46" s="196"/>
      <c r="E46" s="253"/>
      <c r="F46" s="253"/>
      <c r="G46" s="359"/>
      <c r="H46" s="253"/>
      <c r="I46" s="253"/>
      <c r="J46" s="360"/>
      <c r="K46" s="253"/>
      <c r="L46" s="253"/>
      <c r="M46" s="253"/>
      <c r="N46" s="360"/>
      <c r="O46" s="253"/>
      <c r="P46" s="135"/>
      <c r="Q46" s="135"/>
      <c r="R46" s="135"/>
      <c r="S46" s="135"/>
    </row>
    <row r="47" spans="1:19" s="167" customFormat="1" ht="12" customHeight="1" x14ac:dyDescent="0.25">
      <c r="A47" s="135"/>
      <c r="B47" s="135"/>
      <c r="C47" s="168"/>
      <c r="D47" s="168"/>
      <c r="E47" s="135"/>
      <c r="F47" s="135"/>
      <c r="G47" s="135"/>
      <c r="H47" s="135"/>
      <c r="I47" s="135"/>
      <c r="J47" s="135"/>
      <c r="K47" s="135"/>
      <c r="L47" s="135"/>
      <c r="M47" s="135"/>
      <c r="N47" s="135"/>
      <c r="O47" s="135"/>
      <c r="P47" s="135"/>
      <c r="Q47" s="135"/>
      <c r="R47" s="135"/>
      <c r="S47" s="135"/>
    </row>
    <row r="48" spans="1:19" s="167" customFormat="1" ht="12" customHeight="1" x14ac:dyDescent="0.25">
      <c r="A48" s="135"/>
      <c r="B48" s="135"/>
      <c r="C48" s="168"/>
      <c r="D48" s="168"/>
      <c r="E48" s="135"/>
      <c r="F48" s="135"/>
      <c r="G48" s="135"/>
      <c r="H48" s="135"/>
      <c r="I48" s="135"/>
      <c r="J48" s="135"/>
      <c r="K48" s="135"/>
      <c r="L48" s="135"/>
      <c r="M48" s="135"/>
      <c r="N48" s="135"/>
      <c r="O48" s="135"/>
      <c r="P48" s="135"/>
      <c r="Q48" s="135"/>
      <c r="R48" s="135"/>
      <c r="S48" s="135"/>
    </row>
    <row r="49" spans="1:19" s="167" customFormat="1" ht="12" customHeight="1" x14ac:dyDescent="0.25">
      <c r="A49" s="135"/>
      <c r="B49" s="135"/>
      <c r="C49" s="168"/>
      <c r="D49" s="168"/>
      <c r="E49" s="135"/>
      <c r="F49" s="135"/>
      <c r="G49" s="135"/>
      <c r="H49" s="135"/>
      <c r="I49" s="135"/>
      <c r="J49" s="135"/>
      <c r="K49" s="135"/>
      <c r="L49" s="135"/>
      <c r="M49" s="135"/>
      <c r="N49" s="135"/>
      <c r="O49" s="135"/>
      <c r="P49" s="135"/>
      <c r="Q49" s="135"/>
      <c r="R49" s="135"/>
      <c r="S49" s="135"/>
    </row>
    <row r="50" spans="1:19" s="167" customFormat="1" ht="12" customHeight="1" x14ac:dyDescent="0.25">
      <c r="A50" s="135"/>
      <c r="B50" s="135"/>
      <c r="C50" s="168"/>
      <c r="D50" s="168"/>
      <c r="E50" s="135"/>
      <c r="F50" s="135"/>
      <c r="G50" s="135"/>
      <c r="H50" s="135"/>
      <c r="I50" s="135"/>
      <c r="J50" s="135"/>
      <c r="K50" s="135"/>
      <c r="L50" s="135"/>
      <c r="M50" s="135"/>
      <c r="N50" s="135"/>
      <c r="O50" s="135"/>
      <c r="P50" s="135"/>
      <c r="Q50" s="135"/>
      <c r="R50" s="135"/>
      <c r="S50" s="135"/>
    </row>
    <row r="51" spans="1:19" s="167" customFormat="1" ht="12" customHeight="1" x14ac:dyDescent="0.25">
      <c r="A51" s="135"/>
      <c r="B51" s="135"/>
      <c r="C51" s="168"/>
      <c r="D51" s="168"/>
      <c r="E51" s="135"/>
      <c r="F51" s="135"/>
      <c r="G51" s="135"/>
      <c r="H51" s="135"/>
      <c r="I51" s="135"/>
      <c r="J51" s="135"/>
      <c r="K51" s="135"/>
      <c r="L51" s="135"/>
      <c r="M51" s="135"/>
      <c r="N51" s="135"/>
      <c r="O51" s="135"/>
      <c r="P51" s="135"/>
      <c r="Q51" s="135"/>
      <c r="R51" s="135"/>
      <c r="S51" s="135"/>
    </row>
    <row r="52" spans="1:19" s="167" customFormat="1" ht="12" customHeight="1" x14ac:dyDescent="0.25">
      <c r="A52" s="135"/>
      <c r="B52" s="135"/>
      <c r="C52" s="168"/>
      <c r="D52" s="168"/>
      <c r="E52" s="135"/>
      <c r="F52" s="135"/>
      <c r="G52" s="135"/>
      <c r="H52" s="135"/>
      <c r="I52" s="135"/>
      <c r="J52" s="135"/>
      <c r="K52" s="135"/>
      <c r="L52" s="135"/>
      <c r="M52" s="135"/>
      <c r="N52" s="135"/>
      <c r="O52" s="135"/>
      <c r="P52" s="135"/>
      <c r="Q52" s="135"/>
      <c r="R52" s="135"/>
      <c r="S52" s="135"/>
    </row>
    <row r="53" spans="1:19" s="167" customFormat="1" ht="12" customHeight="1" x14ac:dyDescent="0.25">
      <c r="A53" s="135"/>
      <c r="B53" s="135"/>
      <c r="C53" s="168"/>
      <c r="D53" s="168"/>
      <c r="E53" s="135"/>
      <c r="F53" s="135"/>
      <c r="G53" s="135"/>
      <c r="H53" s="135"/>
      <c r="I53" s="135"/>
      <c r="J53" s="135"/>
      <c r="K53" s="135"/>
      <c r="L53" s="135"/>
      <c r="M53" s="135"/>
      <c r="N53" s="135"/>
      <c r="O53" s="135"/>
      <c r="P53" s="135"/>
      <c r="Q53" s="135"/>
      <c r="R53" s="135"/>
      <c r="S53" s="135"/>
    </row>
    <row r="54" spans="1:19" s="167" customFormat="1" ht="12" customHeight="1" x14ac:dyDescent="0.25">
      <c r="A54" s="135"/>
      <c r="B54" s="135"/>
      <c r="C54" s="168"/>
      <c r="D54" s="168"/>
      <c r="E54" s="135"/>
      <c r="F54" s="135"/>
      <c r="G54" s="135"/>
      <c r="H54" s="135"/>
      <c r="I54" s="135"/>
      <c r="J54" s="135"/>
      <c r="K54" s="135"/>
      <c r="L54" s="135"/>
      <c r="M54" s="135"/>
      <c r="N54" s="135"/>
      <c r="O54" s="135"/>
      <c r="P54" s="135"/>
      <c r="Q54" s="135"/>
      <c r="R54" s="135"/>
      <c r="S54" s="135"/>
    </row>
    <row r="55" spans="1:19" s="167" customFormat="1" ht="12" customHeight="1" x14ac:dyDescent="0.25">
      <c r="A55" s="135"/>
      <c r="B55" s="135"/>
      <c r="C55" s="168"/>
      <c r="D55" s="168"/>
      <c r="E55" s="135"/>
      <c r="F55" s="135"/>
      <c r="G55" s="135"/>
      <c r="H55" s="135"/>
      <c r="I55" s="135"/>
      <c r="J55" s="135"/>
      <c r="K55" s="135"/>
      <c r="L55" s="135"/>
      <c r="M55" s="135"/>
      <c r="N55" s="135"/>
      <c r="O55" s="135"/>
      <c r="P55" s="135"/>
      <c r="Q55" s="135"/>
      <c r="R55" s="135"/>
      <c r="S55" s="135"/>
    </row>
    <row r="56" spans="1:19" s="167" customFormat="1" ht="12" customHeight="1" x14ac:dyDescent="0.25">
      <c r="A56" s="135"/>
      <c r="B56" s="135"/>
      <c r="C56" s="168"/>
      <c r="D56" s="168"/>
      <c r="E56" s="135"/>
      <c r="F56" s="135"/>
      <c r="G56" s="135"/>
      <c r="H56" s="135"/>
      <c r="I56" s="135"/>
      <c r="J56" s="135"/>
      <c r="K56" s="135"/>
      <c r="L56" s="135"/>
      <c r="M56" s="135"/>
      <c r="N56" s="135"/>
      <c r="O56" s="135"/>
      <c r="P56" s="135"/>
      <c r="Q56" s="135"/>
      <c r="R56" s="135"/>
      <c r="S56" s="135"/>
    </row>
    <row r="57" spans="1:19" s="167" customFormat="1" ht="12" customHeight="1" x14ac:dyDescent="0.25">
      <c r="A57" s="135"/>
      <c r="B57" s="135"/>
      <c r="C57" s="168"/>
      <c r="D57" s="168"/>
      <c r="E57" s="135"/>
      <c r="F57" s="135"/>
      <c r="G57" s="135"/>
      <c r="H57" s="135"/>
      <c r="I57" s="135"/>
      <c r="J57" s="135"/>
      <c r="K57" s="135"/>
      <c r="L57" s="135"/>
      <c r="M57" s="135"/>
      <c r="N57" s="135"/>
      <c r="O57" s="135"/>
      <c r="P57" s="135"/>
      <c r="Q57" s="135"/>
      <c r="R57" s="135"/>
      <c r="S57" s="135"/>
    </row>
    <row r="58" spans="1:19" s="167" customFormat="1" ht="12" customHeight="1" x14ac:dyDescent="0.25">
      <c r="A58" s="135"/>
      <c r="B58" s="135"/>
      <c r="C58" s="168"/>
      <c r="D58" s="168"/>
      <c r="E58" s="135"/>
      <c r="F58" s="135"/>
      <c r="G58" s="135"/>
      <c r="H58" s="135"/>
      <c r="I58" s="135"/>
      <c r="J58" s="135"/>
      <c r="K58" s="135"/>
      <c r="L58" s="135"/>
      <c r="M58" s="135"/>
      <c r="N58" s="135"/>
      <c r="O58" s="135"/>
      <c r="P58" s="135"/>
      <c r="Q58" s="135"/>
      <c r="R58" s="135"/>
      <c r="S58" s="135"/>
    </row>
    <row r="59" spans="1:19" s="167" customFormat="1" ht="12" customHeight="1" x14ac:dyDescent="0.25">
      <c r="A59" s="135"/>
      <c r="B59" s="135"/>
      <c r="C59" s="168"/>
      <c r="D59" s="168"/>
      <c r="E59" s="135"/>
      <c r="F59" s="135"/>
      <c r="G59" s="135"/>
      <c r="H59" s="135"/>
      <c r="I59" s="135"/>
      <c r="J59" s="135"/>
      <c r="K59" s="135"/>
      <c r="L59" s="135"/>
      <c r="M59" s="135"/>
      <c r="N59" s="135"/>
      <c r="O59" s="135"/>
      <c r="P59" s="135"/>
      <c r="Q59" s="135"/>
      <c r="R59" s="135"/>
      <c r="S59" s="135"/>
    </row>
    <row r="60" spans="1:19" s="167" customFormat="1" ht="12" customHeight="1" x14ac:dyDescent="0.25">
      <c r="A60" s="135"/>
      <c r="B60" s="135"/>
      <c r="C60" s="168"/>
      <c r="D60" s="168"/>
      <c r="E60" s="135"/>
      <c r="F60" s="135"/>
      <c r="G60" s="135"/>
      <c r="H60" s="135"/>
      <c r="I60" s="135"/>
      <c r="J60" s="135"/>
      <c r="K60" s="135"/>
      <c r="L60" s="135"/>
      <c r="M60" s="135"/>
      <c r="N60" s="135"/>
      <c r="O60" s="135"/>
      <c r="P60" s="135"/>
      <c r="Q60" s="135"/>
      <c r="R60" s="135"/>
      <c r="S60" s="135"/>
    </row>
    <row r="61" spans="1:19" s="167" customFormat="1" ht="12" customHeight="1" x14ac:dyDescent="0.25">
      <c r="A61" s="135"/>
      <c r="B61" s="135"/>
      <c r="C61" s="168"/>
      <c r="D61" s="168"/>
      <c r="E61" s="135"/>
      <c r="F61" s="135"/>
      <c r="G61" s="135"/>
      <c r="H61" s="135"/>
      <c r="I61" s="135"/>
      <c r="J61" s="135"/>
      <c r="K61" s="135"/>
      <c r="L61" s="135"/>
      <c r="M61" s="135"/>
      <c r="N61" s="135"/>
      <c r="O61" s="135"/>
      <c r="P61" s="135"/>
      <c r="Q61" s="135"/>
      <c r="R61" s="135"/>
      <c r="S61" s="135"/>
    </row>
    <row r="62" spans="1:19" s="167" customFormat="1" ht="12" customHeight="1" x14ac:dyDescent="0.25">
      <c r="A62" s="135"/>
      <c r="B62" s="135"/>
      <c r="C62" s="168"/>
      <c r="D62" s="168"/>
      <c r="E62" s="135"/>
      <c r="F62" s="135"/>
      <c r="G62" s="135"/>
      <c r="H62" s="135"/>
      <c r="I62" s="135"/>
      <c r="J62" s="135"/>
      <c r="K62" s="135"/>
      <c r="L62" s="135"/>
      <c r="M62" s="135"/>
      <c r="N62" s="135"/>
      <c r="O62" s="135"/>
      <c r="P62" s="135"/>
      <c r="Q62" s="135"/>
      <c r="R62" s="135"/>
      <c r="S62" s="135"/>
    </row>
    <row r="63" spans="1:19" s="167" customFormat="1" ht="12" customHeight="1" x14ac:dyDescent="0.25">
      <c r="A63" s="135"/>
      <c r="B63" s="135"/>
      <c r="C63" s="168"/>
      <c r="D63" s="168"/>
      <c r="E63" s="135"/>
      <c r="F63" s="135"/>
      <c r="G63" s="135"/>
      <c r="H63" s="135"/>
      <c r="I63" s="135"/>
      <c r="J63" s="135"/>
      <c r="K63" s="135"/>
      <c r="L63" s="135"/>
      <c r="M63" s="135"/>
      <c r="N63" s="135"/>
      <c r="O63" s="135"/>
      <c r="P63" s="135"/>
      <c r="Q63" s="135"/>
      <c r="R63" s="135"/>
      <c r="S63" s="135"/>
    </row>
    <row r="64" spans="1:19" s="167" customFormat="1" ht="12" customHeight="1" x14ac:dyDescent="0.25">
      <c r="A64" s="135"/>
      <c r="B64" s="135"/>
      <c r="C64" s="168"/>
      <c r="D64" s="168"/>
      <c r="E64" s="135"/>
      <c r="F64" s="135"/>
      <c r="G64" s="135"/>
      <c r="H64" s="135"/>
      <c r="I64" s="135"/>
      <c r="J64" s="135"/>
      <c r="K64" s="135"/>
      <c r="L64" s="135"/>
      <c r="M64" s="135"/>
      <c r="N64" s="135"/>
      <c r="O64" s="135"/>
      <c r="P64" s="135"/>
      <c r="Q64" s="135"/>
      <c r="R64" s="135"/>
      <c r="S64" s="135"/>
    </row>
    <row r="65" spans="1:19" s="167" customFormat="1" ht="12" customHeight="1" x14ac:dyDescent="0.25">
      <c r="A65" s="135"/>
      <c r="B65" s="135"/>
      <c r="C65" s="168"/>
      <c r="D65" s="168"/>
      <c r="E65" s="135"/>
      <c r="F65" s="135"/>
      <c r="G65" s="135"/>
      <c r="H65" s="135"/>
      <c r="I65" s="135"/>
      <c r="J65" s="135"/>
      <c r="K65" s="135"/>
      <c r="L65" s="135"/>
      <c r="M65" s="135"/>
      <c r="N65" s="135"/>
      <c r="O65" s="135"/>
      <c r="P65" s="135"/>
      <c r="Q65" s="135"/>
      <c r="R65" s="135"/>
      <c r="S65" s="135"/>
    </row>
    <row r="66" spans="1:19" s="167" customFormat="1" ht="12" customHeight="1" x14ac:dyDescent="0.25">
      <c r="A66" s="135"/>
      <c r="B66" s="135"/>
      <c r="C66" s="168"/>
      <c r="D66" s="168"/>
      <c r="E66" s="135"/>
      <c r="F66" s="135"/>
      <c r="G66" s="135"/>
      <c r="H66" s="135"/>
      <c r="I66" s="135"/>
      <c r="J66" s="135"/>
      <c r="K66" s="135"/>
      <c r="L66" s="135"/>
      <c r="M66" s="135"/>
      <c r="N66" s="135"/>
      <c r="O66" s="135"/>
      <c r="P66" s="135"/>
      <c r="Q66" s="135"/>
      <c r="R66" s="135"/>
      <c r="S66" s="135"/>
    </row>
    <row r="67" spans="1:19" s="167" customFormat="1" ht="12" customHeight="1" x14ac:dyDescent="0.25">
      <c r="A67" s="135"/>
      <c r="B67" s="135"/>
      <c r="C67" s="168"/>
      <c r="D67" s="168"/>
      <c r="E67" s="135"/>
      <c r="F67" s="135"/>
      <c r="G67" s="135"/>
      <c r="H67" s="135"/>
      <c r="I67" s="135"/>
      <c r="J67" s="135"/>
      <c r="K67" s="135"/>
      <c r="L67" s="135"/>
      <c r="M67" s="135"/>
      <c r="N67" s="135"/>
      <c r="O67" s="135"/>
      <c r="P67" s="135"/>
      <c r="Q67" s="135"/>
      <c r="R67" s="135"/>
      <c r="S67" s="135"/>
    </row>
    <row r="68" spans="1:19" s="167" customFormat="1" ht="12" customHeight="1" x14ac:dyDescent="0.25">
      <c r="A68" s="135"/>
      <c r="B68" s="135"/>
      <c r="C68" s="168"/>
      <c r="D68" s="168"/>
      <c r="E68" s="135"/>
      <c r="F68" s="135"/>
      <c r="G68" s="135"/>
      <c r="H68" s="135"/>
      <c r="I68" s="135"/>
      <c r="J68" s="135"/>
      <c r="K68" s="135"/>
      <c r="L68" s="135"/>
      <c r="M68" s="135"/>
      <c r="N68" s="135"/>
      <c r="O68" s="135"/>
      <c r="P68" s="135"/>
      <c r="Q68" s="135"/>
      <c r="R68" s="135"/>
      <c r="S68" s="135"/>
    </row>
    <row r="69" spans="1:19" s="167" customFormat="1" ht="12" customHeight="1" x14ac:dyDescent="0.25">
      <c r="A69" s="135"/>
      <c r="B69" s="135"/>
      <c r="C69" s="168"/>
      <c r="D69" s="168"/>
      <c r="E69" s="135"/>
      <c r="F69" s="135"/>
      <c r="G69" s="135"/>
      <c r="H69" s="135"/>
      <c r="I69" s="135"/>
      <c r="J69" s="135"/>
      <c r="K69" s="135"/>
      <c r="L69" s="135"/>
      <c r="M69" s="135"/>
      <c r="N69" s="135"/>
      <c r="O69" s="135"/>
      <c r="P69" s="135"/>
      <c r="Q69" s="135"/>
      <c r="R69" s="135"/>
      <c r="S69" s="135"/>
    </row>
    <row r="70" spans="1:19" s="167" customFormat="1" ht="12" customHeight="1" x14ac:dyDescent="0.25">
      <c r="A70" s="135"/>
      <c r="B70" s="135"/>
      <c r="C70" s="168"/>
      <c r="D70" s="168"/>
      <c r="E70" s="135"/>
      <c r="F70" s="135"/>
      <c r="G70" s="135"/>
      <c r="H70" s="135"/>
      <c r="I70" s="135"/>
      <c r="J70" s="135"/>
      <c r="K70" s="135"/>
      <c r="L70" s="135"/>
      <c r="M70" s="135"/>
      <c r="N70" s="135"/>
      <c r="O70" s="135"/>
      <c r="P70" s="135"/>
      <c r="Q70" s="135"/>
      <c r="R70" s="135"/>
      <c r="S70" s="135"/>
    </row>
    <row r="71" spans="1:19" s="167" customFormat="1" ht="12" customHeight="1" x14ac:dyDescent="0.25">
      <c r="A71" s="135"/>
      <c r="B71" s="135"/>
      <c r="C71" s="168"/>
      <c r="D71" s="168"/>
      <c r="E71" s="135"/>
      <c r="F71" s="135"/>
      <c r="G71" s="135"/>
      <c r="H71" s="135"/>
      <c r="I71" s="135"/>
      <c r="J71" s="135"/>
      <c r="K71" s="135"/>
      <c r="L71" s="135"/>
      <c r="M71" s="135"/>
      <c r="N71" s="135"/>
      <c r="O71" s="135"/>
      <c r="P71" s="135"/>
      <c r="Q71" s="135"/>
      <c r="R71" s="135"/>
      <c r="S71" s="135"/>
    </row>
    <row r="72" spans="1:19" s="167" customFormat="1" ht="12" customHeight="1" x14ac:dyDescent="0.25">
      <c r="A72" s="135"/>
      <c r="B72" s="135"/>
      <c r="C72" s="168"/>
      <c r="D72" s="168"/>
      <c r="E72" s="135"/>
      <c r="F72" s="135"/>
      <c r="G72" s="135"/>
      <c r="H72" s="135"/>
      <c r="I72" s="135"/>
      <c r="J72" s="135"/>
      <c r="K72" s="135"/>
      <c r="L72" s="135"/>
      <c r="M72" s="135"/>
      <c r="N72" s="135"/>
      <c r="O72" s="135"/>
      <c r="P72" s="135"/>
      <c r="Q72" s="135"/>
      <c r="R72" s="135"/>
      <c r="S72" s="135"/>
    </row>
    <row r="73" spans="1:19" s="167" customFormat="1" ht="12" customHeight="1" x14ac:dyDescent="0.25">
      <c r="A73" s="135"/>
      <c r="B73" s="135"/>
      <c r="C73" s="168"/>
      <c r="D73" s="168"/>
      <c r="E73" s="135"/>
      <c r="F73" s="135"/>
      <c r="G73" s="135"/>
      <c r="H73" s="135"/>
      <c r="I73" s="135"/>
      <c r="J73" s="135"/>
      <c r="K73" s="135"/>
      <c r="L73" s="135"/>
      <c r="M73" s="135"/>
      <c r="N73" s="135"/>
      <c r="O73" s="135"/>
      <c r="P73" s="135"/>
      <c r="Q73" s="135"/>
      <c r="R73" s="135"/>
      <c r="S73" s="135"/>
    </row>
    <row r="74" spans="1:19" s="167" customFormat="1" ht="12" customHeight="1" x14ac:dyDescent="0.25">
      <c r="A74" s="135"/>
      <c r="B74" s="135"/>
      <c r="C74" s="168"/>
      <c r="D74" s="168"/>
      <c r="E74" s="135"/>
      <c r="F74" s="135"/>
      <c r="G74" s="135"/>
      <c r="H74" s="135"/>
      <c r="I74" s="135"/>
      <c r="J74" s="135"/>
      <c r="K74" s="135"/>
      <c r="L74" s="135"/>
      <c r="M74" s="135"/>
      <c r="N74" s="135"/>
      <c r="O74" s="135"/>
      <c r="P74" s="135"/>
      <c r="Q74" s="135"/>
      <c r="R74" s="135"/>
      <c r="S74" s="135"/>
    </row>
    <row r="75" spans="1:19" s="167" customFormat="1" ht="12" customHeight="1" x14ac:dyDescent="0.25">
      <c r="A75" s="135"/>
      <c r="B75" s="135"/>
      <c r="C75" s="168"/>
      <c r="D75" s="168"/>
      <c r="E75" s="135"/>
      <c r="F75" s="135"/>
      <c r="G75" s="135"/>
      <c r="H75" s="135"/>
      <c r="I75" s="135"/>
      <c r="J75" s="135"/>
      <c r="K75" s="135"/>
      <c r="L75" s="135"/>
      <c r="M75" s="135"/>
      <c r="N75" s="135"/>
      <c r="O75" s="135"/>
      <c r="P75" s="135"/>
      <c r="Q75" s="135"/>
      <c r="R75" s="135"/>
      <c r="S75" s="135"/>
    </row>
    <row r="76" spans="1:19" s="167" customFormat="1" ht="12" customHeight="1" x14ac:dyDescent="0.25">
      <c r="A76" s="135"/>
      <c r="B76" s="135"/>
      <c r="C76" s="168"/>
      <c r="D76" s="168"/>
      <c r="E76" s="135"/>
      <c r="F76" s="135"/>
      <c r="G76" s="135"/>
      <c r="H76" s="135"/>
      <c r="I76" s="135"/>
      <c r="J76" s="135"/>
      <c r="K76" s="135"/>
      <c r="L76" s="135"/>
      <c r="M76" s="135"/>
      <c r="N76" s="135"/>
      <c r="O76" s="135"/>
      <c r="P76" s="135"/>
      <c r="Q76" s="135"/>
      <c r="R76" s="135"/>
      <c r="S76" s="135"/>
    </row>
    <row r="77" spans="1:19" s="167" customFormat="1" ht="12" customHeight="1" x14ac:dyDescent="0.25">
      <c r="A77" s="135"/>
      <c r="B77" s="135"/>
      <c r="C77" s="168"/>
      <c r="D77" s="168"/>
      <c r="E77" s="135"/>
      <c r="F77" s="135"/>
      <c r="G77" s="135"/>
      <c r="H77" s="135"/>
      <c r="I77" s="135"/>
      <c r="J77" s="135"/>
      <c r="K77" s="135"/>
      <c r="L77" s="135"/>
      <c r="M77" s="135"/>
      <c r="N77" s="135"/>
      <c r="O77" s="135"/>
      <c r="P77" s="135"/>
      <c r="Q77" s="135"/>
      <c r="R77" s="135"/>
      <c r="S77" s="135"/>
    </row>
    <row r="78" spans="1:19" s="167" customFormat="1" ht="12" customHeight="1" x14ac:dyDescent="0.25">
      <c r="A78" s="135"/>
      <c r="B78" s="135"/>
      <c r="C78" s="168"/>
      <c r="D78" s="168"/>
      <c r="E78" s="135"/>
      <c r="F78" s="135"/>
      <c r="G78" s="135"/>
      <c r="H78" s="135"/>
      <c r="I78" s="135"/>
      <c r="J78" s="135"/>
      <c r="K78" s="135"/>
      <c r="L78" s="135"/>
      <c r="M78" s="135"/>
      <c r="N78" s="135"/>
      <c r="O78" s="135"/>
      <c r="P78" s="135"/>
      <c r="Q78" s="135"/>
      <c r="R78" s="135"/>
      <c r="S78" s="135"/>
    </row>
    <row r="79" spans="1:19" s="167" customFormat="1" ht="12" customHeight="1" x14ac:dyDescent="0.25">
      <c r="A79" s="135"/>
      <c r="B79" s="135"/>
      <c r="C79" s="168"/>
      <c r="D79" s="168"/>
      <c r="E79" s="135"/>
      <c r="F79" s="135"/>
      <c r="G79" s="135"/>
      <c r="H79" s="135"/>
      <c r="I79" s="135"/>
      <c r="J79" s="135"/>
      <c r="K79" s="135"/>
      <c r="L79" s="135"/>
      <c r="M79" s="135"/>
      <c r="N79" s="135"/>
      <c r="O79" s="135"/>
      <c r="P79" s="135"/>
      <c r="Q79" s="135"/>
      <c r="R79" s="135"/>
      <c r="S79" s="135"/>
    </row>
    <row r="80" spans="1:19" s="167" customFormat="1" ht="12" customHeight="1" x14ac:dyDescent="0.25">
      <c r="A80" s="135"/>
      <c r="B80" s="135"/>
      <c r="C80" s="168"/>
      <c r="D80" s="168"/>
      <c r="E80" s="135"/>
      <c r="F80" s="135"/>
      <c r="G80" s="135"/>
      <c r="H80" s="135"/>
      <c r="I80" s="135"/>
      <c r="J80" s="135"/>
      <c r="K80" s="135"/>
      <c r="L80" s="135"/>
      <c r="M80" s="135"/>
      <c r="N80" s="135"/>
      <c r="O80" s="135"/>
      <c r="P80" s="135"/>
      <c r="Q80" s="135"/>
      <c r="R80" s="135"/>
      <c r="S80" s="135"/>
    </row>
    <row r="81" spans="1:19" s="167" customFormat="1" ht="12" customHeight="1" x14ac:dyDescent="0.25">
      <c r="A81" s="135"/>
      <c r="B81" s="135"/>
      <c r="C81" s="168"/>
      <c r="D81" s="168"/>
      <c r="E81" s="135"/>
      <c r="F81" s="135"/>
      <c r="G81" s="135"/>
      <c r="H81" s="135"/>
      <c r="I81" s="135"/>
      <c r="J81" s="135"/>
      <c r="K81" s="135"/>
      <c r="L81" s="135"/>
      <c r="M81" s="135"/>
      <c r="N81" s="135"/>
      <c r="O81" s="135"/>
      <c r="P81" s="135"/>
      <c r="Q81" s="135"/>
      <c r="R81" s="135"/>
      <c r="S81" s="135"/>
    </row>
    <row r="82" spans="1:19" s="167" customFormat="1" ht="12" customHeight="1" x14ac:dyDescent="0.25">
      <c r="A82" s="135"/>
      <c r="B82" s="135"/>
      <c r="C82" s="168"/>
      <c r="D82" s="168"/>
      <c r="E82" s="135"/>
      <c r="F82" s="135"/>
      <c r="G82" s="135"/>
      <c r="H82" s="135"/>
      <c r="I82" s="135"/>
      <c r="J82" s="135"/>
      <c r="K82" s="135"/>
      <c r="L82" s="135"/>
      <c r="M82" s="135"/>
      <c r="N82" s="135"/>
      <c r="O82" s="135"/>
      <c r="P82" s="135"/>
      <c r="Q82" s="135"/>
      <c r="R82" s="135"/>
      <c r="S82" s="135"/>
    </row>
    <row r="83" spans="1:19" s="167" customFormat="1" ht="12" customHeight="1" x14ac:dyDescent="0.25">
      <c r="A83" s="135"/>
      <c r="B83" s="135"/>
      <c r="C83" s="168"/>
      <c r="D83" s="168"/>
      <c r="E83" s="135"/>
      <c r="F83" s="135"/>
      <c r="G83" s="135"/>
      <c r="H83" s="135"/>
      <c r="I83" s="135"/>
      <c r="J83" s="135"/>
      <c r="K83" s="135"/>
      <c r="L83" s="135"/>
      <c r="M83" s="135"/>
      <c r="N83" s="135"/>
      <c r="O83" s="135"/>
      <c r="P83" s="135"/>
      <c r="Q83" s="135"/>
      <c r="R83" s="135"/>
      <c r="S83" s="135"/>
    </row>
    <row r="84" spans="1:19" s="167" customFormat="1" ht="12" customHeight="1" x14ac:dyDescent="0.25">
      <c r="A84" s="135"/>
      <c r="B84" s="135"/>
      <c r="C84" s="168"/>
      <c r="D84" s="168"/>
      <c r="E84" s="135"/>
      <c r="F84" s="135"/>
      <c r="G84" s="135"/>
      <c r="H84" s="135"/>
      <c r="I84" s="135"/>
      <c r="J84" s="135"/>
      <c r="K84" s="135"/>
      <c r="L84" s="135"/>
      <c r="M84" s="135"/>
      <c r="N84" s="135"/>
      <c r="O84" s="135"/>
      <c r="P84" s="135"/>
      <c r="Q84" s="135"/>
      <c r="R84" s="135"/>
      <c r="S84" s="135"/>
    </row>
    <row r="85" spans="1:19" s="167" customFormat="1" ht="12" customHeight="1" x14ac:dyDescent="0.25">
      <c r="A85" s="135"/>
      <c r="B85" s="135"/>
      <c r="C85" s="168"/>
      <c r="D85" s="168"/>
      <c r="E85" s="135"/>
      <c r="F85" s="135"/>
      <c r="G85" s="135"/>
      <c r="H85" s="135"/>
      <c r="I85" s="135"/>
      <c r="J85" s="135"/>
      <c r="K85" s="135"/>
      <c r="L85" s="135"/>
      <c r="M85" s="135"/>
      <c r="N85" s="135"/>
      <c r="O85" s="135"/>
      <c r="P85" s="135"/>
      <c r="Q85" s="135"/>
      <c r="R85" s="135"/>
      <c r="S85" s="135"/>
    </row>
    <row r="86" spans="1:19" s="167" customFormat="1" ht="12" customHeight="1" x14ac:dyDescent="0.25">
      <c r="A86" s="135"/>
      <c r="B86" s="135"/>
      <c r="C86" s="168"/>
      <c r="D86" s="168"/>
      <c r="E86" s="135"/>
      <c r="F86" s="135"/>
      <c r="G86" s="135"/>
      <c r="H86" s="135"/>
      <c r="I86" s="135"/>
      <c r="J86" s="135"/>
      <c r="K86" s="135"/>
      <c r="L86" s="135"/>
      <c r="M86" s="135"/>
      <c r="N86" s="135"/>
      <c r="O86" s="135"/>
      <c r="P86" s="135"/>
      <c r="Q86" s="135"/>
      <c r="R86" s="135"/>
      <c r="S86" s="135"/>
    </row>
    <row r="87" spans="1:19" s="167" customFormat="1" ht="12" customHeight="1" x14ac:dyDescent="0.25">
      <c r="A87" s="135"/>
      <c r="B87" s="135"/>
      <c r="C87" s="168"/>
      <c r="D87" s="168"/>
      <c r="E87" s="135"/>
      <c r="F87" s="135"/>
      <c r="G87" s="135"/>
      <c r="H87" s="135"/>
      <c r="I87" s="135"/>
      <c r="J87" s="135"/>
      <c r="K87" s="135"/>
      <c r="L87" s="135"/>
      <c r="M87" s="135"/>
      <c r="N87" s="135"/>
      <c r="O87" s="135"/>
      <c r="P87" s="135"/>
      <c r="Q87" s="135"/>
      <c r="R87" s="135"/>
      <c r="S87" s="135"/>
    </row>
    <row r="88" spans="1:19" s="167" customFormat="1" ht="12" customHeight="1" x14ac:dyDescent="0.25">
      <c r="A88" s="135"/>
      <c r="B88" s="135"/>
      <c r="C88" s="168"/>
      <c r="D88" s="168"/>
      <c r="E88" s="135"/>
      <c r="F88" s="135"/>
      <c r="G88" s="135"/>
      <c r="H88" s="135"/>
      <c r="I88" s="135"/>
      <c r="J88" s="135"/>
      <c r="K88" s="135"/>
      <c r="L88" s="135"/>
      <c r="M88" s="135"/>
      <c r="N88" s="135"/>
      <c r="O88" s="135"/>
      <c r="P88" s="135"/>
      <c r="Q88" s="135"/>
      <c r="R88" s="135"/>
      <c r="S88" s="135"/>
    </row>
    <row r="89" spans="1:19" s="167" customFormat="1" ht="12" customHeight="1" x14ac:dyDescent="0.25">
      <c r="A89" s="135"/>
      <c r="B89" s="135"/>
      <c r="C89" s="168"/>
      <c r="D89" s="168"/>
      <c r="E89" s="135"/>
      <c r="F89" s="135"/>
      <c r="G89" s="135"/>
      <c r="H89" s="135"/>
      <c r="I89" s="135"/>
      <c r="J89" s="135"/>
      <c r="K89" s="135"/>
      <c r="L89" s="135"/>
      <c r="M89" s="135"/>
      <c r="N89" s="135"/>
      <c r="O89" s="135"/>
      <c r="P89" s="135"/>
      <c r="Q89" s="135"/>
      <c r="R89" s="135"/>
      <c r="S89" s="135"/>
    </row>
    <row r="90" spans="1:19" s="167" customFormat="1" ht="12" customHeight="1" x14ac:dyDescent="0.25">
      <c r="A90" s="135"/>
      <c r="B90" s="135"/>
      <c r="C90" s="168"/>
      <c r="D90" s="168"/>
      <c r="E90" s="135"/>
      <c r="F90" s="135"/>
      <c r="G90" s="135"/>
      <c r="H90" s="135"/>
      <c r="I90" s="135"/>
      <c r="J90" s="135"/>
      <c r="K90" s="135"/>
      <c r="L90" s="135"/>
      <c r="M90" s="135"/>
      <c r="N90" s="135"/>
      <c r="O90" s="135"/>
      <c r="P90" s="135"/>
      <c r="Q90" s="135"/>
      <c r="R90" s="135"/>
      <c r="S90" s="135"/>
    </row>
    <row r="91" spans="1:19" s="167" customFormat="1" ht="12" customHeight="1" x14ac:dyDescent="0.25">
      <c r="A91" s="135"/>
      <c r="B91" s="135"/>
      <c r="C91" s="168"/>
      <c r="D91" s="168"/>
      <c r="E91" s="135"/>
      <c r="F91" s="135"/>
      <c r="G91" s="135"/>
      <c r="H91" s="135"/>
      <c r="I91" s="135"/>
      <c r="J91" s="135"/>
      <c r="K91" s="135"/>
      <c r="L91" s="135"/>
      <c r="M91" s="135"/>
      <c r="N91" s="135"/>
      <c r="O91" s="135"/>
      <c r="P91" s="135"/>
      <c r="Q91" s="135"/>
      <c r="R91" s="135"/>
      <c r="S91" s="135"/>
    </row>
    <row r="92" spans="1:19" s="167" customFormat="1" ht="12" customHeight="1" x14ac:dyDescent="0.25">
      <c r="A92" s="135"/>
      <c r="B92" s="135"/>
      <c r="C92" s="168"/>
      <c r="D92" s="168"/>
      <c r="E92" s="135"/>
      <c r="F92" s="135"/>
      <c r="G92" s="135"/>
      <c r="H92" s="135"/>
      <c r="I92" s="135"/>
      <c r="J92" s="135"/>
      <c r="K92" s="135"/>
      <c r="L92" s="135"/>
      <c r="M92" s="135"/>
      <c r="N92" s="135"/>
      <c r="O92" s="135"/>
      <c r="P92" s="135"/>
      <c r="Q92" s="135"/>
      <c r="R92" s="135"/>
      <c r="S92" s="135"/>
    </row>
    <row r="93" spans="1:19" s="167" customFormat="1" ht="12" customHeight="1" x14ac:dyDescent="0.25">
      <c r="A93" s="135"/>
      <c r="B93" s="135"/>
      <c r="C93" s="168"/>
      <c r="D93" s="168"/>
      <c r="E93" s="135"/>
      <c r="F93" s="135"/>
      <c r="G93" s="135"/>
      <c r="H93" s="135"/>
      <c r="I93" s="135"/>
      <c r="J93" s="135"/>
      <c r="K93" s="135"/>
      <c r="L93" s="135"/>
      <c r="M93" s="135"/>
      <c r="N93" s="135"/>
      <c r="O93" s="135"/>
      <c r="P93" s="135"/>
      <c r="Q93" s="135"/>
      <c r="R93" s="135"/>
      <c r="S93" s="135"/>
    </row>
    <row r="94" spans="1:19" s="167" customFormat="1" ht="12" customHeight="1" x14ac:dyDescent="0.25">
      <c r="A94" s="135"/>
      <c r="B94" s="135"/>
      <c r="C94" s="168"/>
      <c r="D94" s="168"/>
      <c r="E94" s="135"/>
      <c r="F94" s="135"/>
      <c r="G94" s="135"/>
      <c r="H94" s="135"/>
      <c r="I94" s="135"/>
      <c r="J94" s="135"/>
      <c r="K94" s="135"/>
      <c r="L94" s="135"/>
      <c r="M94" s="135"/>
      <c r="N94" s="135"/>
      <c r="O94" s="135"/>
      <c r="P94" s="135"/>
      <c r="Q94" s="135"/>
      <c r="R94" s="135"/>
      <c r="S94" s="135"/>
    </row>
    <row r="95" spans="1:19" s="167" customFormat="1" ht="12" customHeight="1" x14ac:dyDescent="0.25">
      <c r="A95" s="135"/>
      <c r="B95" s="135"/>
      <c r="C95" s="168"/>
      <c r="D95" s="168"/>
      <c r="E95" s="135"/>
      <c r="F95" s="135"/>
      <c r="G95" s="135"/>
      <c r="H95" s="135"/>
      <c r="I95" s="135"/>
      <c r="J95" s="135"/>
      <c r="K95" s="135"/>
      <c r="L95" s="135"/>
      <c r="M95" s="135"/>
      <c r="N95" s="135"/>
      <c r="O95" s="135"/>
      <c r="P95" s="135"/>
      <c r="Q95" s="135"/>
      <c r="R95" s="135"/>
      <c r="S95" s="135"/>
    </row>
    <row r="96" spans="1:19" s="167" customFormat="1" ht="12" customHeight="1" x14ac:dyDescent="0.25">
      <c r="A96" s="135"/>
      <c r="B96" s="135"/>
      <c r="C96" s="168"/>
      <c r="D96" s="168"/>
      <c r="E96" s="135"/>
      <c r="F96" s="135"/>
      <c r="G96" s="135"/>
      <c r="H96" s="135"/>
      <c r="I96" s="135"/>
      <c r="J96" s="135"/>
      <c r="K96" s="135"/>
      <c r="L96" s="135"/>
      <c r="M96" s="135"/>
      <c r="N96" s="135"/>
      <c r="O96" s="135"/>
      <c r="P96" s="135"/>
      <c r="Q96" s="135"/>
      <c r="R96" s="135"/>
      <c r="S96" s="135"/>
    </row>
    <row r="97" spans="1:19" s="167" customFormat="1" ht="12" customHeight="1" x14ac:dyDescent="0.25">
      <c r="A97" s="135"/>
      <c r="B97" s="135"/>
      <c r="C97" s="168"/>
      <c r="D97" s="168"/>
      <c r="E97" s="135"/>
      <c r="F97" s="135"/>
      <c r="G97" s="135"/>
      <c r="H97" s="135"/>
      <c r="I97" s="135"/>
      <c r="J97" s="135"/>
      <c r="K97" s="135"/>
      <c r="L97" s="135"/>
      <c r="M97" s="135"/>
      <c r="N97" s="135"/>
      <c r="O97" s="135"/>
      <c r="P97" s="135"/>
      <c r="Q97" s="135"/>
      <c r="R97" s="135"/>
      <c r="S97" s="135"/>
    </row>
    <row r="98" spans="1:19" s="167" customFormat="1" ht="12" customHeight="1" x14ac:dyDescent="0.25">
      <c r="A98" s="135"/>
      <c r="B98" s="135"/>
      <c r="C98" s="168"/>
      <c r="D98" s="168"/>
      <c r="E98" s="135"/>
      <c r="F98" s="135"/>
      <c r="G98" s="135"/>
      <c r="H98" s="135"/>
      <c r="I98" s="135"/>
      <c r="J98" s="135"/>
      <c r="K98" s="135"/>
      <c r="L98" s="135"/>
      <c r="M98" s="135"/>
      <c r="N98" s="135"/>
      <c r="O98" s="135"/>
      <c r="P98" s="135"/>
      <c r="Q98" s="135"/>
      <c r="R98" s="135"/>
      <c r="S98" s="135"/>
    </row>
    <row r="99" spans="1:19" s="167" customFormat="1" ht="12" customHeight="1" x14ac:dyDescent="0.25">
      <c r="A99" s="135"/>
      <c r="B99" s="135"/>
      <c r="C99" s="168"/>
      <c r="D99" s="168"/>
      <c r="E99" s="135"/>
      <c r="F99" s="135"/>
      <c r="G99" s="135"/>
      <c r="H99" s="135"/>
      <c r="I99" s="135"/>
      <c r="J99" s="135"/>
      <c r="K99" s="135"/>
      <c r="L99" s="135"/>
      <c r="M99" s="135"/>
      <c r="N99" s="135"/>
      <c r="O99" s="135"/>
      <c r="P99" s="135"/>
      <c r="Q99" s="135"/>
      <c r="R99" s="135"/>
      <c r="S99" s="135"/>
    </row>
    <row r="100" spans="1:19" s="167" customFormat="1" ht="12" customHeight="1" x14ac:dyDescent="0.25">
      <c r="A100" s="135"/>
      <c r="B100" s="135"/>
      <c r="C100" s="168"/>
      <c r="D100" s="168"/>
      <c r="E100" s="135"/>
      <c r="F100" s="135"/>
      <c r="G100" s="135"/>
      <c r="H100" s="135"/>
      <c r="I100" s="135"/>
      <c r="J100" s="135"/>
      <c r="K100" s="135"/>
      <c r="L100" s="135"/>
      <c r="M100" s="135"/>
      <c r="N100" s="135"/>
      <c r="O100" s="135"/>
      <c r="P100" s="135"/>
      <c r="Q100" s="135"/>
      <c r="R100" s="135"/>
      <c r="S100" s="135"/>
    </row>
    <row r="101" spans="1:19" s="167" customFormat="1" ht="12" customHeight="1" x14ac:dyDescent="0.25">
      <c r="A101" s="135"/>
      <c r="B101" s="135"/>
      <c r="C101" s="168"/>
      <c r="D101" s="168"/>
      <c r="E101" s="135"/>
      <c r="F101" s="135"/>
      <c r="G101" s="135"/>
      <c r="H101" s="135"/>
      <c r="I101" s="135"/>
      <c r="J101" s="135"/>
      <c r="K101" s="135"/>
      <c r="L101" s="135"/>
      <c r="M101" s="135"/>
      <c r="N101" s="135"/>
      <c r="O101" s="135"/>
      <c r="P101" s="135"/>
      <c r="Q101" s="135"/>
      <c r="R101" s="135"/>
      <c r="S101" s="135"/>
    </row>
    <row r="102" spans="1:19" s="167" customFormat="1" ht="12" customHeight="1" x14ac:dyDescent="0.25">
      <c r="A102" s="135"/>
      <c r="B102" s="135"/>
      <c r="C102" s="168"/>
      <c r="D102" s="168"/>
      <c r="E102" s="135"/>
      <c r="F102" s="135"/>
      <c r="G102" s="135"/>
      <c r="H102" s="135"/>
      <c r="I102" s="135"/>
      <c r="J102" s="135"/>
      <c r="K102" s="135"/>
      <c r="L102" s="135"/>
      <c r="M102" s="135"/>
      <c r="N102" s="135"/>
      <c r="O102" s="135"/>
      <c r="P102" s="135"/>
      <c r="Q102" s="135"/>
      <c r="R102" s="135"/>
      <c r="S102" s="135"/>
    </row>
    <row r="103" spans="1:19" s="167" customFormat="1" ht="12" customHeight="1" x14ac:dyDescent="0.25">
      <c r="A103" s="135"/>
      <c r="B103" s="135"/>
      <c r="C103" s="168"/>
      <c r="D103" s="168"/>
      <c r="E103" s="135"/>
      <c r="F103" s="135"/>
      <c r="G103" s="135"/>
      <c r="H103" s="135"/>
      <c r="I103" s="135"/>
      <c r="J103" s="135"/>
      <c r="K103" s="135"/>
      <c r="L103" s="135"/>
      <c r="M103" s="135"/>
      <c r="N103" s="135"/>
      <c r="O103" s="135"/>
      <c r="P103" s="135"/>
      <c r="Q103" s="135"/>
      <c r="R103" s="135"/>
      <c r="S103" s="135"/>
    </row>
    <row r="104" spans="1:19" s="167" customFormat="1" ht="12" customHeight="1" x14ac:dyDescent="0.25">
      <c r="A104" s="135"/>
      <c r="B104" s="135"/>
      <c r="C104" s="168"/>
      <c r="D104" s="168"/>
      <c r="E104" s="135"/>
      <c r="F104" s="135"/>
      <c r="G104" s="135"/>
      <c r="H104" s="135"/>
      <c r="I104" s="135"/>
      <c r="J104" s="135"/>
      <c r="K104" s="135"/>
      <c r="L104" s="135"/>
      <c r="M104" s="135"/>
      <c r="N104" s="135"/>
      <c r="O104" s="135"/>
      <c r="P104" s="135"/>
      <c r="Q104" s="135"/>
      <c r="R104" s="135"/>
      <c r="S104" s="135"/>
    </row>
    <row r="105" spans="1:19" s="167" customFormat="1" ht="12" customHeight="1" x14ac:dyDescent="0.25">
      <c r="A105" s="135"/>
      <c r="B105" s="135"/>
      <c r="C105" s="168"/>
      <c r="D105" s="168"/>
      <c r="E105" s="135"/>
      <c r="F105" s="135"/>
      <c r="G105" s="135"/>
      <c r="H105" s="135"/>
      <c r="I105" s="135"/>
      <c r="J105" s="135"/>
      <c r="K105" s="135"/>
      <c r="L105" s="135"/>
      <c r="M105" s="135"/>
      <c r="N105" s="135"/>
      <c r="O105" s="135"/>
      <c r="P105" s="135"/>
      <c r="Q105" s="135"/>
      <c r="R105" s="135"/>
      <c r="S105" s="135"/>
    </row>
    <row r="106" spans="1:19" s="167" customFormat="1" ht="12" customHeight="1" x14ac:dyDescent="0.25">
      <c r="A106" s="135"/>
      <c r="B106" s="135"/>
      <c r="C106" s="168"/>
      <c r="D106" s="168"/>
      <c r="E106" s="135"/>
      <c r="F106" s="135"/>
      <c r="G106" s="135"/>
      <c r="H106" s="135"/>
      <c r="I106" s="135"/>
      <c r="J106" s="135"/>
      <c r="K106" s="135"/>
      <c r="L106" s="135"/>
      <c r="M106" s="135"/>
      <c r="N106" s="135"/>
      <c r="O106" s="135"/>
      <c r="P106" s="135"/>
      <c r="Q106" s="135"/>
      <c r="R106" s="135"/>
      <c r="S106" s="135"/>
    </row>
    <row r="107" spans="1:19" s="167" customFormat="1" ht="12" customHeight="1" x14ac:dyDescent="0.25">
      <c r="A107" s="135"/>
      <c r="B107" s="135"/>
      <c r="C107" s="168"/>
      <c r="D107" s="168"/>
      <c r="E107" s="135"/>
      <c r="F107" s="135"/>
      <c r="G107" s="135"/>
      <c r="H107" s="135"/>
      <c r="I107" s="135"/>
      <c r="J107" s="135"/>
      <c r="K107" s="135"/>
      <c r="L107" s="135"/>
      <c r="M107" s="135"/>
      <c r="N107" s="135"/>
      <c r="O107" s="135"/>
      <c r="P107" s="135"/>
      <c r="Q107" s="135"/>
      <c r="R107" s="135"/>
      <c r="S107" s="135"/>
    </row>
    <row r="108" spans="1:19" s="167" customFormat="1" ht="12" customHeight="1" x14ac:dyDescent="0.25">
      <c r="A108" s="135"/>
      <c r="B108" s="135"/>
      <c r="C108" s="168"/>
      <c r="D108" s="168"/>
      <c r="E108" s="135"/>
      <c r="F108" s="135"/>
      <c r="G108" s="135"/>
      <c r="H108" s="135"/>
      <c r="I108" s="135"/>
      <c r="J108" s="135"/>
      <c r="K108" s="135"/>
      <c r="L108" s="135"/>
      <c r="M108" s="135"/>
      <c r="N108" s="135"/>
      <c r="O108" s="135"/>
      <c r="P108" s="135"/>
      <c r="Q108" s="135"/>
      <c r="R108" s="135"/>
      <c r="S108" s="135"/>
    </row>
    <row r="109" spans="1:19" s="167" customFormat="1" ht="12" customHeight="1" x14ac:dyDescent="0.25">
      <c r="A109" s="135"/>
      <c r="B109" s="135"/>
      <c r="C109" s="168"/>
      <c r="D109" s="168"/>
      <c r="E109" s="135"/>
      <c r="F109" s="135"/>
      <c r="G109" s="135"/>
      <c r="H109" s="135"/>
      <c r="I109" s="135"/>
      <c r="J109" s="135"/>
      <c r="K109" s="135"/>
      <c r="L109" s="135"/>
      <c r="M109" s="135"/>
      <c r="N109" s="135"/>
      <c r="O109" s="135"/>
      <c r="P109" s="135"/>
      <c r="Q109" s="135"/>
      <c r="R109" s="135"/>
      <c r="S109" s="135"/>
    </row>
    <row r="110" spans="1:19" s="167" customFormat="1" ht="12" customHeight="1" x14ac:dyDescent="0.25">
      <c r="A110" s="135"/>
      <c r="B110" s="135"/>
      <c r="C110" s="168"/>
      <c r="D110" s="168"/>
      <c r="E110" s="135"/>
      <c r="F110" s="135"/>
      <c r="G110" s="135"/>
      <c r="H110" s="135"/>
      <c r="I110" s="135"/>
      <c r="J110" s="135"/>
      <c r="K110" s="135"/>
      <c r="L110" s="135"/>
      <c r="M110" s="135"/>
      <c r="N110" s="135"/>
      <c r="O110" s="135"/>
      <c r="P110" s="135"/>
      <c r="Q110" s="135"/>
      <c r="R110" s="135"/>
      <c r="S110" s="135"/>
    </row>
    <row r="111" spans="1:19" s="167" customFormat="1" ht="12" customHeight="1" x14ac:dyDescent="0.25">
      <c r="A111" s="135"/>
      <c r="B111" s="135"/>
      <c r="C111" s="168"/>
      <c r="D111" s="168"/>
      <c r="E111" s="135"/>
      <c r="F111" s="135"/>
      <c r="G111" s="135"/>
      <c r="H111" s="135"/>
      <c r="I111" s="135"/>
      <c r="J111" s="135"/>
      <c r="K111" s="135"/>
      <c r="L111" s="135"/>
      <c r="M111" s="135"/>
      <c r="N111" s="135"/>
      <c r="O111" s="135"/>
      <c r="P111" s="135"/>
      <c r="Q111" s="135"/>
      <c r="R111" s="135"/>
      <c r="S111" s="135"/>
    </row>
    <row r="112" spans="1:19" s="167" customFormat="1" ht="12" customHeight="1" x14ac:dyDescent="0.25">
      <c r="A112" s="135"/>
      <c r="B112" s="135"/>
      <c r="C112" s="168"/>
      <c r="D112" s="168"/>
      <c r="E112" s="135"/>
      <c r="F112" s="135"/>
      <c r="G112" s="135"/>
      <c r="H112" s="135"/>
      <c r="I112" s="135"/>
      <c r="J112" s="135"/>
      <c r="K112" s="135"/>
      <c r="L112" s="135"/>
      <c r="M112" s="135"/>
      <c r="N112" s="135"/>
      <c r="O112" s="135"/>
      <c r="P112" s="135"/>
      <c r="Q112" s="135"/>
      <c r="R112" s="135"/>
      <c r="S112" s="135"/>
    </row>
    <row r="113" spans="1:19" s="167" customFormat="1" ht="12" customHeight="1" x14ac:dyDescent="0.25">
      <c r="A113" s="135"/>
      <c r="B113" s="135"/>
      <c r="C113" s="168"/>
      <c r="D113" s="168"/>
      <c r="E113" s="135"/>
      <c r="F113" s="135"/>
      <c r="G113" s="135"/>
      <c r="H113" s="135"/>
      <c r="I113" s="135"/>
      <c r="J113" s="135"/>
      <c r="K113" s="135"/>
      <c r="L113" s="135"/>
      <c r="M113" s="135"/>
      <c r="N113" s="135"/>
      <c r="O113" s="135"/>
      <c r="P113" s="135"/>
      <c r="Q113" s="135"/>
      <c r="R113" s="135"/>
      <c r="S113" s="135"/>
    </row>
    <row r="114" spans="1:19" s="167" customFormat="1" ht="12" customHeight="1" x14ac:dyDescent="0.25">
      <c r="A114" s="135"/>
      <c r="B114" s="135"/>
      <c r="C114" s="168"/>
      <c r="D114" s="168"/>
      <c r="E114" s="135"/>
      <c r="F114" s="135"/>
      <c r="G114" s="135"/>
      <c r="H114" s="135"/>
      <c r="I114" s="135"/>
      <c r="J114" s="135"/>
      <c r="K114" s="135"/>
      <c r="L114" s="135"/>
      <c r="M114" s="135"/>
      <c r="N114" s="135"/>
      <c r="O114" s="135"/>
      <c r="P114" s="135"/>
      <c r="Q114" s="135"/>
      <c r="R114" s="135"/>
      <c r="S114" s="135"/>
    </row>
    <row r="115" spans="1:19" s="167" customFormat="1" ht="12" customHeight="1" x14ac:dyDescent="0.25">
      <c r="A115" s="135"/>
      <c r="B115" s="135"/>
      <c r="C115" s="168"/>
      <c r="D115" s="168"/>
      <c r="E115" s="135"/>
      <c r="F115" s="135"/>
      <c r="G115" s="135"/>
      <c r="H115" s="135"/>
      <c r="I115" s="135"/>
      <c r="J115" s="135"/>
      <c r="K115" s="135"/>
      <c r="L115" s="135"/>
      <c r="M115" s="135"/>
      <c r="N115" s="135"/>
      <c r="O115" s="135"/>
      <c r="P115" s="135"/>
      <c r="Q115" s="135"/>
      <c r="R115" s="135"/>
      <c r="S115" s="135"/>
    </row>
    <row r="116" spans="1:19" s="167" customFormat="1" ht="12" customHeight="1" x14ac:dyDescent="0.25">
      <c r="A116" s="135"/>
      <c r="B116" s="135"/>
      <c r="C116" s="168"/>
      <c r="D116" s="168"/>
      <c r="E116" s="135"/>
      <c r="F116" s="135"/>
      <c r="G116" s="135"/>
      <c r="H116" s="135"/>
      <c r="I116" s="135"/>
      <c r="J116" s="135"/>
      <c r="K116" s="135"/>
      <c r="L116" s="135"/>
      <c r="M116" s="135"/>
      <c r="N116" s="135"/>
      <c r="O116" s="135"/>
      <c r="P116" s="135"/>
      <c r="Q116" s="135"/>
      <c r="R116" s="135"/>
      <c r="S116" s="135"/>
    </row>
    <row r="117" spans="1:19" s="167" customFormat="1" ht="12" customHeight="1" x14ac:dyDescent="0.25">
      <c r="A117" s="135"/>
      <c r="B117" s="135"/>
      <c r="C117" s="168"/>
      <c r="D117" s="168"/>
      <c r="E117" s="135"/>
      <c r="F117" s="135"/>
      <c r="G117" s="135"/>
      <c r="H117" s="135"/>
      <c r="I117" s="135"/>
      <c r="J117" s="135"/>
      <c r="K117" s="135"/>
      <c r="L117" s="135"/>
      <c r="M117" s="135"/>
      <c r="N117" s="135"/>
      <c r="O117" s="135"/>
      <c r="P117" s="135"/>
      <c r="Q117" s="135"/>
      <c r="R117" s="135"/>
      <c r="S117" s="135"/>
    </row>
    <row r="118" spans="1:19" s="167" customFormat="1" ht="12" customHeight="1" x14ac:dyDescent="0.25">
      <c r="A118" s="135"/>
      <c r="B118" s="135"/>
      <c r="C118" s="168"/>
      <c r="D118" s="168"/>
      <c r="E118" s="135"/>
      <c r="F118" s="135"/>
      <c r="G118" s="135"/>
      <c r="H118" s="135"/>
      <c r="I118" s="135"/>
      <c r="J118" s="135"/>
      <c r="K118" s="135"/>
      <c r="L118" s="135"/>
      <c r="M118" s="135"/>
      <c r="N118" s="135"/>
      <c r="O118" s="135"/>
      <c r="P118" s="135"/>
      <c r="Q118" s="135"/>
      <c r="R118" s="135"/>
      <c r="S118" s="135"/>
    </row>
    <row r="119" spans="1:19" s="167" customFormat="1" ht="12" customHeight="1" x14ac:dyDescent="0.25">
      <c r="A119" s="135"/>
      <c r="B119" s="135"/>
      <c r="C119" s="168"/>
      <c r="D119" s="168"/>
      <c r="E119" s="135"/>
      <c r="F119" s="135"/>
      <c r="G119" s="135"/>
      <c r="H119" s="135"/>
      <c r="I119" s="135"/>
      <c r="J119" s="135"/>
      <c r="K119" s="135"/>
      <c r="L119" s="135"/>
      <c r="M119" s="135"/>
      <c r="N119" s="135"/>
      <c r="O119" s="135"/>
      <c r="P119" s="135"/>
      <c r="Q119" s="135"/>
      <c r="R119" s="135"/>
      <c r="S119" s="135"/>
    </row>
    <row r="120" spans="1:19" s="167" customFormat="1" ht="12" customHeight="1" x14ac:dyDescent="0.25">
      <c r="A120" s="135"/>
      <c r="B120" s="135"/>
      <c r="C120" s="168"/>
      <c r="D120" s="168"/>
      <c r="E120" s="135"/>
      <c r="F120" s="135"/>
      <c r="G120" s="135"/>
      <c r="H120" s="135"/>
      <c r="I120" s="135"/>
      <c r="J120" s="135"/>
      <c r="K120" s="135"/>
      <c r="L120" s="135"/>
      <c r="M120" s="135"/>
      <c r="N120" s="135"/>
      <c r="O120" s="135"/>
      <c r="P120" s="135"/>
      <c r="Q120" s="135"/>
      <c r="R120" s="135"/>
      <c r="S120" s="135"/>
    </row>
    <row r="121" spans="1:19" s="167" customFormat="1" ht="12" customHeight="1" x14ac:dyDescent="0.25">
      <c r="A121" s="135"/>
      <c r="B121" s="135"/>
      <c r="C121" s="168"/>
      <c r="D121" s="168"/>
      <c r="E121" s="135"/>
      <c r="F121" s="135"/>
      <c r="G121" s="135"/>
      <c r="H121" s="135"/>
      <c r="I121" s="135"/>
      <c r="J121" s="135"/>
      <c r="K121" s="135"/>
      <c r="L121" s="135"/>
      <c r="M121" s="135"/>
      <c r="N121" s="135"/>
      <c r="O121" s="135"/>
      <c r="P121" s="135"/>
      <c r="Q121" s="135"/>
      <c r="R121" s="135"/>
      <c r="S121" s="135"/>
    </row>
    <row r="122" spans="1:19" s="167" customFormat="1" ht="12" customHeight="1" x14ac:dyDescent="0.25">
      <c r="A122" s="135"/>
      <c r="B122" s="135"/>
      <c r="C122" s="168"/>
      <c r="D122" s="168"/>
      <c r="E122" s="135"/>
      <c r="F122" s="135"/>
      <c r="G122" s="135"/>
      <c r="H122" s="135"/>
      <c r="I122" s="135"/>
      <c r="J122" s="135"/>
      <c r="K122" s="135"/>
      <c r="L122" s="135"/>
      <c r="M122" s="135"/>
      <c r="N122" s="135"/>
      <c r="O122" s="135"/>
      <c r="P122" s="135"/>
      <c r="Q122" s="135"/>
      <c r="R122" s="135"/>
      <c r="S122" s="135"/>
    </row>
    <row r="123" spans="1:19" s="167" customFormat="1" ht="12" customHeight="1" x14ac:dyDescent="0.25">
      <c r="A123" s="135"/>
      <c r="B123" s="135"/>
      <c r="C123" s="168"/>
      <c r="D123" s="168"/>
      <c r="E123" s="135"/>
      <c r="F123" s="135"/>
      <c r="G123" s="135"/>
      <c r="H123" s="135"/>
      <c r="I123" s="135"/>
      <c r="J123" s="135"/>
      <c r="K123" s="135"/>
      <c r="L123" s="135"/>
      <c r="M123" s="135"/>
      <c r="N123" s="135"/>
      <c r="O123" s="135"/>
      <c r="P123" s="135"/>
      <c r="Q123" s="135"/>
      <c r="R123" s="135"/>
      <c r="S123" s="135"/>
    </row>
    <row r="124" spans="1:19" s="167" customFormat="1" ht="12" customHeight="1" x14ac:dyDescent="0.25">
      <c r="A124" s="135"/>
      <c r="B124" s="135"/>
      <c r="C124" s="168"/>
      <c r="D124" s="168"/>
      <c r="E124" s="135"/>
      <c r="F124" s="135"/>
      <c r="G124" s="135"/>
      <c r="H124" s="135"/>
      <c r="I124" s="135"/>
      <c r="J124" s="135"/>
      <c r="K124" s="135"/>
      <c r="L124" s="135"/>
      <c r="M124" s="135"/>
      <c r="N124" s="135"/>
      <c r="O124" s="135"/>
      <c r="P124" s="135"/>
      <c r="Q124" s="135"/>
      <c r="R124" s="135"/>
      <c r="S124" s="135"/>
    </row>
    <row r="125" spans="1:19" s="167" customFormat="1" ht="12" customHeight="1" x14ac:dyDescent="0.25">
      <c r="A125" s="135"/>
      <c r="B125" s="135"/>
      <c r="C125" s="168"/>
      <c r="D125" s="168"/>
      <c r="E125" s="135"/>
      <c r="F125" s="135"/>
      <c r="G125" s="135"/>
      <c r="H125" s="135"/>
      <c r="I125" s="135"/>
      <c r="J125" s="135"/>
      <c r="K125" s="135"/>
      <c r="L125" s="135"/>
      <c r="M125" s="135"/>
      <c r="N125" s="135"/>
      <c r="O125" s="135"/>
      <c r="P125" s="135"/>
      <c r="Q125" s="135"/>
      <c r="R125" s="135"/>
      <c r="S125" s="135"/>
    </row>
    <row r="126" spans="1:19" s="167" customFormat="1" ht="12" customHeight="1" x14ac:dyDescent="0.25">
      <c r="A126" s="135"/>
      <c r="B126" s="135"/>
      <c r="C126" s="168"/>
      <c r="D126" s="168"/>
      <c r="E126" s="135"/>
      <c r="F126" s="135"/>
      <c r="G126" s="135"/>
      <c r="H126" s="135"/>
      <c r="I126" s="135"/>
      <c r="J126" s="135"/>
      <c r="K126" s="135"/>
      <c r="L126" s="135"/>
      <c r="M126" s="135"/>
      <c r="N126" s="135"/>
      <c r="O126" s="135"/>
      <c r="P126" s="135"/>
      <c r="Q126" s="135"/>
      <c r="R126" s="135"/>
      <c r="S126" s="135"/>
    </row>
    <row r="127" spans="1:19" s="167" customFormat="1" ht="12" customHeight="1" x14ac:dyDescent="0.25">
      <c r="A127" s="135"/>
      <c r="B127" s="135"/>
      <c r="C127" s="168"/>
      <c r="D127" s="168"/>
      <c r="E127" s="135"/>
      <c r="F127" s="135"/>
      <c r="G127" s="135"/>
      <c r="H127" s="135"/>
      <c r="I127" s="135"/>
      <c r="J127" s="135"/>
      <c r="K127" s="135"/>
      <c r="L127" s="135"/>
      <c r="M127" s="135"/>
      <c r="N127" s="135"/>
      <c r="O127" s="135"/>
      <c r="P127" s="135"/>
      <c r="Q127" s="135"/>
      <c r="R127" s="135"/>
      <c r="S127" s="135"/>
    </row>
    <row r="128" spans="1:19" s="167" customFormat="1" ht="12" customHeight="1" x14ac:dyDescent="0.25">
      <c r="A128" s="135"/>
      <c r="B128" s="135"/>
      <c r="C128" s="168"/>
      <c r="D128" s="168"/>
      <c r="E128" s="135"/>
      <c r="F128" s="135"/>
      <c r="G128" s="135"/>
      <c r="H128" s="135"/>
      <c r="I128" s="135"/>
      <c r="J128" s="135"/>
      <c r="K128" s="135"/>
      <c r="L128" s="135"/>
      <c r="M128" s="135"/>
      <c r="N128" s="135"/>
      <c r="O128" s="135"/>
      <c r="P128" s="135"/>
      <c r="Q128" s="135"/>
      <c r="R128" s="135"/>
      <c r="S128" s="135"/>
    </row>
    <row r="129" spans="1:19" s="167" customFormat="1" ht="12" customHeight="1" x14ac:dyDescent="0.25">
      <c r="A129" s="135"/>
      <c r="B129" s="135"/>
      <c r="C129" s="168"/>
      <c r="D129" s="168"/>
      <c r="E129" s="135"/>
      <c r="F129" s="135"/>
      <c r="G129" s="135"/>
      <c r="H129" s="135"/>
      <c r="I129" s="135"/>
      <c r="J129" s="135"/>
      <c r="K129" s="135"/>
      <c r="L129" s="135"/>
      <c r="M129" s="135"/>
      <c r="N129" s="135"/>
      <c r="O129" s="135"/>
      <c r="P129" s="135"/>
      <c r="Q129" s="135"/>
      <c r="R129" s="135"/>
      <c r="S129" s="135"/>
    </row>
    <row r="130" spans="1:19" s="167" customFormat="1" ht="12" customHeight="1" x14ac:dyDescent="0.25">
      <c r="A130" s="135"/>
      <c r="B130" s="135"/>
      <c r="C130" s="168"/>
      <c r="D130" s="168"/>
      <c r="E130" s="135"/>
      <c r="F130" s="135"/>
      <c r="G130" s="135"/>
      <c r="H130" s="135"/>
      <c r="I130" s="135"/>
      <c r="J130" s="135"/>
      <c r="K130" s="135"/>
      <c r="L130" s="135"/>
      <c r="M130" s="135"/>
      <c r="N130" s="135"/>
      <c r="O130" s="135"/>
      <c r="P130" s="135"/>
      <c r="Q130" s="135"/>
      <c r="R130" s="135"/>
      <c r="S130" s="135"/>
    </row>
    <row r="131" spans="1:19" s="167" customFormat="1" ht="12" customHeight="1" x14ac:dyDescent="0.25">
      <c r="A131" s="135"/>
      <c r="B131" s="135"/>
      <c r="C131" s="168"/>
      <c r="D131" s="168"/>
      <c r="E131" s="135"/>
      <c r="F131" s="135"/>
      <c r="G131" s="135"/>
      <c r="H131" s="135"/>
      <c r="I131" s="135"/>
      <c r="J131" s="135"/>
      <c r="K131" s="135"/>
      <c r="L131" s="135"/>
      <c r="M131" s="135"/>
      <c r="N131" s="135"/>
      <c r="O131" s="135"/>
      <c r="P131" s="135"/>
      <c r="Q131" s="135"/>
      <c r="R131" s="135"/>
      <c r="S131" s="135"/>
    </row>
    <row r="132" spans="1:19" s="167" customFormat="1" ht="12" customHeight="1" x14ac:dyDescent="0.25">
      <c r="A132" s="135"/>
      <c r="B132" s="135"/>
      <c r="C132" s="168"/>
      <c r="D132" s="168"/>
      <c r="E132" s="135"/>
      <c r="F132" s="135"/>
      <c r="G132" s="135"/>
      <c r="H132" s="135"/>
      <c r="I132" s="135"/>
      <c r="J132" s="135"/>
      <c r="K132" s="135"/>
      <c r="L132" s="135"/>
      <c r="M132" s="135"/>
      <c r="N132" s="135"/>
      <c r="O132" s="135"/>
      <c r="P132" s="135"/>
      <c r="Q132" s="135"/>
      <c r="R132" s="135"/>
      <c r="S132" s="135"/>
    </row>
    <row r="133" spans="1:19" s="167" customFormat="1" ht="12" customHeight="1" x14ac:dyDescent="0.25">
      <c r="A133" s="135"/>
      <c r="B133" s="135"/>
      <c r="C133" s="168"/>
      <c r="D133" s="168"/>
      <c r="E133" s="135"/>
      <c r="F133" s="135"/>
      <c r="G133" s="135"/>
      <c r="H133" s="135"/>
      <c r="I133" s="135"/>
      <c r="J133" s="135"/>
      <c r="K133" s="135"/>
      <c r="L133" s="135"/>
      <c r="M133" s="135"/>
      <c r="N133" s="135"/>
      <c r="O133" s="135"/>
      <c r="P133" s="135"/>
      <c r="Q133" s="135"/>
      <c r="R133" s="135"/>
      <c r="S133" s="135"/>
    </row>
    <row r="134" spans="1:19" s="167" customFormat="1" ht="12" customHeight="1" x14ac:dyDescent="0.25">
      <c r="A134" s="135"/>
      <c r="B134" s="135"/>
      <c r="C134" s="168"/>
      <c r="D134" s="168"/>
      <c r="E134" s="135"/>
      <c r="F134" s="135"/>
      <c r="G134" s="135"/>
      <c r="H134" s="135"/>
      <c r="I134" s="135"/>
      <c r="J134" s="135"/>
      <c r="K134" s="135"/>
      <c r="L134" s="135"/>
      <c r="M134" s="135"/>
      <c r="N134" s="135"/>
      <c r="O134" s="135"/>
      <c r="P134" s="135"/>
      <c r="Q134" s="135"/>
      <c r="R134" s="135"/>
      <c r="S134" s="135"/>
    </row>
    <row r="135" spans="1:19" s="167" customFormat="1" ht="12" customHeight="1" x14ac:dyDescent="0.25">
      <c r="A135" s="135"/>
      <c r="B135" s="135"/>
      <c r="C135" s="168"/>
      <c r="D135" s="168"/>
      <c r="E135" s="135"/>
      <c r="F135" s="135"/>
      <c r="G135" s="135"/>
      <c r="H135" s="135"/>
      <c r="I135" s="135"/>
      <c r="J135" s="135"/>
      <c r="K135" s="135"/>
      <c r="L135" s="135"/>
      <c r="M135" s="135"/>
      <c r="N135" s="135"/>
      <c r="O135" s="135"/>
      <c r="P135" s="135"/>
      <c r="Q135" s="135"/>
      <c r="R135" s="135"/>
      <c r="S135" s="135"/>
    </row>
    <row r="136" spans="1:19" s="167" customFormat="1" ht="12" customHeight="1" x14ac:dyDescent="0.25">
      <c r="A136" s="135"/>
      <c r="B136" s="135"/>
      <c r="C136" s="168"/>
      <c r="D136" s="168"/>
      <c r="E136" s="135"/>
      <c r="F136" s="135"/>
      <c r="G136" s="135"/>
      <c r="H136" s="135"/>
      <c r="I136" s="135"/>
      <c r="J136" s="135"/>
      <c r="K136" s="135"/>
      <c r="L136" s="135"/>
      <c r="M136" s="135"/>
      <c r="N136" s="135"/>
      <c r="O136" s="135"/>
      <c r="P136" s="135"/>
      <c r="Q136" s="135"/>
      <c r="R136" s="135"/>
      <c r="S136" s="135"/>
    </row>
    <row r="137" spans="1:19" s="167" customFormat="1" ht="12" customHeight="1" x14ac:dyDescent="0.25">
      <c r="A137" s="135"/>
      <c r="B137" s="135"/>
      <c r="C137" s="168"/>
      <c r="D137" s="168"/>
      <c r="E137" s="135"/>
      <c r="F137" s="135"/>
      <c r="G137" s="135"/>
      <c r="H137" s="135"/>
      <c r="I137" s="135"/>
      <c r="J137" s="135"/>
      <c r="K137" s="135"/>
      <c r="L137" s="135"/>
      <c r="M137" s="135"/>
      <c r="N137" s="135"/>
      <c r="O137" s="135"/>
      <c r="P137" s="135"/>
      <c r="Q137" s="135"/>
      <c r="R137" s="135"/>
      <c r="S137" s="135"/>
    </row>
    <row r="138" spans="1:19" s="167" customFormat="1" ht="12" customHeight="1" x14ac:dyDescent="0.25">
      <c r="A138" s="135"/>
      <c r="B138" s="135"/>
      <c r="C138" s="168"/>
      <c r="D138" s="168"/>
      <c r="E138" s="135"/>
      <c r="F138" s="135"/>
      <c r="G138" s="135"/>
      <c r="H138" s="135"/>
      <c r="I138" s="135"/>
      <c r="J138" s="135"/>
      <c r="K138" s="135"/>
      <c r="L138" s="135"/>
      <c r="M138" s="135"/>
      <c r="N138" s="135"/>
      <c r="O138" s="135"/>
      <c r="P138" s="135"/>
      <c r="Q138" s="135"/>
      <c r="R138" s="135"/>
      <c r="S138" s="135"/>
    </row>
    <row r="139" spans="1:19" s="167" customFormat="1" ht="12" customHeight="1" x14ac:dyDescent="0.25">
      <c r="A139" s="135"/>
      <c r="B139" s="135"/>
      <c r="C139" s="168"/>
      <c r="D139" s="168"/>
      <c r="E139" s="135"/>
      <c r="F139" s="135"/>
      <c r="G139" s="135"/>
      <c r="H139" s="135"/>
      <c r="I139" s="135"/>
      <c r="J139" s="135"/>
      <c r="K139" s="135"/>
      <c r="L139" s="135"/>
      <c r="M139" s="135"/>
      <c r="N139" s="135"/>
      <c r="O139" s="135"/>
      <c r="P139" s="135"/>
      <c r="Q139" s="135"/>
      <c r="R139" s="135"/>
      <c r="S139" s="135"/>
    </row>
    <row r="140" spans="1:19" s="167" customFormat="1" ht="12" customHeight="1" x14ac:dyDescent="0.25">
      <c r="A140" s="135"/>
      <c r="B140" s="135"/>
      <c r="C140" s="168"/>
      <c r="D140" s="168"/>
      <c r="E140" s="135"/>
      <c r="F140" s="135"/>
      <c r="G140" s="135"/>
      <c r="H140" s="135"/>
      <c r="I140" s="135"/>
      <c r="J140" s="135"/>
      <c r="K140" s="135"/>
      <c r="L140" s="135"/>
      <c r="M140" s="135"/>
      <c r="N140" s="135"/>
      <c r="O140" s="135"/>
      <c r="P140" s="135"/>
      <c r="Q140" s="135"/>
      <c r="R140" s="135"/>
      <c r="S140" s="135"/>
    </row>
    <row r="141" spans="1:19" s="167" customFormat="1" ht="12" customHeight="1" x14ac:dyDescent="0.25">
      <c r="A141" s="135"/>
      <c r="B141" s="135"/>
      <c r="C141" s="168"/>
      <c r="D141" s="168"/>
      <c r="E141" s="135"/>
      <c r="F141" s="135"/>
      <c r="G141" s="135"/>
      <c r="H141" s="135"/>
      <c r="I141" s="135"/>
      <c r="J141" s="135"/>
      <c r="K141" s="135"/>
      <c r="L141" s="135"/>
      <c r="M141" s="135"/>
      <c r="N141" s="135"/>
      <c r="O141" s="135"/>
      <c r="P141" s="135"/>
      <c r="Q141" s="135"/>
      <c r="R141" s="135"/>
      <c r="S141" s="135"/>
    </row>
    <row r="142" spans="1:19" s="167" customFormat="1" ht="12" customHeight="1" x14ac:dyDescent="0.25">
      <c r="A142" s="135"/>
      <c r="B142" s="135"/>
      <c r="C142" s="168"/>
      <c r="D142" s="168"/>
      <c r="E142" s="135"/>
      <c r="F142" s="135"/>
      <c r="G142" s="135"/>
      <c r="H142" s="135"/>
      <c r="I142" s="135"/>
      <c r="J142" s="135"/>
      <c r="K142" s="135"/>
      <c r="L142" s="135"/>
      <c r="M142" s="135"/>
      <c r="N142" s="135"/>
      <c r="O142" s="135"/>
      <c r="P142" s="135"/>
      <c r="Q142" s="135"/>
      <c r="R142" s="135"/>
      <c r="S142" s="135"/>
    </row>
    <row r="143" spans="1:19" s="167" customFormat="1" ht="12" customHeight="1" x14ac:dyDescent="0.25">
      <c r="A143" s="135"/>
      <c r="B143" s="135"/>
      <c r="C143" s="168"/>
      <c r="D143" s="168"/>
      <c r="E143" s="135"/>
      <c r="F143" s="135"/>
      <c r="G143" s="135"/>
      <c r="H143" s="135"/>
      <c r="I143" s="135"/>
      <c r="J143" s="135"/>
      <c r="K143" s="135"/>
      <c r="L143" s="135"/>
      <c r="M143" s="135"/>
      <c r="N143" s="135"/>
      <c r="O143" s="135"/>
      <c r="P143" s="135"/>
      <c r="Q143" s="135"/>
      <c r="R143" s="135"/>
      <c r="S143" s="135"/>
    </row>
    <row r="144" spans="1:19" s="167" customFormat="1" ht="12" customHeight="1" x14ac:dyDescent="0.25">
      <c r="A144" s="135"/>
      <c r="B144" s="135"/>
      <c r="C144" s="168"/>
      <c r="D144" s="168"/>
      <c r="E144" s="135"/>
      <c r="F144" s="135"/>
      <c r="G144" s="135"/>
      <c r="H144" s="135"/>
      <c r="I144" s="135"/>
      <c r="J144" s="135"/>
      <c r="K144" s="135"/>
      <c r="L144" s="135"/>
      <c r="M144" s="135"/>
      <c r="N144" s="135"/>
      <c r="O144" s="135"/>
      <c r="P144" s="135"/>
      <c r="Q144" s="135"/>
      <c r="R144" s="135"/>
      <c r="S144" s="135"/>
    </row>
    <row r="145" spans="1:19" s="167" customFormat="1" ht="12" customHeight="1" x14ac:dyDescent="0.25">
      <c r="A145" s="135"/>
      <c r="B145" s="135"/>
      <c r="C145" s="168"/>
      <c r="D145" s="168"/>
      <c r="E145" s="135"/>
      <c r="F145" s="135"/>
      <c r="G145" s="135"/>
      <c r="H145" s="135"/>
      <c r="I145" s="135"/>
      <c r="J145" s="135"/>
      <c r="K145" s="135"/>
      <c r="L145" s="135"/>
      <c r="M145" s="135"/>
      <c r="N145" s="135"/>
      <c r="O145" s="135"/>
      <c r="P145" s="135"/>
      <c r="Q145" s="135"/>
      <c r="R145" s="135"/>
      <c r="S145" s="135"/>
    </row>
    <row r="146" spans="1:19" s="167" customFormat="1" ht="12" customHeight="1" x14ac:dyDescent="0.25">
      <c r="A146" s="135"/>
      <c r="B146" s="135"/>
      <c r="C146" s="168"/>
      <c r="D146" s="168"/>
      <c r="E146" s="135"/>
      <c r="F146" s="135"/>
      <c r="G146" s="135"/>
      <c r="H146" s="135"/>
      <c r="I146" s="135"/>
      <c r="J146" s="135"/>
      <c r="K146" s="135"/>
      <c r="L146" s="135"/>
      <c r="M146" s="135"/>
      <c r="N146" s="135"/>
      <c r="O146" s="135"/>
      <c r="P146" s="135"/>
      <c r="Q146" s="135"/>
      <c r="R146" s="135"/>
      <c r="S146" s="135"/>
    </row>
    <row r="147" spans="1:19" s="167" customFormat="1" ht="12" customHeight="1" x14ac:dyDescent="0.25">
      <c r="A147" s="135"/>
      <c r="B147" s="135"/>
      <c r="C147" s="168"/>
      <c r="D147" s="168"/>
      <c r="E147" s="135"/>
      <c r="F147" s="135"/>
      <c r="G147" s="135"/>
      <c r="H147" s="135"/>
      <c r="I147" s="135"/>
      <c r="J147" s="135"/>
      <c r="K147" s="135"/>
      <c r="L147" s="135"/>
      <c r="M147" s="135"/>
      <c r="N147" s="135"/>
      <c r="O147" s="135"/>
      <c r="P147" s="135"/>
      <c r="Q147" s="135"/>
      <c r="R147" s="135"/>
      <c r="S147" s="135"/>
    </row>
    <row r="148" spans="1:19" s="167" customFormat="1" ht="12" customHeight="1" x14ac:dyDescent="0.25">
      <c r="A148" s="135"/>
      <c r="B148" s="135"/>
      <c r="C148" s="168"/>
      <c r="D148" s="168"/>
      <c r="E148" s="135"/>
      <c r="F148" s="135"/>
      <c r="G148" s="135"/>
      <c r="H148" s="135"/>
      <c r="I148" s="135"/>
      <c r="J148" s="135"/>
      <c r="K148" s="135"/>
      <c r="L148" s="135"/>
      <c r="M148" s="135"/>
      <c r="N148" s="135"/>
      <c r="O148" s="135"/>
      <c r="P148" s="135"/>
      <c r="Q148" s="135"/>
      <c r="R148" s="135"/>
      <c r="S148" s="135"/>
    </row>
    <row r="149" spans="1:19" s="167" customFormat="1" ht="12" customHeight="1" x14ac:dyDescent="0.25">
      <c r="A149" s="135"/>
      <c r="B149" s="135"/>
      <c r="C149" s="168"/>
      <c r="D149" s="168"/>
      <c r="E149" s="135"/>
      <c r="F149" s="135"/>
      <c r="G149" s="135"/>
      <c r="H149" s="135"/>
      <c r="I149" s="135"/>
      <c r="J149" s="135"/>
      <c r="K149" s="135"/>
      <c r="L149" s="135"/>
      <c r="M149" s="135"/>
      <c r="N149" s="135"/>
      <c r="O149" s="135"/>
      <c r="P149" s="135"/>
      <c r="Q149" s="135"/>
      <c r="R149" s="135"/>
      <c r="S149" s="135"/>
    </row>
    <row r="150" spans="1:19" s="167" customFormat="1" ht="12" customHeight="1" x14ac:dyDescent="0.25">
      <c r="A150" s="135"/>
      <c r="B150" s="135"/>
      <c r="C150" s="168"/>
      <c r="D150" s="168"/>
      <c r="E150" s="135"/>
      <c r="F150" s="135"/>
      <c r="G150" s="135"/>
      <c r="H150" s="135"/>
      <c r="I150" s="135"/>
      <c r="J150" s="135"/>
      <c r="K150" s="135"/>
      <c r="L150" s="135"/>
      <c r="M150" s="135"/>
      <c r="N150" s="135"/>
      <c r="O150" s="135"/>
      <c r="P150" s="135"/>
      <c r="Q150" s="135"/>
      <c r="R150" s="135"/>
      <c r="S150" s="135"/>
    </row>
    <row r="151" spans="1:19" s="167" customFormat="1" ht="12" customHeight="1" x14ac:dyDescent="0.25">
      <c r="A151" s="135"/>
      <c r="B151" s="135"/>
      <c r="C151" s="168"/>
      <c r="D151" s="168"/>
      <c r="E151" s="135"/>
      <c r="F151" s="135"/>
      <c r="G151" s="135"/>
      <c r="H151" s="135"/>
      <c r="I151" s="135"/>
      <c r="J151" s="135"/>
      <c r="K151" s="135"/>
      <c r="L151" s="135"/>
      <c r="M151" s="135"/>
      <c r="N151" s="135"/>
      <c r="O151" s="135"/>
      <c r="P151" s="135"/>
      <c r="Q151" s="135"/>
      <c r="R151" s="135"/>
      <c r="S151" s="135"/>
    </row>
    <row r="152" spans="1:19" s="167" customFormat="1" ht="12" customHeight="1" x14ac:dyDescent="0.25">
      <c r="A152" s="135"/>
      <c r="B152" s="135"/>
      <c r="C152" s="168"/>
      <c r="D152" s="168"/>
      <c r="E152" s="135"/>
      <c r="F152" s="135"/>
      <c r="G152" s="135"/>
      <c r="H152" s="135"/>
      <c r="I152" s="135"/>
      <c r="J152" s="135"/>
      <c r="K152" s="135"/>
      <c r="L152" s="135"/>
      <c r="M152" s="135"/>
      <c r="N152" s="135"/>
      <c r="O152" s="135"/>
      <c r="P152" s="135"/>
      <c r="Q152" s="135"/>
      <c r="R152" s="135"/>
      <c r="S152" s="135"/>
    </row>
    <row r="153" spans="1:19" s="167" customFormat="1" ht="12" customHeight="1" x14ac:dyDescent="0.25">
      <c r="A153" s="135"/>
      <c r="B153" s="135"/>
      <c r="C153" s="168"/>
      <c r="D153" s="168"/>
      <c r="E153" s="135"/>
      <c r="F153" s="135"/>
      <c r="G153" s="135"/>
      <c r="H153" s="135"/>
      <c r="I153" s="135"/>
      <c r="J153" s="135"/>
      <c r="K153" s="135"/>
      <c r="L153" s="135"/>
      <c r="M153" s="135"/>
      <c r="N153" s="135"/>
      <c r="O153" s="135"/>
      <c r="P153" s="135"/>
      <c r="Q153" s="135"/>
      <c r="R153" s="135"/>
      <c r="S153" s="135"/>
    </row>
    <row r="154" spans="1:19" s="167" customFormat="1" ht="12" customHeight="1" x14ac:dyDescent="0.25">
      <c r="A154" s="135"/>
      <c r="B154" s="135"/>
      <c r="C154" s="168"/>
      <c r="D154" s="168"/>
      <c r="E154" s="135"/>
      <c r="F154" s="135"/>
      <c r="G154" s="135"/>
      <c r="H154" s="135"/>
      <c r="I154" s="135"/>
      <c r="J154" s="135"/>
      <c r="K154" s="135"/>
      <c r="L154" s="135"/>
      <c r="M154" s="135"/>
      <c r="N154" s="135"/>
      <c r="O154" s="135"/>
      <c r="P154" s="135"/>
      <c r="Q154" s="135"/>
      <c r="R154" s="135"/>
      <c r="S154" s="135"/>
    </row>
    <row r="155" spans="1:19" s="167" customFormat="1" ht="12" customHeight="1" x14ac:dyDescent="0.25">
      <c r="A155" s="135"/>
      <c r="B155" s="135"/>
      <c r="C155" s="168"/>
      <c r="D155" s="168"/>
      <c r="E155" s="135"/>
      <c r="F155" s="135"/>
      <c r="G155" s="135"/>
      <c r="H155" s="135"/>
      <c r="I155" s="135"/>
      <c r="J155" s="135"/>
      <c r="K155" s="135"/>
      <c r="L155" s="135"/>
      <c r="M155" s="135"/>
      <c r="N155" s="135"/>
      <c r="O155" s="135"/>
      <c r="P155" s="135"/>
      <c r="Q155" s="135"/>
      <c r="R155" s="135"/>
      <c r="S155" s="135"/>
    </row>
    <row r="156" spans="1:19" s="167" customFormat="1" ht="12" customHeight="1" x14ac:dyDescent="0.25">
      <c r="A156" s="135"/>
      <c r="B156" s="135"/>
      <c r="C156" s="168"/>
      <c r="D156" s="168"/>
      <c r="E156" s="135"/>
      <c r="F156" s="135"/>
      <c r="G156" s="135"/>
      <c r="H156" s="135"/>
      <c r="I156" s="135"/>
      <c r="J156" s="135"/>
      <c r="K156" s="135"/>
      <c r="L156" s="135"/>
      <c r="M156" s="135"/>
      <c r="N156" s="135"/>
      <c r="O156" s="135"/>
      <c r="P156" s="135"/>
      <c r="Q156" s="135"/>
      <c r="R156" s="135"/>
      <c r="S156" s="135"/>
    </row>
    <row r="157" spans="1:19" s="167" customFormat="1" ht="12" customHeight="1" x14ac:dyDescent="0.25">
      <c r="A157" s="135"/>
      <c r="B157" s="135"/>
      <c r="C157" s="168"/>
      <c r="D157" s="168"/>
      <c r="E157" s="135"/>
      <c r="F157" s="135"/>
      <c r="G157" s="135"/>
      <c r="H157" s="135"/>
      <c r="I157" s="135"/>
      <c r="J157" s="135"/>
      <c r="K157" s="135"/>
      <c r="L157" s="135"/>
      <c r="M157" s="135"/>
      <c r="N157" s="135"/>
      <c r="O157" s="135"/>
      <c r="P157" s="135"/>
      <c r="Q157" s="135"/>
      <c r="R157" s="135"/>
      <c r="S157" s="135"/>
    </row>
    <row r="158" spans="1:19" s="167" customFormat="1" ht="12" customHeight="1" x14ac:dyDescent="0.25">
      <c r="A158" s="135"/>
      <c r="B158" s="135"/>
      <c r="C158" s="168"/>
      <c r="D158" s="168"/>
      <c r="E158" s="135"/>
      <c r="F158" s="135"/>
      <c r="G158" s="135"/>
      <c r="H158" s="135"/>
      <c r="I158" s="135"/>
      <c r="J158" s="135"/>
      <c r="K158" s="135"/>
      <c r="L158" s="135"/>
      <c r="M158" s="135"/>
      <c r="N158" s="135"/>
      <c r="O158" s="135"/>
      <c r="P158" s="135"/>
      <c r="Q158" s="135"/>
      <c r="R158" s="135"/>
      <c r="S158" s="135"/>
    </row>
    <row r="159" spans="1:19" s="167" customFormat="1" ht="12" customHeight="1" x14ac:dyDescent="0.25">
      <c r="A159" s="135"/>
      <c r="B159" s="135"/>
      <c r="C159" s="168"/>
      <c r="D159" s="168"/>
      <c r="E159" s="135"/>
      <c r="F159" s="135"/>
      <c r="G159" s="135"/>
      <c r="H159" s="135"/>
      <c r="I159" s="135"/>
      <c r="J159" s="135"/>
      <c r="K159" s="135"/>
      <c r="L159" s="135"/>
      <c r="M159" s="135"/>
      <c r="N159" s="135"/>
      <c r="O159" s="135"/>
      <c r="P159" s="135"/>
      <c r="Q159" s="135"/>
      <c r="R159" s="135"/>
      <c r="S159" s="135"/>
    </row>
    <row r="160" spans="1:19" s="167" customFormat="1" ht="12" customHeight="1" x14ac:dyDescent="0.25">
      <c r="A160" s="135"/>
      <c r="B160" s="135"/>
      <c r="C160" s="168"/>
      <c r="D160" s="168"/>
      <c r="E160" s="135"/>
      <c r="F160" s="135"/>
      <c r="G160" s="135"/>
      <c r="H160" s="135"/>
      <c r="I160" s="135"/>
      <c r="J160" s="135"/>
      <c r="K160" s="135"/>
      <c r="L160" s="135"/>
      <c r="M160" s="135"/>
      <c r="N160" s="135"/>
      <c r="O160" s="135"/>
      <c r="P160" s="135"/>
      <c r="Q160" s="135"/>
      <c r="R160" s="135"/>
      <c r="S160" s="135"/>
    </row>
    <row r="161" spans="1:19" s="167" customFormat="1" ht="12" customHeight="1" x14ac:dyDescent="0.25">
      <c r="A161" s="135"/>
      <c r="B161" s="135"/>
      <c r="C161" s="168"/>
      <c r="D161" s="168"/>
      <c r="E161" s="135"/>
      <c r="F161" s="135"/>
      <c r="G161" s="135"/>
      <c r="H161" s="135"/>
      <c r="I161" s="135"/>
      <c r="J161" s="135"/>
      <c r="K161" s="135"/>
      <c r="L161" s="135"/>
      <c r="M161" s="135"/>
      <c r="N161" s="135"/>
      <c r="O161" s="135"/>
      <c r="P161" s="135"/>
      <c r="Q161" s="135"/>
      <c r="R161" s="135"/>
      <c r="S161" s="135"/>
    </row>
    <row r="162" spans="1:19" s="167" customFormat="1" ht="12" customHeight="1" x14ac:dyDescent="0.25">
      <c r="A162" s="135"/>
      <c r="B162" s="135"/>
      <c r="C162" s="168"/>
      <c r="D162" s="168"/>
      <c r="E162" s="135"/>
      <c r="F162" s="135"/>
      <c r="G162" s="135"/>
      <c r="H162" s="135"/>
      <c r="I162" s="135"/>
      <c r="J162" s="135"/>
      <c r="K162" s="135"/>
      <c r="L162" s="135"/>
      <c r="M162" s="135"/>
      <c r="N162" s="135"/>
      <c r="O162" s="135"/>
      <c r="P162" s="135"/>
      <c r="Q162" s="135"/>
      <c r="R162" s="135"/>
      <c r="S162" s="135"/>
    </row>
    <row r="163" spans="1:19" s="167" customFormat="1" ht="12" customHeight="1" x14ac:dyDescent="0.25">
      <c r="A163" s="135"/>
      <c r="B163" s="135"/>
      <c r="C163" s="168"/>
      <c r="D163" s="168"/>
      <c r="E163" s="135"/>
      <c r="F163" s="135"/>
      <c r="G163" s="135"/>
      <c r="H163" s="135"/>
      <c r="I163" s="135"/>
      <c r="J163" s="135"/>
      <c r="K163" s="135"/>
      <c r="L163" s="135"/>
      <c r="M163" s="135"/>
      <c r="N163" s="135"/>
      <c r="O163" s="135"/>
      <c r="P163" s="135"/>
      <c r="Q163" s="135"/>
      <c r="R163" s="135"/>
      <c r="S163" s="135"/>
    </row>
    <row r="164" spans="1:19" s="167" customFormat="1" ht="12" customHeight="1" x14ac:dyDescent="0.25">
      <c r="A164" s="135"/>
      <c r="B164" s="135"/>
      <c r="C164" s="168"/>
      <c r="D164" s="168"/>
      <c r="E164" s="135"/>
      <c r="F164" s="135"/>
      <c r="G164" s="135"/>
      <c r="H164" s="135"/>
      <c r="I164" s="135"/>
      <c r="J164" s="135"/>
      <c r="K164" s="135"/>
      <c r="L164" s="135"/>
      <c r="M164" s="135"/>
      <c r="N164" s="135"/>
      <c r="O164" s="135"/>
      <c r="P164" s="135"/>
      <c r="Q164" s="135"/>
      <c r="R164" s="135"/>
      <c r="S164" s="135"/>
    </row>
    <row r="165" spans="1:19" s="167" customFormat="1" ht="12" customHeight="1" x14ac:dyDescent="0.25">
      <c r="A165" s="135"/>
      <c r="B165" s="135"/>
      <c r="C165" s="168"/>
      <c r="D165" s="168"/>
      <c r="E165" s="135"/>
      <c r="F165" s="135"/>
      <c r="G165" s="135"/>
      <c r="H165" s="135"/>
      <c r="I165" s="135"/>
      <c r="J165" s="135"/>
      <c r="K165" s="135"/>
      <c r="L165" s="135"/>
      <c r="M165" s="135"/>
      <c r="N165" s="135"/>
      <c r="O165" s="135"/>
      <c r="P165" s="135"/>
      <c r="Q165" s="135"/>
      <c r="R165" s="135"/>
      <c r="S165" s="135"/>
    </row>
    <row r="166" spans="1:19" s="167" customFormat="1" ht="12" customHeight="1" x14ac:dyDescent="0.25">
      <c r="A166" s="135"/>
      <c r="B166" s="135"/>
      <c r="C166" s="168"/>
      <c r="D166" s="168"/>
      <c r="E166" s="135"/>
      <c r="F166" s="135"/>
      <c r="G166" s="135"/>
      <c r="H166" s="135"/>
      <c r="I166" s="135"/>
      <c r="J166" s="135"/>
      <c r="K166" s="135"/>
      <c r="L166" s="135"/>
      <c r="M166" s="135"/>
      <c r="N166" s="135"/>
      <c r="O166" s="135"/>
      <c r="P166" s="135"/>
      <c r="Q166" s="135"/>
      <c r="R166" s="135"/>
      <c r="S166" s="135"/>
    </row>
    <row r="167" spans="1:19" s="167" customFormat="1" ht="12" customHeight="1" x14ac:dyDescent="0.25">
      <c r="A167" s="135"/>
      <c r="B167" s="135"/>
      <c r="C167" s="168"/>
      <c r="D167" s="168"/>
      <c r="E167" s="135"/>
      <c r="F167" s="135"/>
      <c r="G167" s="135"/>
      <c r="H167" s="135"/>
      <c r="I167" s="135"/>
      <c r="J167" s="135"/>
      <c r="K167" s="135"/>
      <c r="L167" s="135"/>
      <c r="M167" s="135"/>
      <c r="N167" s="135"/>
      <c r="O167" s="135"/>
      <c r="P167" s="135"/>
      <c r="Q167" s="135"/>
      <c r="R167" s="135"/>
      <c r="S167" s="135"/>
    </row>
    <row r="168" spans="1:19" s="167" customFormat="1" ht="12" customHeight="1" x14ac:dyDescent="0.25">
      <c r="A168" s="135"/>
      <c r="B168" s="135"/>
      <c r="C168" s="168"/>
      <c r="D168" s="168"/>
      <c r="E168" s="135"/>
      <c r="F168" s="135"/>
      <c r="G168" s="135"/>
      <c r="H168" s="135"/>
      <c r="I168" s="135"/>
      <c r="J168" s="135"/>
      <c r="K168" s="135"/>
      <c r="L168" s="135"/>
      <c r="M168" s="135"/>
      <c r="N168" s="135"/>
      <c r="O168" s="135"/>
      <c r="P168" s="135"/>
      <c r="Q168" s="135"/>
      <c r="R168" s="135"/>
      <c r="S168" s="135"/>
    </row>
    <row r="169" spans="1:19" s="167" customFormat="1" ht="12" customHeight="1" x14ac:dyDescent="0.25">
      <c r="A169" s="135"/>
      <c r="B169" s="135"/>
      <c r="C169" s="168"/>
      <c r="D169" s="168"/>
      <c r="E169" s="135"/>
      <c r="F169" s="135"/>
      <c r="G169" s="135"/>
      <c r="H169" s="135"/>
      <c r="I169" s="135"/>
      <c r="J169" s="135"/>
      <c r="K169" s="135"/>
      <c r="L169" s="135"/>
      <c r="M169" s="135"/>
      <c r="N169" s="135"/>
      <c r="O169" s="135"/>
      <c r="P169" s="135"/>
      <c r="Q169" s="135"/>
      <c r="R169" s="135"/>
      <c r="S169" s="135"/>
    </row>
    <row r="170" spans="1:19" s="167" customFormat="1" ht="12" customHeight="1" x14ac:dyDescent="0.25">
      <c r="A170" s="135"/>
      <c r="B170" s="135"/>
      <c r="C170" s="168"/>
      <c r="D170" s="168"/>
      <c r="E170" s="135"/>
      <c r="F170" s="135"/>
      <c r="G170" s="135"/>
      <c r="H170" s="135"/>
      <c r="I170" s="135"/>
      <c r="J170" s="135"/>
      <c r="K170" s="135"/>
      <c r="L170" s="135"/>
      <c r="M170" s="135"/>
      <c r="N170" s="135"/>
      <c r="O170" s="135"/>
      <c r="P170" s="135"/>
      <c r="Q170" s="135"/>
      <c r="R170" s="135"/>
      <c r="S170" s="135"/>
    </row>
    <row r="171" spans="1:19" s="167" customFormat="1" ht="12" customHeight="1" x14ac:dyDescent="0.25">
      <c r="A171" s="135"/>
      <c r="B171" s="135"/>
      <c r="C171" s="168"/>
      <c r="D171" s="168"/>
      <c r="E171" s="135"/>
      <c r="F171" s="135"/>
      <c r="G171" s="135"/>
      <c r="H171" s="135"/>
      <c r="I171" s="135"/>
      <c r="J171" s="135"/>
      <c r="K171" s="135"/>
      <c r="L171" s="135"/>
      <c r="M171" s="135"/>
      <c r="N171" s="135"/>
      <c r="O171" s="135"/>
      <c r="P171" s="135"/>
      <c r="Q171" s="135"/>
      <c r="R171" s="135"/>
      <c r="S171" s="135"/>
    </row>
    <row r="172" spans="1:19" s="167" customFormat="1" ht="12" customHeight="1" x14ac:dyDescent="0.25">
      <c r="A172" s="135"/>
      <c r="B172" s="135"/>
      <c r="C172" s="168"/>
      <c r="D172" s="168"/>
      <c r="E172" s="135"/>
      <c r="F172" s="135"/>
      <c r="G172" s="135"/>
      <c r="H172" s="135"/>
      <c r="I172" s="135"/>
      <c r="J172" s="135"/>
      <c r="K172" s="135"/>
      <c r="L172" s="135"/>
      <c r="M172" s="135"/>
      <c r="N172" s="135"/>
      <c r="O172" s="135"/>
      <c r="P172" s="135"/>
      <c r="Q172" s="135"/>
      <c r="R172" s="135"/>
      <c r="S172" s="135"/>
    </row>
    <row r="173" spans="1:19" s="167" customFormat="1" ht="12" customHeight="1" x14ac:dyDescent="0.25">
      <c r="A173" s="135"/>
      <c r="B173" s="135"/>
      <c r="C173" s="168"/>
      <c r="D173" s="168"/>
      <c r="E173" s="135"/>
      <c r="F173" s="135"/>
      <c r="G173" s="135"/>
      <c r="H173" s="135"/>
      <c r="I173" s="135"/>
      <c r="J173" s="135"/>
      <c r="K173" s="135"/>
      <c r="L173" s="135"/>
      <c r="M173" s="135"/>
      <c r="N173" s="135"/>
      <c r="O173" s="135"/>
      <c r="P173" s="135"/>
      <c r="Q173" s="135"/>
      <c r="R173" s="135"/>
      <c r="S173" s="135"/>
    </row>
    <row r="174" spans="1:19" s="167" customFormat="1" ht="12" customHeight="1" x14ac:dyDescent="0.25">
      <c r="A174" s="135"/>
      <c r="B174" s="135"/>
      <c r="C174" s="168"/>
      <c r="D174" s="168"/>
      <c r="E174" s="135"/>
      <c r="F174" s="135"/>
      <c r="G174" s="135"/>
      <c r="H174" s="135"/>
      <c r="I174" s="135"/>
      <c r="J174" s="135"/>
      <c r="K174" s="135"/>
      <c r="L174" s="135"/>
      <c r="M174" s="135"/>
      <c r="N174" s="135"/>
      <c r="O174" s="135"/>
      <c r="P174" s="135"/>
      <c r="Q174" s="135"/>
      <c r="R174" s="135"/>
      <c r="S174" s="135"/>
    </row>
    <row r="175" spans="1:19" s="167" customFormat="1" ht="12" customHeight="1" x14ac:dyDescent="0.25">
      <c r="A175" s="135"/>
      <c r="B175" s="135"/>
      <c r="C175" s="168"/>
      <c r="D175" s="168"/>
      <c r="E175" s="135"/>
      <c r="F175" s="135"/>
      <c r="G175" s="135"/>
      <c r="H175" s="135"/>
      <c r="I175" s="135"/>
      <c r="J175" s="135"/>
      <c r="K175" s="135"/>
      <c r="L175" s="135"/>
      <c r="M175" s="135"/>
      <c r="N175" s="135"/>
      <c r="O175" s="135"/>
      <c r="P175" s="135"/>
      <c r="Q175" s="135"/>
      <c r="R175" s="135"/>
      <c r="S175" s="135"/>
    </row>
    <row r="176" spans="1:19" s="167" customFormat="1" ht="12" customHeight="1" x14ac:dyDescent="0.25">
      <c r="A176" s="135"/>
      <c r="B176" s="135"/>
      <c r="C176" s="168"/>
      <c r="D176" s="168"/>
      <c r="E176" s="135"/>
      <c r="F176" s="135"/>
      <c r="G176" s="135"/>
      <c r="H176" s="135"/>
      <c r="I176" s="135"/>
      <c r="J176" s="135"/>
      <c r="K176" s="135"/>
      <c r="L176" s="135"/>
      <c r="M176" s="135"/>
      <c r="N176" s="135"/>
      <c r="O176" s="135"/>
      <c r="P176" s="135"/>
      <c r="Q176" s="135"/>
      <c r="R176" s="135"/>
      <c r="S176" s="135"/>
    </row>
    <row r="177" spans="1:19" s="167" customFormat="1" ht="12" customHeight="1" x14ac:dyDescent="0.25">
      <c r="A177" s="135"/>
      <c r="B177" s="135"/>
      <c r="C177" s="168"/>
      <c r="D177" s="168"/>
      <c r="E177" s="135"/>
      <c r="F177" s="135"/>
      <c r="G177" s="135"/>
      <c r="H177" s="135"/>
      <c r="I177" s="135"/>
      <c r="J177" s="135"/>
      <c r="K177" s="135"/>
      <c r="L177" s="135"/>
      <c r="M177" s="135"/>
      <c r="N177" s="135"/>
      <c r="O177" s="135"/>
      <c r="P177" s="135"/>
      <c r="Q177" s="135"/>
      <c r="R177" s="135"/>
      <c r="S177" s="135"/>
    </row>
    <row r="178" spans="1:19" s="167" customFormat="1" ht="12" customHeight="1" x14ac:dyDescent="0.25">
      <c r="A178" s="135"/>
      <c r="B178" s="135"/>
      <c r="C178" s="168"/>
      <c r="D178" s="168"/>
      <c r="E178" s="135"/>
      <c r="F178" s="135"/>
      <c r="G178" s="135"/>
      <c r="H178" s="135"/>
      <c r="I178" s="135"/>
      <c r="J178" s="135"/>
      <c r="K178" s="135"/>
      <c r="L178" s="135"/>
      <c r="M178" s="135"/>
      <c r="N178" s="135"/>
      <c r="O178" s="135"/>
      <c r="P178" s="135"/>
      <c r="Q178" s="135"/>
      <c r="R178" s="135"/>
      <c r="S178" s="135"/>
    </row>
    <row r="179" spans="1:19" s="167" customFormat="1" ht="12" customHeight="1" x14ac:dyDescent="0.25">
      <c r="A179" s="135"/>
      <c r="B179" s="135"/>
      <c r="C179" s="168"/>
      <c r="D179" s="168"/>
      <c r="E179" s="135"/>
      <c r="F179" s="135"/>
      <c r="G179" s="135"/>
      <c r="H179" s="135"/>
      <c r="I179" s="135"/>
      <c r="J179" s="135"/>
      <c r="K179" s="135"/>
      <c r="L179" s="135"/>
      <c r="M179" s="135"/>
      <c r="N179" s="135"/>
      <c r="O179" s="135"/>
      <c r="P179" s="135"/>
      <c r="Q179" s="135"/>
      <c r="R179" s="135"/>
      <c r="S179" s="135"/>
    </row>
    <row r="180" spans="1:19" s="167" customFormat="1" ht="12" customHeight="1" x14ac:dyDescent="0.25">
      <c r="A180" s="135"/>
      <c r="B180" s="135"/>
      <c r="C180" s="168"/>
      <c r="D180" s="168"/>
      <c r="E180" s="135"/>
      <c r="F180" s="135"/>
      <c r="G180" s="135"/>
      <c r="H180" s="135"/>
      <c r="I180" s="135"/>
      <c r="J180" s="135"/>
      <c r="K180" s="135"/>
      <c r="L180" s="135"/>
      <c r="M180" s="135"/>
      <c r="N180" s="135"/>
      <c r="O180" s="135"/>
      <c r="P180" s="135"/>
      <c r="Q180" s="135"/>
      <c r="R180" s="135"/>
      <c r="S180" s="135"/>
    </row>
    <row r="181" spans="1:19" s="167" customFormat="1" ht="12" customHeight="1" x14ac:dyDescent="0.25">
      <c r="A181" s="135"/>
      <c r="B181" s="135"/>
      <c r="C181" s="168"/>
      <c r="D181" s="168"/>
      <c r="E181" s="135"/>
      <c r="F181" s="135"/>
      <c r="G181" s="135"/>
      <c r="H181" s="135"/>
      <c r="I181" s="135"/>
      <c r="J181" s="135"/>
      <c r="K181" s="135"/>
      <c r="L181" s="135"/>
      <c r="M181" s="135"/>
      <c r="N181" s="135"/>
      <c r="O181" s="135"/>
      <c r="P181" s="135"/>
      <c r="Q181" s="135"/>
      <c r="R181" s="135"/>
      <c r="S181" s="135"/>
    </row>
    <row r="182" spans="1:19" s="167" customFormat="1" ht="12" customHeight="1" x14ac:dyDescent="0.25">
      <c r="A182" s="135"/>
      <c r="B182" s="135"/>
      <c r="C182" s="168"/>
      <c r="D182" s="168"/>
      <c r="E182" s="135"/>
      <c r="F182" s="135"/>
      <c r="G182" s="135"/>
      <c r="H182" s="135"/>
      <c r="I182" s="135"/>
      <c r="J182" s="135"/>
      <c r="K182" s="135"/>
      <c r="L182" s="135"/>
      <c r="M182" s="135"/>
      <c r="N182" s="135"/>
      <c r="O182" s="135"/>
      <c r="P182" s="135"/>
      <c r="Q182" s="135"/>
      <c r="R182" s="135"/>
      <c r="S182" s="135"/>
    </row>
    <row r="183" spans="1:19" s="167" customFormat="1" ht="12" customHeight="1" x14ac:dyDescent="0.25">
      <c r="A183" s="135"/>
      <c r="B183" s="135"/>
      <c r="C183" s="168"/>
      <c r="D183" s="168"/>
      <c r="E183" s="135"/>
      <c r="F183" s="135"/>
      <c r="G183" s="135"/>
      <c r="H183" s="135"/>
      <c r="I183" s="135"/>
      <c r="J183" s="135"/>
      <c r="K183" s="135"/>
      <c r="L183" s="135"/>
      <c r="M183" s="135"/>
      <c r="N183" s="135"/>
      <c r="O183" s="135"/>
      <c r="P183" s="135"/>
      <c r="Q183" s="135"/>
      <c r="R183" s="135"/>
      <c r="S183" s="135"/>
    </row>
    <row r="184" spans="1:19" s="167" customFormat="1" ht="12" customHeight="1" x14ac:dyDescent="0.25">
      <c r="A184" s="135"/>
      <c r="B184" s="135"/>
      <c r="C184" s="168"/>
      <c r="D184" s="168"/>
      <c r="E184" s="135"/>
      <c r="F184" s="135"/>
      <c r="G184" s="135"/>
      <c r="H184" s="135"/>
      <c r="I184" s="135"/>
      <c r="J184" s="135"/>
      <c r="K184" s="135"/>
      <c r="L184" s="135"/>
      <c r="M184" s="135"/>
      <c r="N184" s="135"/>
      <c r="O184" s="135"/>
      <c r="P184" s="135"/>
      <c r="Q184" s="135"/>
      <c r="R184" s="135"/>
      <c r="S184" s="135"/>
    </row>
    <row r="185" spans="1:19" s="167" customFormat="1" ht="12" customHeight="1" x14ac:dyDescent="0.25">
      <c r="A185" s="135"/>
      <c r="B185" s="135"/>
      <c r="C185" s="168"/>
      <c r="D185" s="168"/>
      <c r="E185" s="135"/>
      <c r="F185" s="135"/>
      <c r="G185" s="135"/>
      <c r="H185" s="135"/>
      <c r="I185" s="135"/>
      <c r="J185" s="135"/>
      <c r="K185" s="135"/>
      <c r="L185" s="135"/>
      <c r="M185" s="135"/>
      <c r="N185" s="135"/>
      <c r="O185" s="135"/>
      <c r="P185" s="135"/>
      <c r="Q185" s="135"/>
      <c r="R185" s="135"/>
      <c r="S185" s="135"/>
    </row>
    <row r="186" spans="1:19" s="167" customFormat="1" ht="12" customHeight="1" x14ac:dyDescent="0.25">
      <c r="A186" s="135"/>
      <c r="B186" s="135"/>
      <c r="C186" s="168"/>
      <c r="D186" s="168"/>
      <c r="E186" s="135"/>
      <c r="F186" s="135"/>
      <c r="G186" s="135"/>
      <c r="H186" s="135"/>
      <c r="I186" s="135"/>
      <c r="J186" s="135"/>
      <c r="K186" s="135"/>
      <c r="L186" s="135"/>
      <c r="M186" s="135"/>
      <c r="N186" s="135"/>
      <c r="O186" s="135"/>
      <c r="P186" s="135"/>
      <c r="Q186" s="135"/>
      <c r="R186" s="135"/>
      <c r="S186" s="135"/>
    </row>
    <row r="187" spans="1:19" s="167" customFormat="1" ht="12" customHeight="1" x14ac:dyDescent="0.25">
      <c r="A187" s="135"/>
      <c r="B187" s="135"/>
      <c r="C187" s="168"/>
      <c r="D187" s="168"/>
      <c r="E187" s="135"/>
      <c r="F187" s="135"/>
      <c r="G187" s="135"/>
      <c r="H187" s="135"/>
      <c r="I187" s="135"/>
      <c r="J187" s="135"/>
      <c r="K187" s="135"/>
      <c r="L187" s="135"/>
      <c r="M187" s="135"/>
      <c r="N187" s="135"/>
      <c r="O187" s="135"/>
      <c r="P187" s="135"/>
      <c r="Q187" s="135"/>
      <c r="R187" s="135"/>
      <c r="S187" s="135"/>
    </row>
    <row r="188" spans="1:19" s="167" customFormat="1" ht="12" customHeight="1" x14ac:dyDescent="0.25">
      <c r="A188" s="135"/>
      <c r="B188" s="135"/>
      <c r="C188" s="168"/>
      <c r="D188" s="168"/>
      <c r="E188" s="135"/>
      <c r="F188" s="135"/>
      <c r="G188" s="135"/>
      <c r="H188" s="135"/>
      <c r="I188" s="135"/>
      <c r="J188" s="135"/>
      <c r="K188" s="135"/>
      <c r="L188" s="135"/>
      <c r="M188" s="135"/>
      <c r="N188" s="135"/>
      <c r="O188" s="135"/>
      <c r="P188" s="135"/>
      <c r="Q188" s="135"/>
      <c r="R188" s="135"/>
      <c r="S188" s="135"/>
    </row>
    <row r="189" spans="1:19" s="167" customFormat="1" ht="12" customHeight="1" x14ac:dyDescent="0.25">
      <c r="A189" s="135"/>
      <c r="B189" s="135"/>
      <c r="C189" s="168"/>
      <c r="D189" s="168"/>
      <c r="E189" s="135"/>
      <c r="F189" s="135"/>
      <c r="G189" s="135"/>
      <c r="H189" s="135"/>
      <c r="I189" s="135"/>
      <c r="J189" s="135"/>
      <c r="K189" s="135"/>
      <c r="L189" s="135"/>
      <c r="M189" s="135"/>
      <c r="N189" s="135"/>
      <c r="O189" s="135"/>
      <c r="P189" s="135"/>
      <c r="Q189" s="135"/>
      <c r="R189" s="135"/>
      <c r="S189" s="135"/>
    </row>
    <row r="190" spans="1:19" s="167" customFormat="1" ht="12" customHeight="1" x14ac:dyDescent="0.25">
      <c r="A190" s="135"/>
      <c r="B190" s="135"/>
      <c r="C190" s="168"/>
      <c r="D190" s="168"/>
      <c r="E190" s="135"/>
      <c r="F190" s="135"/>
      <c r="G190" s="135"/>
      <c r="H190" s="135"/>
      <c r="I190" s="135"/>
      <c r="J190" s="135"/>
      <c r="K190" s="135"/>
      <c r="L190" s="135"/>
      <c r="M190" s="135"/>
      <c r="N190" s="135"/>
      <c r="O190" s="135"/>
      <c r="P190" s="135"/>
      <c r="Q190" s="135"/>
      <c r="R190" s="135"/>
      <c r="S190" s="135"/>
    </row>
    <row r="191" spans="1:19" s="167" customFormat="1" ht="12" customHeight="1" x14ac:dyDescent="0.25">
      <c r="A191" s="135"/>
      <c r="B191" s="135"/>
      <c r="C191" s="168"/>
      <c r="D191" s="168"/>
      <c r="E191" s="135"/>
      <c r="F191" s="135"/>
      <c r="G191" s="135"/>
      <c r="H191" s="135"/>
      <c r="I191" s="135"/>
      <c r="J191" s="135"/>
      <c r="K191" s="135"/>
      <c r="L191" s="135"/>
      <c r="M191" s="135"/>
      <c r="N191" s="135"/>
      <c r="O191" s="135"/>
      <c r="P191" s="135"/>
      <c r="Q191" s="135"/>
      <c r="R191" s="135"/>
      <c r="S191" s="135"/>
    </row>
    <row r="192" spans="1:19" s="167" customFormat="1" ht="12" customHeight="1" x14ac:dyDescent="0.25">
      <c r="A192" s="135"/>
      <c r="B192" s="135"/>
      <c r="C192" s="168"/>
      <c r="D192" s="168"/>
      <c r="E192" s="135"/>
      <c r="F192" s="135"/>
      <c r="G192" s="135"/>
      <c r="H192" s="135"/>
      <c r="I192" s="135"/>
      <c r="J192" s="135"/>
      <c r="K192" s="135"/>
      <c r="L192" s="135"/>
      <c r="M192" s="135"/>
      <c r="N192" s="135"/>
      <c r="O192" s="135"/>
      <c r="P192" s="135"/>
      <c r="Q192" s="135"/>
      <c r="R192" s="135"/>
      <c r="S192" s="135"/>
    </row>
    <row r="193" spans="1:19" s="167" customFormat="1" ht="12" customHeight="1" x14ac:dyDescent="0.25">
      <c r="A193" s="135"/>
      <c r="B193" s="135"/>
      <c r="C193" s="168"/>
      <c r="D193" s="168"/>
      <c r="E193" s="135"/>
      <c r="F193" s="135"/>
      <c r="G193" s="135"/>
      <c r="H193" s="135"/>
      <c r="I193" s="135"/>
      <c r="J193" s="135"/>
      <c r="K193" s="135"/>
      <c r="L193" s="135"/>
      <c r="M193" s="135"/>
      <c r="N193" s="135"/>
      <c r="O193" s="135"/>
      <c r="P193" s="135"/>
      <c r="Q193" s="135"/>
      <c r="R193" s="135"/>
      <c r="S193" s="135"/>
    </row>
    <row r="194" spans="1:19" s="167" customFormat="1" ht="12" customHeight="1" x14ac:dyDescent="0.25">
      <c r="A194" s="135"/>
      <c r="B194" s="135"/>
      <c r="C194" s="168"/>
      <c r="D194" s="168"/>
      <c r="E194" s="135"/>
      <c r="F194" s="135"/>
      <c r="G194" s="135"/>
      <c r="H194" s="135"/>
      <c r="I194" s="135"/>
      <c r="J194" s="135"/>
      <c r="K194" s="135"/>
      <c r="L194" s="135"/>
      <c r="M194" s="135"/>
      <c r="N194" s="135"/>
      <c r="O194" s="135"/>
      <c r="P194" s="135"/>
      <c r="Q194" s="135"/>
      <c r="R194" s="135"/>
      <c r="S194" s="135"/>
    </row>
    <row r="195" spans="1:19" s="167" customFormat="1" ht="12" customHeight="1" x14ac:dyDescent="0.25">
      <c r="A195" s="135"/>
      <c r="B195" s="135"/>
      <c r="C195" s="168"/>
      <c r="D195" s="168"/>
      <c r="E195" s="135"/>
      <c r="F195" s="135"/>
      <c r="G195" s="135"/>
      <c r="H195" s="135"/>
      <c r="I195" s="135"/>
      <c r="J195" s="135"/>
      <c r="K195" s="135"/>
      <c r="L195" s="135"/>
      <c r="M195" s="135"/>
      <c r="N195" s="135"/>
      <c r="O195" s="135"/>
      <c r="P195" s="135"/>
      <c r="Q195" s="135"/>
      <c r="R195" s="135"/>
      <c r="S195" s="135"/>
    </row>
    <row r="196" spans="1:19" s="167" customFormat="1" ht="12" customHeight="1" x14ac:dyDescent="0.25">
      <c r="A196" s="135"/>
      <c r="B196" s="135"/>
      <c r="C196" s="168"/>
      <c r="D196" s="168"/>
      <c r="E196" s="135"/>
      <c r="F196" s="135"/>
      <c r="G196" s="135"/>
      <c r="H196" s="135"/>
      <c r="I196" s="135"/>
      <c r="J196" s="135"/>
      <c r="K196" s="135"/>
      <c r="L196" s="135"/>
      <c r="M196" s="135"/>
      <c r="N196" s="135"/>
      <c r="O196" s="135"/>
      <c r="P196" s="135"/>
      <c r="Q196" s="135"/>
      <c r="R196" s="135"/>
      <c r="S196" s="135"/>
    </row>
    <row r="197" spans="1:19" s="167" customFormat="1" ht="12" customHeight="1" x14ac:dyDescent="0.25">
      <c r="A197" s="135"/>
      <c r="B197" s="135"/>
      <c r="C197" s="168"/>
      <c r="D197" s="168"/>
      <c r="E197" s="135"/>
      <c r="F197" s="135"/>
      <c r="G197" s="135"/>
      <c r="H197" s="135"/>
      <c r="I197" s="135"/>
      <c r="J197" s="135"/>
      <c r="K197" s="135"/>
      <c r="L197" s="135"/>
      <c r="M197" s="135"/>
      <c r="N197" s="135"/>
      <c r="O197" s="135"/>
      <c r="P197" s="135"/>
      <c r="Q197" s="135"/>
      <c r="R197" s="135"/>
      <c r="S197" s="135"/>
    </row>
    <row r="198" spans="1:19" s="167" customFormat="1" ht="12" customHeight="1" x14ac:dyDescent="0.25">
      <c r="A198" s="135"/>
      <c r="B198" s="135"/>
      <c r="C198" s="168"/>
      <c r="D198" s="168"/>
      <c r="E198" s="135"/>
      <c r="F198" s="135"/>
      <c r="G198" s="135"/>
      <c r="H198" s="135"/>
      <c r="I198" s="135"/>
      <c r="J198" s="135"/>
      <c r="K198" s="135"/>
      <c r="L198" s="135"/>
      <c r="M198" s="135"/>
      <c r="N198" s="135"/>
      <c r="O198" s="135"/>
      <c r="P198" s="135"/>
      <c r="Q198" s="135"/>
      <c r="R198" s="135"/>
      <c r="S198" s="135"/>
    </row>
    <row r="199" spans="1:19" s="167" customFormat="1" ht="12" customHeight="1" x14ac:dyDescent="0.25">
      <c r="A199" s="135"/>
      <c r="B199" s="135"/>
      <c r="C199" s="168"/>
      <c r="D199" s="168"/>
      <c r="E199" s="135"/>
      <c r="F199" s="135"/>
      <c r="G199" s="135"/>
      <c r="H199" s="135"/>
      <c r="I199" s="135"/>
      <c r="J199" s="135"/>
      <c r="K199" s="135"/>
      <c r="L199" s="135"/>
      <c r="M199" s="135"/>
      <c r="N199" s="135"/>
      <c r="O199" s="135"/>
      <c r="P199" s="135"/>
      <c r="Q199" s="135"/>
      <c r="R199" s="135"/>
      <c r="S199" s="135"/>
    </row>
    <row r="200" spans="1:19" s="167" customFormat="1" ht="12" customHeight="1" x14ac:dyDescent="0.25">
      <c r="A200" s="135"/>
      <c r="B200" s="135"/>
      <c r="C200" s="168"/>
      <c r="D200" s="168"/>
      <c r="E200" s="135"/>
      <c r="F200" s="135"/>
      <c r="G200" s="135"/>
      <c r="H200" s="135"/>
      <c r="I200" s="135"/>
      <c r="J200" s="135"/>
      <c r="K200" s="135"/>
      <c r="L200" s="135"/>
      <c r="M200" s="135"/>
      <c r="N200" s="135"/>
      <c r="O200" s="135"/>
      <c r="P200" s="135"/>
      <c r="Q200" s="135"/>
      <c r="R200" s="135"/>
      <c r="S200" s="135"/>
    </row>
    <row r="201" spans="1:19" s="167" customFormat="1" ht="12" customHeight="1" x14ac:dyDescent="0.25">
      <c r="A201" s="135"/>
      <c r="B201" s="135"/>
      <c r="C201" s="168"/>
      <c r="D201" s="168"/>
      <c r="E201" s="135"/>
      <c r="F201" s="135"/>
      <c r="G201" s="135"/>
      <c r="H201" s="135"/>
      <c r="I201" s="135"/>
      <c r="J201" s="135"/>
      <c r="K201" s="135"/>
      <c r="L201" s="135"/>
      <c r="M201" s="135"/>
      <c r="N201" s="135"/>
      <c r="O201" s="135"/>
      <c r="P201" s="135"/>
      <c r="Q201" s="135"/>
      <c r="R201" s="135"/>
      <c r="S201" s="135"/>
    </row>
    <row r="202" spans="1:19" s="167" customFormat="1" ht="12" customHeight="1" x14ac:dyDescent="0.25">
      <c r="A202" s="135"/>
      <c r="B202" s="135"/>
      <c r="C202" s="168"/>
      <c r="D202" s="168"/>
      <c r="E202" s="135"/>
      <c r="F202" s="135"/>
      <c r="G202" s="135"/>
      <c r="H202" s="135"/>
      <c r="I202" s="135"/>
      <c r="J202" s="135"/>
      <c r="K202" s="135"/>
      <c r="L202" s="135"/>
      <c r="M202" s="135"/>
      <c r="N202" s="135"/>
      <c r="O202" s="135"/>
      <c r="P202" s="135"/>
      <c r="Q202" s="135"/>
      <c r="R202" s="135"/>
      <c r="S202" s="135"/>
    </row>
    <row r="203" spans="1:19" s="167" customFormat="1" ht="12" customHeight="1" x14ac:dyDescent="0.25">
      <c r="A203" s="135"/>
      <c r="B203" s="135"/>
      <c r="C203" s="168"/>
      <c r="D203" s="168"/>
      <c r="E203" s="135"/>
      <c r="F203" s="135"/>
      <c r="G203" s="135"/>
      <c r="H203" s="135"/>
      <c r="I203" s="135"/>
      <c r="J203" s="135"/>
      <c r="K203" s="135"/>
      <c r="L203" s="135"/>
      <c r="M203" s="135"/>
      <c r="N203" s="135"/>
      <c r="O203" s="135"/>
      <c r="P203" s="135"/>
      <c r="Q203" s="135"/>
      <c r="R203" s="135"/>
      <c r="S203" s="135"/>
    </row>
    <row r="204" spans="1:19" s="167" customFormat="1" ht="12" customHeight="1" x14ac:dyDescent="0.25">
      <c r="A204" s="135"/>
      <c r="B204" s="135"/>
      <c r="C204" s="168"/>
      <c r="D204" s="168"/>
      <c r="E204" s="135"/>
      <c r="F204" s="135"/>
      <c r="G204" s="135"/>
      <c r="H204" s="135"/>
      <c r="I204" s="135"/>
      <c r="J204" s="135"/>
      <c r="K204" s="135"/>
      <c r="L204" s="135"/>
      <c r="M204" s="135"/>
      <c r="N204" s="135"/>
      <c r="O204" s="135"/>
      <c r="P204" s="135"/>
      <c r="Q204" s="135"/>
      <c r="R204" s="135"/>
      <c r="S204" s="135"/>
    </row>
    <row r="205" spans="1:19" s="167" customFormat="1" ht="12" customHeight="1" x14ac:dyDescent="0.25">
      <c r="A205" s="135"/>
      <c r="B205" s="135"/>
      <c r="C205" s="168"/>
      <c r="D205" s="168"/>
      <c r="E205" s="135"/>
      <c r="F205" s="135"/>
      <c r="G205" s="135"/>
      <c r="H205" s="135"/>
      <c r="I205" s="135"/>
      <c r="J205" s="135"/>
      <c r="K205" s="135"/>
      <c r="L205" s="135"/>
      <c r="M205" s="135"/>
      <c r="N205" s="135"/>
      <c r="O205" s="135"/>
      <c r="P205" s="135"/>
      <c r="Q205" s="135"/>
      <c r="R205" s="135"/>
      <c r="S205" s="135"/>
    </row>
    <row r="206" spans="1:19" s="167" customFormat="1" ht="12" customHeight="1" x14ac:dyDescent="0.25">
      <c r="A206" s="135"/>
      <c r="B206" s="135"/>
      <c r="C206" s="168"/>
      <c r="D206" s="168"/>
      <c r="E206" s="135"/>
      <c r="F206" s="135"/>
      <c r="G206" s="135"/>
      <c r="H206" s="135"/>
      <c r="I206" s="135"/>
      <c r="J206" s="135"/>
      <c r="K206" s="135"/>
      <c r="L206" s="135"/>
      <c r="M206" s="135"/>
      <c r="N206" s="135"/>
      <c r="O206" s="135"/>
      <c r="P206" s="135"/>
      <c r="Q206" s="135"/>
      <c r="R206" s="135"/>
      <c r="S206" s="135"/>
    </row>
    <row r="207" spans="1:19" s="167" customFormat="1" ht="12" customHeight="1" x14ac:dyDescent="0.25">
      <c r="A207" s="135"/>
      <c r="B207" s="135"/>
      <c r="C207" s="168"/>
      <c r="D207" s="168"/>
      <c r="E207" s="135"/>
      <c r="F207" s="135"/>
      <c r="G207" s="135"/>
      <c r="H207" s="135"/>
      <c r="I207" s="135"/>
      <c r="J207" s="135"/>
      <c r="K207" s="135"/>
      <c r="L207" s="135"/>
      <c r="M207" s="135"/>
      <c r="N207" s="135"/>
      <c r="O207" s="135"/>
      <c r="P207" s="135"/>
      <c r="Q207" s="135"/>
      <c r="R207" s="135"/>
      <c r="S207" s="135"/>
    </row>
    <row r="208" spans="1:19" s="167" customFormat="1" ht="12" customHeight="1" x14ac:dyDescent="0.25">
      <c r="A208" s="135"/>
      <c r="B208" s="135"/>
      <c r="C208" s="168"/>
      <c r="D208" s="168"/>
      <c r="E208" s="135"/>
      <c r="F208" s="135"/>
      <c r="G208" s="135"/>
      <c r="H208" s="135"/>
      <c r="I208" s="135"/>
      <c r="J208" s="135"/>
      <c r="K208" s="135"/>
      <c r="L208" s="135"/>
      <c r="M208" s="135"/>
      <c r="N208" s="135"/>
      <c r="O208" s="135"/>
      <c r="P208" s="135"/>
      <c r="Q208" s="135"/>
      <c r="R208" s="135"/>
      <c r="S208" s="135"/>
    </row>
    <row r="209" spans="1:19" s="167" customFormat="1" ht="12" customHeight="1" x14ac:dyDescent="0.25">
      <c r="A209" s="135"/>
      <c r="B209" s="135"/>
      <c r="C209" s="168"/>
      <c r="D209" s="168"/>
      <c r="E209" s="135"/>
      <c r="F209" s="135"/>
      <c r="G209" s="135"/>
      <c r="H209" s="135"/>
      <c r="I209" s="135"/>
      <c r="J209" s="135"/>
      <c r="K209" s="135"/>
      <c r="L209" s="135"/>
      <c r="M209" s="135"/>
      <c r="N209" s="135"/>
      <c r="O209" s="135"/>
      <c r="P209" s="135"/>
      <c r="Q209" s="135"/>
      <c r="R209" s="135"/>
      <c r="S209" s="135"/>
    </row>
    <row r="210" spans="1:19" s="167" customFormat="1" ht="12" customHeight="1" x14ac:dyDescent="0.25">
      <c r="A210" s="135"/>
      <c r="B210" s="135"/>
      <c r="C210" s="168"/>
      <c r="D210" s="168"/>
      <c r="E210" s="135"/>
      <c r="F210" s="135"/>
      <c r="G210" s="135"/>
      <c r="H210" s="135"/>
      <c r="I210" s="135"/>
      <c r="J210" s="135"/>
      <c r="K210" s="135"/>
      <c r="L210" s="135"/>
      <c r="M210" s="135"/>
      <c r="N210" s="135"/>
      <c r="O210" s="135"/>
      <c r="P210" s="135"/>
      <c r="Q210" s="135"/>
      <c r="R210" s="135"/>
      <c r="S210" s="135"/>
    </row>
    <row r="211" spans="1:19" s="167" customFormat="1" ht="12" customHeight="1" x14ac:dyDescent="0.25">
      <c r="A211" s="135"/>
      <c r="B211" s="135"/>
      <c r="C211" s="168"/>
      <c r="D211" s="168"/>
      <c r="E211" s="135"/>
      <c r="F211" s="135"/>
      <c r="G211" s="135"/>
      <c r="H211" s="135"/>
      <c r="I211" s="135"/>
      <c r="J211" s="135"/>
      <c r="K211" s="135"/>
      <c r="L211" s="135"/>
      <c r="M211" s="135"/>
      <c r="N211" s="135"/>
      <c r="O211" s="135"/>
      <c r="P211" s="135"/>
      <c r="Q211" s="135"/>
      <c r="R211" s="135"/>
      <c r="S211" s="135"/>
    </row>
    <row r="212" spans="1:19" s="167" customFormat="1" ht="12" customHeight="1" x14ac:dyDescent="0.25">
      <c r="A212" s="135"/>
      <c r="B212" s="135"/>
      <c r="C212" s="168"/>
      <c r="D212" s="168"/>
      <c r="E212" s="135"/>
      <c r="F212" s="135"/>
      <c r="G212" s="135"/>
      <c r="H212" s="135"/>
      <c r="I212" s="135"/>
      <c r="J212" s="135"/>
      <c r="K212" s="135"/>
      <c r="L212" s="135"/>
      <c r="M212" s="135"/>
      <c r="N212" s="135"/>
      <c r="O212" s="135"/>
      <c r="P212" s="135"/>
      <c r="Q212" s="135"/>
      <c r="R212" s="135"/>
      <c r="S212" s="135"/>
    </row>
    <row r="213" spans="1:19" s="167" customFormat="1" ht="12" customHeight="1" x14ac:dyDescent="0.25">
      <c r="A213" s="135"/>
      <c r="B213" s="135"/>
      <c r="C213" s="168"/>
      <c r="D213" s="168"/>
      <c r="E213" s="135"/>
      <c r="F213" s="135"/>
      <c r="G213" s="135"/>
      <c r="H213" s="135"/>
      <c r="I213" s="135"/>
      <c r="J213" s="135"/>
      <c r="K213" s="135"/>
      <c r="L213" s="135"/>
      <c r="M213" s="135"/>
      <c r="N213" s="135"/>
      <c r="O213" s="135"/>
      <c r="P213" s="135"/>
      <c r="Q213" s="135"/>
      <c r="R213" s="135"/>
      <c r="S213" s="135"/>
    </row>
    <row r="214" spans="1:19" s="167" customFormat="1" ht="12" customHeight="1" x14ac:dyDescent="0.25">
      <c r="A214" s="135"/>
      <c r="B214" s="135"/>
      <c r="C214" s="168"/>
      <c r="D214" s="168"/>
      <c r="E214" s="135"/>
      <c r="F214" s="135"/>
      <c r="G214" s="135"/>
      <c r="H214" s="135"/>
      <c r="I214" s="135"/>
      <c r="J214" s="135"/>
      <c r="K214" s="135"/>
      <c r="L214" s="135"/>
      <c r="M214" s="135"/>
      <c r="N214" s="135"/>
      <c r="O214" s="135"/>
      <c r="P214" s="135"/>
      <c r="Q214" s="135"/>
      <c r="R214" s="135"/>
      <c r="S214" s="135"/>
    </row>
    <row r="215" spans="1:19" s="167" customFormat="1" ht="12" customHeight="1" x14ac:dyDescent="0.25">
      <c r="A215" s="135"/>
      <c r="B215" s="135"/>
      <c r="C215" s="168"/>
      <c r="D215" s="168"/>
      <c r="E215" s="135"/>
      <c r="F215" s="135"/>
      <c r="G215" s="135"/>
      <c r="H215" s="135"/>
      <c r="I215" s="135"/>
      <c r="J215" s="135"/>
      <c r="K215" s="135"/>
      <c r="L215" s="135"/>
      <c r="M215" s="135"/>
      <c r="N215" s="135"/>
      <c r="O215" s="135"/>
      <c r="P215" s="135"/>
      <c r="Q215" s="135"/>
      <c r="R215" s="135"/>
      <c r="S215" s="135"/>
    </row>
    <row r="216" spans="1:19" s="167" customFormat="1" ht="12" customHeight="1" x14ac:dyDescent="0.25">
      <c r="A216" s="135"/>
      <c r="B216" s="135"/>
      <c r="C216" s="168"/>
      <c r="D216" s="168"/>
      <c r="E216" s="135"/>
      <c r="F216" s="135"/>
      <c r="G216" s="135"/>
      <c r="H216" s="135"/>
      <c r="I216" s="135"/>
      <c r="J216" s="135"/>
      <c r="K216" s="135"/>
      <c r="L216" s="135"/>
      <c r="M216" s="135"/>
      <c r="N216" s="135"/>
      <c r="O216" s="135"/>
      <c r="P216" s="135"/>
      <c r="Q216" s="135"/>
      <c r="R216" s="135"/>
      <c r="S216" s="135"/>
    </row>
    <row r="217" spans="1:19" s="167" customFormat="1" ht="12" customHeight="1" x14ac:dyDescent="0.25">
      <c r="A217" s="135"/>
      <c r="B217" s="135"/>
      <c r="C217" s="168"/>
      <c r="D217" s="168"/>
      <c r="E217" s="135"/>
      <c r="F217" s="135"/>
      <c r="G217" s="135"/>
      <c r="H217" s="135"/>
      <c r="I217" s="135"/>
      <c r="J217" s="135"/>
      <c r="K217" s="135"/>
      <c r="L217" s="135"/>
      <c r="M217" s="135"/>
      <c r="N217" s="135"/>
      <c r="O217" s="135"/>
      <c r="P217" s="135"/>
      <c r="Q217" s="135"/>
      <c r="R217" s="135"/>
      <c r="S217" s="135"/>
    </row>
    <row r="218" spans="1:19" s="167" customFormat="1" ht="12" customHeight="1" x14ac:dyDescent="0.25">
      <c r="A218" s="135"/>
      <c r="B218" s="135"/>
      <c r="C218" s="168"/>
      <c r="D218" s="168"/>
      <c r="E218" s="135"/>
      <c r="F218" s="135"/>
      <c r="G218" s="135"/>
      <c r="H218" s="135"/>
      <c r="I218" s="135"/>
      <c r="J218" s="135"/>
      <c r="K218" s="135"/>
      <c r="L218" s="135"/>
      <c r="M218" s="135"/>
      <c r="N218" s="135"/>
      <c r="O218" s="135"/>
      <c r="P218" s="135"/>
      <c r="Q218" s="135"/>
      <c r="R218" s="135"/>
      <c r="S218" s="135"/>
    </row>
    <row r="219" spans="1:19" s="167" customFormat="1" ht="12" customHeight="1" x14ac:dyDescent="0.25">
      <c r="A219" s="135"/>
      <c r="B219" s="135"/>
      <c r="C219" s="168"/>
      <c r="D219" s="168"/>
      <c r="E219" s="135"/>
      <c r="F219" s="135"/>
      <c r="G219" s="135"/>
      <c r="H219" s="135"/>
      <c r="I219" s="135"/>
      <c r="J219" s="135"/>
      <c r="K219" s="135"/>
      <c r="L219" s="135"/>
      <c r="M219" s="135"/>
      <c r="N219" s="135"/>
      <c r="O219" s="135"/>
      <c r="P219" s="135"/>
      <c r="Q219" s="135"/>
      <c r="R219" s="135"/>
      <c r="S219" s="135"/>
    </row>
    <row r="220" spans="1:19" s="167" customFormat="1" ht="12" customHeight="1" x14ac:dyDescent="0.25">
      <c r="A220" s="135"/>
      <c r="B220" s="135"/>
      <c r="C220" s="168"/>
      <c r="D220" s="168"/>
      <c r="E220" s="135"/>
      <c r="F220" s="135"/>
      <c r="G220" s="135"/>
      <c r="H220" s="135"/>
      <c r="I220" s="135"/>
      <c r="J220" s="135"/>
      <c r="K220" s="135"/>
      <c r="L220" s="135"/>
      <c r="M220" s="135"/>
      <c r="N220" s="135"/>
      <c r="O220" s="135"/>
      <c r="P220" s="135"/>
      <c r="Q220" s="135"/>
      <c r="R220" s="135"/>
      <c r="S220" s="135"/>
    </row>
    <row r="221" spans="1:19" ht="12" customHeight="1" x14ac:dyDescent="0.25">
      <c r="A221" s="72"/>
      <c r="B221" s="72"/>
      <c r="C221" s="73"/>
      <c r="D221" s="73"/>
      <c r="E221" s="72"/>
      <c r="F221" s="72"/>
      <c r="G221" s="72"/>
      <c r="H221" s="72"/>
      <c r="I221" s="72"/>
      <c r="J221" s="72"/>
      <c r="K221" s="72"/>
      <c r="L221" s="72"/>
      <c r="M221" s="72"/>
      <c r="N221" s="72"/>
      <c r="O221" s="72"/>
      <c r="P221" s="72"/>
      <c r="Q221" s="72"/>
      <c r="R221" s="72"/>
      <c r="S221" s="72"/>
    </row>
    <row r="222" spans="1:19" ht="12" customHeight="1" x14ac:dyDescent="0.25">
      <c r="A222" s="72"/>
      <c r="B222" s="72"/>
      <c r="C222" s="73"/>
      <c r="D222" s="73"/>
      <c r="E222" s="72"/>
      <c r="F222" s="72"/>
      <c r="G222" s="72"/>
      <c r="H222" s="72"/>
      <c r="I222" s="72"/>
      <c r="J222" s="72"/>
      <c r="K222" s="72"/>
      <c r="L222" s="72"/>
      <c r="M222" s="72"/>
      <c r="N222" s="72"/>
      <c r="O222" s="72"/>
      <c r="P222" s="72"/>
      <c r="Q222" s="72"/>
      <c r="R222" s="72"/>
      <c r="S222" s="72"/>
    </row>
    <row r="223" spans="1:19" ht="12" customHeight="1" x14ac:dyDescent="0.25">
      <c r="A223" s="72"/>
      <c r="B223" s="72"/>
      <c r="C223" s="73"/>
      <c r="D223" s="73"/>
      <c r="E223" s="72"/>
      <c r="F223" s="72"/>
      <c r="G223" s="72"/>
      <c r="H223" s="72"/>
      <c r="I223" s="72"/>
      <c r="J223" s="72"/>
      <c r="K223" s="72"/>
      <c r="L223" s="72"/>
      <c r="M223" s="72"/>
      <c r="N223" s="72"/>
      <c r="O223" s="72"/>
      <c r="P223" s="72"/>
      <c r="Q223" s="72"/>
      <c r="R223" s="72"/>
      <c r="S223" s="72"/>
    </row>
    <row r="224" spans="1:19" ht="12" customHeight="1" x14ac:dyDescent="0.25">
      <c r="A224" s="72"/>
      <c r="B224" s="72"/>
      <c r="C224" s="73"/>
      <c r="D224" s="73"/>
      <c r="E224" s="72"/>
      <c r="F224" s="72"/>
      <c r="G224" s="72"/>
      <c r="H224" s="72"/>
      <c r="I224" s="72"/>
      <c r="J224" s="72"/>
      <c r="K224" s="72"/>
      <c r="L224" s="72"/>
      <c r="M224" s="72"/>
      <c r="N224" s="72"/>
      <c r="O224" s="72"/>
      <c r="P224" s="72"/>
      <c r="Q224" s="72"/>
      <c r="R224" s="72"/>
      <c r="S224" s="72"/>
    </row>
    <row r="225" spans="1:19" ht="12" customHeight="1" x14ac:dyDescent="0.25">
      <c r="A225" s="72"/>
      <c r="B225" s="72"/>
      <c r="C225" s="73"/>
      <c r="D225" s="73"/>
      <c r="E225" s="72"/>
      <c r="F225" s="72"/>
      <c r="G225" s="72"/>
      <c r="H225" s="72"/>
      <c r="I225" s="72"/>
      <c r="J225" s="72"/>
      <c r="K225" s="72"/>
      <c r="L225" s="72"/>
      <c r="M225" s="72"/>
      <c r="N225" s="72"/>
      <c r="O225" s="72"/>
      <c r="P225" s="72"/>
      <c r="Q225" s="72"/>
      <c r="R225" s="72"/>
      <c r="S225" s="72"/>
    </row>
    <row r="226" spans="1:19" x14ac:dyDescent="0.25">
      <c r="A226" s="72"/>
      <c r="B226" s="72"/>
      <c r="C226" s="73"/>
      <c r="D226" s="73"/>
      <c r="E226" s="72"/>
      <c r="F226" s="72"/>
      <c r="G226" s="72"/>
      <c r="H226" s="72"/>
      <c r="I226" s="72"/>
      <c r="J226" s="72"/>
      <c r="K226" s="72"/>
      <c r="L226" s="72"/>
      <c r="M226" s="72"/>
      <c r="N226" s="72"/>
      <c r="O226" s="72"/>
      <c r="P226" s="72"/>
      <c r="Q226" s="72"/>
      <c r="R226" s="72"/>
      <c r="S226" s="72"/>
    </row>
    <row r="227" spans="1:19" x14ac:dyDescent="0.25">
      <c r="A227" s="72"/>
      <c r="B227" s="72"/>
      <c r="C227" s="73"/>
      <c r="D227" s="73"/>
      <c r="E227" s="72"/>
      <c r="F227" s="72"/>
      <c r="G227" s="72"/>
      <c r="H227" s="72"/>
      <c r="I227" s="72"/>
      <c r="J227" s="72"/>
      <c r="K227" s="72"/>
      <c r="L227" s="72"/>
      <c r="M227" s="72"/>
      <c r="N227" s="72"/>
      <c r="O227" s="72"/>
      <c r="P227" s="72"/>
      <c r="Q227" s="72"/>
      <c r="R227" s="72"/>
      <c r="S227" s="72"/>
    </row>
    <row r="228" spans="1:19" x14ac:dyDescent="0.25">
      <c r="A228" s="72"/>
      <c r="B228" s="72"/>
      <c r="C228" s="73"/>
      <c r="D228" s="73"/>
      <c r="E228" s="72"/>
      <c r="F228" s="72"/>
      <c r="G228" s="72"/>
      <c r="H228" s="72"/>
      <c r="I228" s="72"/>
      <c r="J228" s="72"/>
      <c r="K228" s="72"/>
      <c r="L228" s="72"/>
      <c r="M228" s="72"/>
      <c r="N228" s="72"/>
      <c r="O228" s="72"/>
      <c r="P228" s="72"/>
      <c r="Q228" s="72"/>
      <c r="R228" s="72"/>
      <c r="S228" s="72"/>
    </row>
    <row r="229" spans="1:19" x14ac:dyDescent="0.25">
      <c r="A229" s="72"/>
      <c r="B229" s="72"/>
      <c r="C229" s="73"/>
      <c r="D229" s="73"/>
      <c r="E229" s="72"/>
      <c r="F229" s="72"/>
      <c r="G229" s="72"/>
      <c r="H229" s="72"/>
      <c r="I229" s="72"/>
      <c r="J229" s="72"/>
      <c r="K229" s="72"/>
      <c r="L229" s="72"/>
      <c r="M229" s="72"/>
      <c r="N229" s="72"/>
      <c r="O229" s="72"/>
      <c r="P229" s="72"/>
      <c r="Q229" s="72"/>
      <c r="R229" s="72"/>
      <c r="S229" s="72"/>
    </row>
    <row r="230" spans="1:19" x14ac:dyDescent="0.25">
      <c r="A230" s="72"/>
      <c r="B230" s="72"/>
      <c r="C230" s="73"/>
      <c r="D230" s="73"/>
      <c r="E230" s="72"/>
      <c r="F230" s="72"/>
      <c r="G230" s="72"/>
      <c r="H230" s="72"/>
      <c r="I230" s="72"/>
      <c r="J230" s="72"/>
      <c r="K230" s="72"/>
      <c r="L230" s="72"/>
      <c r="M230" s="72"/>
      <c r="N230" s="72"/>
      <c r="O230" s="72"/>
      <c r="P230" s="72"/>
      <c r="Q230" s="72"/>
      <c r="R230" s="72"/>
      <c r="S230" s="72"/>
    </row>
    <row r="231" spans="1:19" x14ac:dyDescent="0.25">
      <c r="A231" s="72"/>
      <c r="B231" s="72"/>
      <c r="C231" s="73"/>
      <c r="D231" s="73"/>
      <c r="E231" s="72"/>
      <c r="F231" s="72"/>
      <c r="G231" s="72"/>
      <c r="H231" s="72"/>
      <c r="I231" s="72"/>
      <c r="J231" s="72"/>
      <c r="K231" s="72"/>
      <c r="L231" s="72"/>
      <c r="M231" s="72"/>
      <c r="N231" s="72"/>
      <c r="O231" s="72"/>
      <c r="P231" s="72"/>
      <c r="Q231" s="72"/>
      <c r="R231" s="72"/>
      <c r="S231" s="72"/>
    </row>
    <row r="232" spans="1:19" x14ac:dyDescent="0.25">
      <c r="A232" s="72"/>
      <c r="B232" s="72"/>
      <c r="C232" s="73"/>
      <c r="D232" s="73"/>
      <c r="E232" s="72"/>
      <c r="F232" s="72"/>
      <c r="G232" s="72"/>
      <c r="H232" s="72"/>
      <c r="I232" s="72"/>
      <c r="J232" s="72"/>
      <c r="K232" s="72"/>
      <c r="L232" s="72"/>
      <c r="M232" s="72"/>
      <c r="N232" s="72"/>
      <c r="O232" s="72"/>
      <c r="P232" s="72"/>
      <c r="Q232" s="72"/>
      <c r="R232" s="72"/>
      <c r="S232" s="72"/>
    </row>
    <row r="233" spans="1:19" x14ac:dyDescent="0.25">
      <c r="A233" s="72"/>
      <c r="B233" s="72"/>
      <c r="C233" s="73"/>
      <c r="D233" s="73"/>
      <c r="E233" s="72"/>
      <c r="F233" s="72"/>
      <c r="G233" s="72"/>
      <c r="H233" s="72"/>
      <c r="I233" s="72"/>
      <c r="J233" s="72"/>
      <c r="K233" s="72"/>
      <c r="L233" s="72"/>
      <c r="M233" s="72"/>
      <c r="N233" s="72"/>
      <c r="O233" s="72"/>
      <c r="P233" s="72"/>
      <c r="Q233" s="72"/>
      <c r="R233" s="72"/>
      <c r="S233" s="72"/>
    </row>
    <row r="234" spans="1:19" x14ac:dyDescent="0.25">
      <c r="A234" s="72"/>
      <c r="B234" s="72"/>
      <c r="C234" s="73"/>
      <c r="D234" s="73"/>
      <c r="E234" s="72"/>
      <c r="F234" s="72"/>
      <c r="G234" s="72"/>
      <c r="H234" s="72"/>
      <c r="I234" s="72"/>
      <c r="J234" s="72"/>
      <c r="K234" s="72"/>
      <c r="L234" s="72"/>
      <c r="M234" s="72"/>
      <c r="N234" s="72"/>
      <c r="O234" s="72"/>
      <c r="P234" s="72"/>
      <c r="Q234" s="72"/>
      <c r="R234" s="72"/>
      <c r="S234" s="72"/>
    </row>
    <row r="235" spans="1:19" x14ac:dyDescent="0.25">
      <c r="A235" s="72"/>
      <c r="B235" s="72"/>
      <c r="C235" s="73"/>
      <c r="D235" s="73"/>
      <c r="E235" s="72"/>
      <c r="F235" s="72"/>
      <c r="G235" s="72"/>
      <c r="H235" s="72"/>
      <c r="I235" s="72"/>
      <c r="J235" s="72"/>
      <c r="K235" s="72"/>
      <c r="L235" s="72"/>
      <c r="M235" s="72"/>
      <c r="N235" s="72"/>
      <c r="O235" s="72"/>
      <c r="P235" s="72"/>
      <c r="Q235" s="72"/>
      <c r="R235" s="72"/>
      <c r="S235" s="72"/>
    </row>
    <row r="236" spans="1:19" x14ac:dyDescent="0.25">
      <c r="A236" s="72"/>
      <c r="B236" s="72"/>
      <c r="C236" s="73"/>
      <c r="D236" s="73"/>
      <c r="E236" s="72"/>
      <c r="F236" s="72"/>
      <c r="G236" s="72"/>
      <c r="H236" s="72"/>
      <c r="I236" s="72"/>
      <c r="J236" s="72"/>
      <c r="K236" s="72"/>
      <c r="L236" s="72"/>
      <c r="M236" s="72"/>
      <c r="N236" s="72"/>
      <c r="O236" s="72"/>
      <c r="P236" s="72"/>
      <c r="Q236" s="72"/>
      <c r="R236" s="72"/>
      <c r="S236" s="72"/>
    </row>
    <row r="237" spans="1:19" x14ac:dyDescent="0.25">
      <c r="A237" s="72"/>
      <c r="B237" s="72"/>
      <c r="C237" s="73"/>
      <c r="D237" s="73"/>
      <c r="E237" s="72"/>
      <c r="F237" s="72"/>
      <c r="G237" s="72"/>
      <c r="H237" s="72"/>
      <c r="I237" s="72"/>
      <c r="J237" s="72"/>
      <c r="K237" s="72"/>
      <c r="L237" s="72"/>
      <c r="M237" s="72"/>
      <c r="N237" s="72"/>
      <c r="O237" s="72"/>
      <c r="P237" s="72"/>
      <c r="Q237" s="72"/>
      <c r="R237" s="72"/>
      <c r="S237" s="72"/>
    </row>
    <row r="238" spans="1:19" x14ac:dyDescent="0.25">
      <c r="A238" s="72"/>
      <c r="B238" s="72"/>
      <c r="C238" s="73"/>
      <c r="D238" s="73"/>
      <c r="E238" s="72"/>
      <c r="F238" s="72"/>
      <c r="G238" s="72"/>
      <c r="H238" s="72"/>
      <c r="I238" s="72"/>
      <c r="J238" s="72"/>
      <c r="K238" s="72"/>
      <c r="L238" s="72"/>
      <c r="M238" s="72"/>
      <c r="N238" s="72"/>
      <c r="O238" s="72"/>
      <c r="P238" s="72"/>
      <c r="Q238" s="72"/>
      <c r="R238" s="72"/>
      <c r="S238" s="72"/>
    </row>
    <row r="239" spans="1:19" x14ac:dyDescent="0.25">
      <c r="A239" s="72"/>
      <c r="B239" s="72"/>
      <c r="C239" s="73"/>
      <c r="D239" s="73"/>
      <c r="E239" s="72"/>
      <c r="F239" s="72"/>
      <c r="G239" s="72"/>
      <c r="H239" s="72"/>
      <c r="I239" s="72"/>
      <c r="J239" s="72"/>
      <c r="K239" s="72"/>
      <c r="L239" s="72"/>
      <c r="M239" s="72"/>
      <c r="N239" s="72"/>
      <c r="O239" s="72"/>
      <c r="P239" s="72"/>
      <c r="Q239" s="72"/>
      <c r="R239" s="72"/>
      <c r="S239" s="72"/>
    </row>
    <row r="240" spans="1:19" x14ac:dyDescent="0.25">
      <c r="A240" s="72"/>
      <c r="B240" s="72"/>
      <c r="C240" s="73"/>
      <c r="D240" s="73"/>
      <c r="E240" s="72"/>
      <c r="F240" s="72"/>
      <c r="G240" s="72"/>
      <c r="H240" s="72"/>
      <c r="I240" s="72"/>
      <c r="J240" s="72"/>
      <c r="K240" s="72"/>
      <c r="L240" s="72"/>
      <c r="M240" s="72"/>
      <c r="N240" s="72"/>
      <c r="O240" s="72"/>
      <c r="P240" s="72"/>
      <c r="Q240" s="72"/>
      <c r="R240" s="72"/>
      <c r="S240" s="72"/>
    </row>
    <row r="241" spans="1:19" x14ac:dyDescent="0.25">
      <c r="A241" s="72"/>
      <c r="B241" s="72"/>
      <c r="C241" s="73"/>
      <c r="D241" s="73"/>
      <c r="E241" s="72"/>
      <c r="F241" s="72"/>
      <c r="G241" s="72"/>
      <c r="H241" s="72"/>
      <c r="I241" s="72"/>
      <c r="J241" s="72"/>
      <c r="K241" s="72"/>
      <c r="L241" s="72"/>
      <c r="M241" s="72"/>
      <c r="N241" s="72"/>
      <c r="O241" s="72"/>
      <c r="P241" s="72"/>
      <c r="Q241" s="72"/>
      <c r="R241" s="72"/>
      <c r="S241" s="72"/>
    </row>
    <row r="242" spans="1:19" x14ac:dyDescent="0.25">
      <c r="A242" s="72"/>
      <c r="B242" s="72"/>
      <c r="C242" s="73"/>
      <c r="D242" s="73"/>
      <c r="E242" s="72"/>
      <c r="F242" s="72"/>
      <c r="G242" s="72"/>
      <c r="H242" s="72"/>
      <c r="I242" s="72"/>
      <c r="J242" s="72"/>
      <c r="K242" s="72"/>
      <c r="L242" s="72"/>
      <c r="M242" s="72"/>
      <c r="N242" s="72"/>
      <c r="O242" s="72"/>
      <c r="P242" s="72"/>
      <c r="Q242" s="72"/>
      <c r="R242" s="72"/>
      <c r="S242" s="72"/>
    </row>
    <row r="243" spans="1:19" x14ac:dyDescent="0.25">
      <c r="A243" s="72"/>
      <c r="B243" s="72"/>
      <c r="C243" s="73"/>
      <c r="D243" s="73"/>
      <c r="E243" s="72"/>
      <c r="F243" s="72"/>
      <c r="G243" s="72"/>
      <c r="H243" s="72"/>
      <c r="I243" s="72"/>
      <c r="J243" s="72"/>
      <c r="K243" s="72"/>
      <c r="L243" s="72"/>
      <c r="M243" s="72"/>
      <c r="N243" s="72"/>
      <c r="O243" s="72"/>
      <c r="P243" s="72"/>
      <c r="Q243" s="72"/>
      <c r="R243" s="72"/>
      <c r="S243" s="72"/>
    </row>
    <row r="244" spans="1:19" x14ac:dyDescent="0.25">
      <c r="A244" s="72"/>
      <c r="B244" s="72"/>
      <c r="C244" s="73"/>
      <c r="D244" s="73"/>
      <c r="E244" s="72"/>
      <c r="F244" s="72"/>
      <c r="G244" s="72"/>
      <c r="H244" s="72"/>
      <c r="I244" s="72"/>
      <c r="J244" s="72"/>
      <c r="K244" s="72"/>
      <c r="L244" s="72"/>
      <c r="M244" s="72"/>
      <c r="N244" s="72"/>
      <c r="O244" s="72"/>
      <c r="P244" s="72"/>
      <c r="Q244" s="72"/>
      <c r="R244" s="72"/>
      <c r="S244" s="72"/>
    </row>
    <row r="245" spans="1:19" x14ac:dyDescent="0.25">
      <c r="A245" s="72"/>
      <c r="B245" s="72"/>
      <c r="C245" s="73"/>
      <c r="D245" s="73"/>
      <c r="E245" s="72"/>
      <c r="F245" s="72"/>
      <c r="G245" s="72"/>
      <c r="H245" s="72"/>
      <c r="I245" s="72"/>
      <c r="J245" s="72"/>
      <c r="K245" s="72"/>
      <c r="L245" s="72"/>
      <c r="M245" s="72"/>
      <c r="N245" s="72"/>
      <c r="O245" s="72"/>
      <c r="P245" s="72"/>
      <c r="Q245" s="72"/>
      <c r="R245" s="72"/>
      <c r="S245" s="72"/>
    </row>
    <row r="246" spans="1:19" x14ac:dyDescent="0.25">
      <c r="A246" s="72"/>
      <c r="B246" s="72"/>
      <c r="C246" s="73"/>
      <c r="D246" s="73"/>
      <c r="E246" s="72"/>
      <c r="F246" s="72"/>
      <c r="G246" s="72"/>
      <c r="H246" s="72"/>
      <c r="I246" s="72"/>
      <c r="J246" s="72"/>
      <c r="K246" s="72"/>
      <c r="L246" s="72"/>
      <c r="M246" s="72"/>
      <c r="N246" s="72"/>
      <c r="O246" s="72"/>
      <c r="P246" s="72"/>
      <c r="Q246" s="72"/>
      <c r="R246" s="72"/>
      <c r="S246" s="72"/>
    </row>
    <row r="247" spans="1:19" x14ac:dyDescent="0.25">
      <c r="A247" s="72"/>
      <c r="B247" s="72"/>
      <c r="C247" s="73"/>
      <c r="D247" s="73"/>
      <c r="E247" s="72"/>
      <c r="F247" s="72"/>
      <c r="G247" s="72"/>
      <c r="H247" s="72"/>
      <c r="I247" s="72"/>
      <c r="J247" s="72"/>
      <c r="K247" s="72"/>
      <c r="L247" s="72"/>
      <c r="M247" s="72"/>
      <c r="N247" s="72"/>
      <c r="O247" s="72"/>
      <c r="P247" s="72"/>
      <c r="Q247" s="72"/>
      <c r="R247" s="72"/>
      <c r="S247" s="72"/>
    </row>
    <row r="248" spans="1:19" x14ac:dyDescent="0.25">
      <c r="A248" s="72"/>
      <c r="B248" s="72"/>
      <c r="C248" s="73"/>
      <c r="D248" s="73"/>
      <c r="E248" s="72"/>
      <c r="F248" s="72"/>
      <c r="G248" s="72"/>
      <c r="H248" s="72"/>
      <c r="I248" s="72"/>
      <c r="J248" s="72"/>
      <c r="K248" s="72"/>
      <c r="L248" s="72"/>
      <c r="M248" s="72"/>
      <c r="N248" s="72"/>
      <c r="O248" s="72"/>
      <c r="P248" s="72"/>
      <c r="Q248" s="72"/>
      <c r="R248" s="72"/>
      <c r="S248" s="72"/>
    </row>
    <row r="249" spans="1:19" x14ac:dyDescent="0.25">
      <c r="A249" s="72"/>
      <c r="B249" s="72"/>
      <c r="C249" s="73"/>
      <c r="D249" s="73"/>
      <c r="E249" s="72"/>
      <c r="F249" s="72"/>
      <c r="G249" s="72"/>
      <c r="H249" s="72"/>
      <c r="I249" s="72"/>
      <c r="J249" s="72"/>
      <c r="K249" s="72"/>
      <c r="L249" s="72"/>
      <c r="M249" s="72"/>
      <c r="N249" s="72"/>
      <c r="O249" s="72"/>
      <c r="P249" s="72"/>
      <c r="Q249" s="72"/>
      <c r="R249" s="72"/>
      <c r="S249" s="72"/>
    </row>
    <row r="250" spans="1:19" x14ac:dyDescent="0.25">
      <c r="A250" s="72"/>
      <c r="B250" s="72"/>
      <c r="C250" s="73"/>
      <c r="D250" s="73"/>
      <c r="E250" s="72"/>
      <c r="F250" s="72"/>
      <c r="G250" s="72"/>
      <c r="H250" s="72"/>
      <c r="I250" s="72"/>
      <c r="J250" s="72"/>
      <c r="K250" s="72"/>
      <c r="L250" s="72"/>
      <c r="M250" s="72"/>
      <c r="N250" s="72"/>
      <c r="O250" s="72"/>
      <c r="P250" s="72"/>
      <c r="Q250" s="72"/>
      <c r="R250" s="72"/>
      <c r="S250" s="72"/>
    </row>
    <row r="251" spans="1:19" x14ac:dyDescent="0.25">
      <c r="A251" s="72"/>
      <c r="B251" s="72"/>
      <c r="C251" s="73"/>
      <c r="D251" s="73"/>
      <c r="E251" s="72"/>
      <c r="F251" s="72"/>
      <c r="G251" s="72"/>
      <c r="H251" s="72"/>
      <c r="I251" s="72"/>
      <c r="J251" s="72"/>
      <c r="K251" s="72"/>
      <c r="L251" s="72"/>
      <c r="M251" s="72"/>
      <c r="N251" s="72"/>
      <c r="O251" s="72"/>
      <c r="P251" s="72"/>
      <c r="Q251" s="72"/>
      <c r="R251" s="72"/>
      <c r="S251" s="72"/>
    </row>
    <row r="252" spans="1:19" x14ac:dyDescent="0.25">
      <c r="A252" s="72"/>
      <c r="B252" s="72"/>
      <c r="C252" s="73"/>
      <c r="D252" s="73"/>
      <c r="E252" s="72"/>
      <c r="F252" s="72"/>
      <c r="G252" s="72"/>
      <c r="H252" s="72"/>
      <c r="I252" s="72"/>
      <c r="J252" s="72"/>
      <c r="K252" s="72"/>
      <c r="L252" s="72"/>
      <c r="M252" s="72"/>
      <c r="N252" s="72"/>
      <c r="O252" s="72"/>
      <c r="P252" s="72"/>
      <c r="Q252" s="72"/>
      <c r="R252" s="72"/>
      <c r="S252" s="72"/>
    </row>
    <row r="253" spans="1:19" x14ac:dyDescent="0.25">
      <c r="A253" s="72"/>
      <c r="B253" s="72"/>
      <c r="C253" s="73"/>
      <c r="D253" s="73"/>
      <c r="E253" s="72"/>
      <c r="F253" s="72"/>
      <c r="G253" s="72"/>
      <c r="H253" s="72"/>
      <c r="I253" s="72"/>
      <c r="J253" s="72"/>
      <c r="K253" s="72"/>
      <c r="L253" s="72"/>
      <c r="M253" s="72"/>
      <c r="N253" s="72"/>
      <c r="O253" s="72"/>
      <c r="P253" s="72"/>
      <c r="Q253" s="72"/>
      <c r="R253" s="72"/>
      <c r="S253" s="72"/>
    </row>
    <row r="254" spans="1:19" x14ac:dyDescent="0.25">
      <c r="A254" s="72"/>
      <c r="B254" s="72"/>
      <c r="C254" s="73"/>
      <c r="D254" s="73"/>
      <c r="E254" s="72"/>
      <c r="F254" s="72"/>
      <c r="G254" s="72"/>
      <c r="H254" s="72"/>
      <c r="I254" s="72"/>
      <c r="J254" s="72"/>
      <c r="K254" s="72"/>
      <c r="L254" s="72"/>
      <c r="M254" s="72"/>
      <c r="N254" s="72"/>
      <c r="O254" s="72"/>
      <c r="P254" s="72"/>
      <c r="Q254" s="72"/>
      <c r="R254" s="72"/>
      <c r="S254" s="72"/>
    </row>
    <row r="255" spans="1:19" x14ac:dyDescent="0.25">
      <c r="A255" s="72"/>
      <c r="B255" s="72"/>
      <c r="C255" s="73"/>
      <c r="D255" s="73"/>
      <c r="E255" s="72"/>
      <c r="F255" s="72"/>
      <c r="G255" s="72"/>
      <c r="H255" s="72"/>
      <c r="I255" s="72"/>
      <c r="J255" s="72"/>
      <c r="K255" s="72"/>
      <c r="L255" s="72"/>
      <c r="M255" s="72"/>
      <c r="N255" s="72"/>
      <c r="O255" s="72"/>
      <c r="P255" s="72"/>
      <c r="Q255" s="72"/>
      <c r="R255" s="72"/>
      <c r="S255" s="72"/>
    </row>
    <row r="256" spans="1:19" x14ac:dyDescent="0.25">
      <c r="A256" s="72"/>
      <c r="B256" s="72"/>
      <c r="C256" s="73"/>
      <c r="D256" s="73"/>
      <c r="E256" s="72"/>
      <c r="F256" s="72"/>
      <c r="G256" s="72"/>
      <c r="H256" s="72"/>
      <c r="I256" s="72"/>
      <c r="J256" s="72"/>
      <c r="K256" s="72"/>
      <c r="L256" s="72"/>
      <c r="M256" s="72"/>
      <c r="N256" s="72"/>
      <c r="O256" s="72"/>
      <c r="P256" s="72"/>
      <c r="Q256" s="72"/>
      <c r="R256" s="72"/>
      <c r="S256" s="72"/>
    </row>
    <row r="257" spans="1:19" x14ac:dyDescent="0.25">
      <c r="A257" s="72"/>
      <c r="B257" s="72"/>
      <c r="C257" s="73"/>
      <c r="D257" s="73"/>
      <c r="E257" s="72"/>
      <c r="F257" s="72"/>
      <c r="G257" s="72"/>
      <c r="H257" s="72"/>
      <c r="I257" s="72"/>
      <c r="J257" s="72"/>
      <c r="K257" s="72"/>
      <c r="L257" s="72"/>
      <c r="M257" s="72"/>
      <c r="N257" s="72"/>
      <c r="O257" s="72"/>
      <c r="P257" s="72"/>
      <c r="Q257" s="72"/>
      <c r="R257" s="72"/>
      <c r="S257" s="72"/>
    </row>
    <row r="258" spans="1:19" x14ac:dyDescent="0.25">
      <c r="A258" s="72"/>
      <c r="B258" s="72"/>
      <c r="C258" s="73"/>
      <c r="D258" s="73"/>
      <c r="E258" s="72"/>
      <c r="F258" s="72"/>
      <c r="G258" s="72"/>
      <c r="H258" s="72"/>
      <c r="I258" s="72"/>
      <c r="J258" s="72"/>
      <c r="K258" s="72"/>
      <c r="L258" s="72"/>
      <c r="M258" s="72"/>
      <c r="N258" s="72"/>
      <c r="O258" s="72"/>
      <c r="P258" s="72"/>
      <c r="Q258" s="72"/>
      <c r="R258" s="72"/>
      <c r="S258" s="72"/>
    </row>
    <row r="259" spans="1:19" x14ac:dyDescent="0.25">
      <c r="A259" s="72"/>
      <c r="B259" s="72"/>
      <c r="C259" s="73"/>
      <c r="D259" s="73"/>
      <c r="E259" s="72"/>
      <c r="F259" s="72"/>
      <c r="G259" s="72"/>
      <c r="H259" s="72"/>
      <c r="I259" s="72"/>
      <c r="J259" s="72"/>
      <c r="K259" s="72"/>
      <c r="L259" s="72"/>
      <c r="M259" s="72"/>
      <c r="N259" s="72"/>
      <c r="O259" s="72"/>
      <c r="P259" s="72"/>
      <c r="Q259" s="72"/>
      <c r="R259" s="72"/>
      <c r="S259" s="72"/>
    </row>
    <row r="260" spans="1:19" x14ac:dyDescent="0.25">
      <c r="A260" s="72"/>
      <c r="B260" s="72"/>
      <c r="C260" s="73"/>
      <c r="D260" s="73"/>
      <c r="E260" s="72"/>
      <c r="F260" s="72"/>
      <c r="G260" s="72"/>
      <c r="H260" s="72"/>
      <c r="I260" s="72"/>
      <c r="J260" s="72"/>
      <c r="K260" s="72"/>
      <c r="L260" s="72"/>
      <c r="M260" s="72"/>
      <c r="N260" s="72"/>
      <c r="O260" s="72"/>
      <c r="P260" s="72"/>
      <c r="Q260" s="72"/>
      <c r="R260" s="72"/>
      <c r="S260" s="72"/>
    </row>
    <row r="261" spans="1:19" x14ac:dyDescent="0.25">
      <c r="A261" s="72"/>
      <c r="B261" s="72"/>
      <c r="C261" s="73"/>
      <c r="D261" s="73"/>
      <c r="E261" s="72"/>
      <c r="F261" s="72"/>
      <c r="G261" s="72"/>
      <c r="H261" s="72"/>
      <c r="I261" s="72"/>
      <c r="J261" s="72"/>
      <c r="K261" s="72"/>
      <c r="L261" s="72"/>
      <c r="M261" s="72"/>
      <c r="N261" s="72"/>
      <c r="O261" s="72"/>
      <c r="P261" s="72"/>
      <c r="Q261" s="72"/>
      <c r="R261" s="72"/>
      <c r="S261" s="72"/>
    </row>
    <row r="262" spans="1:19" x14ac:dyDescent="0.25">
      <c r="A262" s="72"/>
      <c r="B262" s="72"/>
      <c r="C262" s="73"/>
      <c r="D262" s="73"/>
      <c r="E262" s="72"/>
      <c r="F262" s="72"/>
      <c r="G262" s="72"/>
      <c r="H262" s="72"/>
      <c r="I262" s="72"/>
      <c r="J262" s="72"/>
      <c r="K262" s="72"/>
      <c r="L262" s="72"/>
      <c r="M262" s="72"/>
      <c r="N262" s="72"/>
      <c r="O262" s="72"/>
      <c r="P262" s="72"/>
      <c r="Q262" s="72"/>
      <c r="R262" s="72"/>
      <c r="S262" s="72"/>
    </row>
    <row r="263" spans="1:19" x14ac:dyDescent="0.25">
      <c r="A263" s="72"/>
      <c r="B263" s="72"/>
      <c r="C263" s="73"/>
      <c r="D263" s="73"/>
      <c r="E263" s="72"/>
      <c r="F263" s="72"/>
      <c r="G263" s="72"/>
      <c r="H263" s="72"/>
      <c r="I263" s="72"/>
      <c r="J263" s="72"/>
      <c r="K263" s="72"/>
      <c r="L263" s="72"/>
      <c r="M263" s="72"/>
      <c r="N263" s="72"/>
      <c r="O263" s="72"/>
      <c r="P263" s="72"/>
      <c r="Q263" s="72"/>
      <c r="R263" s="72"/>
      <c r="S263" s="72"/>
    </row>
    <row r="264" spans="1:19" x14ac:dyDescent="0.25">
      <c r="A264" s="72"/>
      <c r="B264" s="72"/>
      <c r="C264" s="73"/>
      <c r="D264" s="73"/>
      <c r="E264" s="72"/>
      <c r="F264" s="72"/>
      <c r="G264" s="72"/>
      <c r="H264" s="72"/>
      <c r="I264" s="72"/>
      <c r="J264" s="72"/>
      <c r="K264" s="72"/>
      <c r="L264" s="72"/>
      <c r="M264" s="72"/>
      <c r="N264" s="72"/>
      <c r="O264" s="72"/>
      <c r="P264" s="72"/>
      <c r="Q264" s="72"/>
      <c r="R264" s="72"/>
      <c r="S264" s="72"/>
    </row>
    <row r="265" spans="1:19" x14ac:dyDescent="0.25">
      <c r="A265" s="72"/>
      <c r="B265" s="72"/>
      <c r="C265" s="73"/>
      <c r="D265" s="73"/>
      <c r="E265" s="72"/>
      <c r="F265" s="72"/>
      <c r="G265" s="72"/>
      <c r="H265" s="72"/>
      <c r="I265" s="72"/>
      <c r="J265" s="72"/>
      <c r="K265" s="72"/>
      <c r="L265" s="72"/>
      <c r="M265" s="72"/>
      <c r="N265" s="72"/>
      <c r="O265" s="72"/>
      <c r="P265" s="72"/>
      <c r="Q265" s="72"/>
      <c r="R265" s="72"/>
      <c r="S265" s="72"/>
    </row>
    <row r="266" spans="1:19" x14ac:dyDescent="0.25">
      <c r="A266" s="72"/>
      <c r="B266" s="72"/>
      <c r="C266" s="73"/>
      <c r="D266" s="73"/>
      <c r="E266" s="72"/>
      <c r="F266" s="72"/>
      <c r="G266" s="72"/>
      <c r="H266" s="72"/>
      <c r="I266" s="72"/>
      <c r="J266" s="72"/>
      <c r="K266" s="72"/>
      <c r="L266" s="72"/>
      <c r="M266" s="72"/>
      <c r="N266" s="72"/>
      <c r="O266" s="72"/>
      <c r="P266" s="72"/>
      <c r="Q266" s="72"/>
      <c r="R266" s="72"/>
      <c r="S266" s="72"/>
    </row>
    <row r="267" spans="1:19" x14ac:dyDescent="0.25">
      <c r="A267" s="72"/>
      <c r="B267" s="72"/>
      <c r="C267" s="73"/>
      <c r="D267" s="73"/>
      <c r="E267" s="72"/>
      <c r="F267" s="72"/>
      <c r="G267" s="72"/>
      <c r="H267" s="72"/>
      <c r="I267" s="72"/>
      <c r="J267" s="72"/>
      <c r="K267" s="72"/>
      <c r="L267" s="72"/>
      <c r="M267" s="72"/>
      <c r="N267" s="72"/>
      <c r="O267" s="72"/>
      <c r="P267" s="72"/>
      <c r="Q267" s="72"/>
      <c r="R267" s="72"/>
      <c r="S267" s="72"/>
    </row>
    <row r="268" spans="1:19" x14ac:dyDescent="0.25">
      <c r="A268" s="72"/>
      <c r="B268" s="72"/>
      <c r="C268" s="73"/>
      <c r="D268" s="73"/>
      <c r="E268" s="72"/>
      <c r="F268" s="72"/>
      <c r="G268" s="72"/>
      <c r="H268" s="72"/>
      <c r="I268" s="72"/>
      <c r="J268" s="72"/>
      <c r="K268" s="72"/>
      <c r="L268" s="72"/>
      <c r="M268" s="72"/>
      <c r="N268" s="72"/>
      <c r="O268" s="72"/>
      <c r="P268" s="72"/>
      <c r="Q268" s="72"/>
      <c r="R268" s="72"/>
      <c r="S268" s="72"/>
    </row>
    <row r="269" spans="1:19" x14ac:dyDescent="0.25">
      <c r="A269" s="72"/>
      <c r="B269" s="72"/>
      <c r="C269" s="73"/>
      <c r="D269" s="73"/>
      <c r="E269" s="72"/>
      <c r="F269" s="72"/>
      <c r="G269" s="72"/>
      <c r="H269" s="72"/>
      <c r="I269" s="72"/>
      <c r="J269" s="72"/>
      <c r="K269" s="72"/>
      <c r="L269" s="72"/>
      <c r="M269" s="72"/>
      <c r="N269" s="72"/>
      <c r="O269" s="72"/>
      <c r="P269" s="72"/>
      <c r="Q269" s="72"/>
      <c r="R269" s="72"/>
      <c r="S269" s="72"/>
    </row>
    <row r="270" spans="1:19" x14ac:dyDescent="0.25">
      <c r="A270" s="72"/>
      <c r="B270" s="72"/>
      <c r="C270" s="73"/>
      <c r="D270" s="73"/>
      <c r="E270" s="72"/>
      <c r="F270" s="72"/>
      <c r="G270" s="72"/>
      <c r="H270" s="72"/>
      <c r="I270" s="72"/>
      <c r="J270" s="72"/>
      <c r="K270" s="72"/>
      <c r="L270" s="72"/>
      <c r="M270" s="72"/>
      <c r="N270" s="72"/>
      <c r="O270" s="72"/>
      <c r="P270" s="72"/>
      <c r="Q270" s="72"/>
      <c r="R270" s="72"/>
      <c r="S270" s="72"/>
    </row>
    <row r="271" spans="1:19" x14ac:dyDescent="0.25">
      <c r="A271" s="72"/>
      <c r="B271" s="72"/>
      <c r="C271" s="73"/>
      <c r="D271" s="73"/>
      <c r="E271" s="72"/>
      <c r="F271" s="72"/>
      <c r="G271" s="72"/>
      <c r="H271" s="72"/>
      <c r="I271" s="72"/>
      <c r="J271" s="72"/>
      <c r="K271" s="72"/>
      <c r="L271" s="72"/>
      <c r="M271" s="72"/>
      <c r="N271" s="72"/>
      <c r="O271" s="72"/>
      <c r="P271" s="72"/>
      <c r="Q271" s="72"/>
      <c r="R271" s="72"/>
      <c r="S271" s="72"/>
    </row>
    <row r="272" spans="1:19" x14ac:dyDescent="0.25">
      <c r="A272" s="72"/>
      <c r="B272" s="72"/>
      <c r="C272" s="73"/>
      <c r="D272" s="73"/>
      <c r="E272" s="72"/>
      <c r="F272" s="72"/>
      <c r="G272" s="72"/>
      <c r="H272" s="72"/>
      <c r="I272" s="72"/>
      <c r="J272" s="72"/>
      <c r="K272" s="72"/>
      <c r="L272" s="72"/>
      <c r="M272" s="72"/>
      <c r="N272" s="72"/>
      <c r="O272" s="72"/>
      <c r="P272" s="72"/>
      <c r="Q272" s="72"/>
      <c r="R272" s="72"/>
      <c r="S272" s="72"/>
    </row>
    <row r="273" spans="1:19" x14ac:dyDescent="0.25">
      <c r="A273" s="72"/>
      <c r="B273" s="72"/>
      <c r="C273" s="73"/>
      <c r="D273" s="73"/>
      <c r="E273" s="72"/>
      <c r="F273" s="72"/>
      <c r="G273" s="72"/>
      <c r="H273" s="72"/>
      <c r="I273" s="72"/>
      <c r="J273" s="72"/>
      <c r="K273" s="72"/>
      <c r="L273" s="72"/>
      <c r="M273" s="72"/>
      <c r="N273" s="72"/>
      <c r="O273" s="72"/>
      <c r="P273" s="72"/>
      <c r="Q273" s="72"/>
      <c r="R273" s="72"/>
      <c r="S273" s="72"/>
    </row>
    <row r="274" spans="1:19" x14ac:dyDescent="0.25">
      <c r="A274" s="72"/>
      <c r="B274" s="72"/>
      <c r="C274" s="73"/>
      <c r="D274" s="73"/>
      <c r="E274" s="72"/>
      <c r="F274" s="72"/>
      <c r="G274" s="72"/>
      <c r="H274" s="72"/>
      <c r="I274" s="72"/>
      <c r="J274" s="72"/>
      <c r="K274" s="72"/>
      <c r="L274" s="72"/>
      <c r="M274" s="72"/>
      <c r="N274" s="72"/>
      <c r="O274" s="72"/>
      <c r="P274" s="72"/>
      <c r="Q274" s="72"/>
      <c r="R274" s="72"/>
      <c r="S274" s="72"/>
    </row>
    <row r="275" spans="1:19" x14ac:dyDescent="0.25">
      <c r="A275" s="72"/>
      <c r="B275" s="72"/>
      <c r="C275" s="73"/>
      <c r="D275" s="73"/>
      <c r="E275" s="72"/>
      <c r="F275" s="72"/>
      <c r="G275" s="72"/>
      <c r="H275" s="72"/>
      <c r="I275" s="72"/>
      <c r="J275" s="72"/>
      <c r="K275" s="72"/>
      <c r="L275" s="72"/>
      <c r="M275" s="72"/>
      <c r="N275" s="72"/>
      <c r="O275" s="72"/>
      <c r="P275" s="72"/>
      <c r="Q275" s="72"/>
      <c r="R275" s="72"/>
      <c r="S275" s="72"/>
    </row>
    <row r="276" spans="1:19" x14ac:dyDescent="0.25">
      <c r="A276" s="72"/>
      <c r="B276" s="72"/>
      <c r="C276" s="73"/>
      <c r="D276" s="73"/>
      <c r="E276" s="72"/>
      <c r="F276" s="72"/>
      <c r="G276" s="72"/>
      <c r="H276" s="72"/>
      <c r="I276" s="72"/>
      <c r="J276" s="72"/>
      <c r="K276" s="72"/>
      <c r="L276" s="72"/>
      <c r="M276" s="72"/>
      <c r="N276" s="72"/>
      <c r="O276" s="72"/>
      <c r="P276" s="72"/>
      <c r="Q276" s="72"/>
      <c r="R276" s="72"/>
      <c r="S276" s="72"/>
    </row>
    <row r="277" spans="1:19" x14ac:dyDescent="0.25">
      <c r="A277" s="72"/>
      <c r="B277" s="72"/>
      <c r="C277" s="73"/>
      <c r="D277" s="73"/>
      <c r="E277" s="72"/>
      <c r="F277" s="72"/>
      <c r="G277" s="72"/>
      <c r="H277" s="72"/>
      <c r="I277" s="72"/>
      <c r="J277" s="72"/>
      <c r="K277" s="72"/>
      <c r="L277" s="72"/>
      <c r="M277" s="72"/>
      <c r="N277" s="72"/>
      <c r="O277" s="72"/>
      <c r="P277" s="72"/>
      <c r="Q277" s="72"/>
      <c r="R277" s="72"/>
      <c r="S277" s="72"/>
    </row>
    <row r="278" spans="1:19" x14ac:dyDescent="0.25">
      <c r="A278" s="72"/>
      <c r="B278" s="72"/>
      <c r="C278" s="73"/>
      <c r="D278" s="73"/>
      <c r="E278" s="72"/>
      <c r="F278" s="72"/>
      <c r="G278" s="72"/>
      <c r="H278" s="72"/>
      <c r="I278" s="72"/>
      <c r="J278" s="72"/>
      <c r="K278" s="72"/>
      <c r="L278" s="72"/>
      <c r="M278" s="72"/>
      <c r="N278" s="72"/>
      <c r="O278" s="72"/>
      <c r="P278" s="72"/>
      <c r="Q278" s="72"/>
      <c r="R278" s="72"/>
      <c r="S278" s="72"/>
    </row>
    <row r="279" spans="1:19" x14ac:dyDescent="0.25">
      <c r="A279" s="72"/>
      <c r="B279" s="72"/>
      <c r="C279" s="73"/>
      <c r="D279" s="73"/>
      <c r="E279" s="72"/>
      <c r="F279" s="72"/>
      <c r="G279" s="72"/>
      <c r="H279" s="72"/>
      <c r="I279" s="72"/>
      <c r="J279" s="72"/>
      <c r="K279" s="72"/>
      <c r="L279" s="72"/>
      <c r="M279" s="72"/>
      <c r="N279" s="72"/>
      <c r="O279" s="72"/>
      <c r="P279" s="72"/>
      <c r="Q279" s="72"/>
      <c r="R279" s="72"/>
      <c r="S279" s="72"/>
    </row>
    <row r="280" spans="1:19" x14ac:dyDescent="0.25">
      <c r="A280" s="72"/>
      <c r="B280" s="72"/>
      <c r="C280" s="73"/>
      <c r="D280" s="73"/>
      <c r="E280" s="72"/>
      <c r="F280" s="72"/>
      <c r="G280" s="72"/>
      <c r="H280" s="72"/>
      <c r="I280" s="72"/>
      <c r="J280" s="72"/>
      <c r="K280" s="72"/>
      <c r="L280" s="72"/>
      <c r="M280" s="72"/>
      <c r="N280" s="72"/>
      <c r="O280" s="72"/>
      <c r="P280" s="72"/>
      <c r="Q280" s="72"/>
      <c r="R280" s="72"/>
      <c r="S280" s="72"/>
    </row>
    <row r="281" spans="1:19" x14ac:dyDescent="0.25">
      <c r="A281" s="72"/>
      <c r="B281" s="72"/>
      <c r="C281" s="73"/>
      <c r="D281" s="73"/>
      <c r="E281" s="72"/>
      <c r="F281" s="72"/>
      <c r="G281" s="72"/>
      <c r="H281" s="72"/>
      <c r="I281" s="72"/>
      <c r="J281" s="72"/>
      <c r="K281" s="72"/>
      <c r="L281" s="72"/>
      <c r="M281" s="72"/>
      <c r="N281" s="72"/>
      <c r="O281" s="72"/>
      <c r="P281" s="72"/>
      <c r="Q281" s="72"/>
      <c r="R281" s="72"/>
      <c r="S281" s="72"/>
    </row>
    <row r="282" spans="1:19" x14ac:dyDescent="0.25">
      <c r="A282" s="72"/>
      <c r="B282" s="72"/>
      <c r="C282" s="73"/>
      <c r="D282" s="73"/>
      <c r="E282" s="72"/>
      <c r="F282" s="72"/>
      <c r="G282" s="72"/>
      <c r="H282" s="72"/>
      <c r="I282" s="72"/>
      <c r="J282" s="72"/>
      <c r="K282" s="72"/>
      <c r="L282" s="72"/>
      <c r="M282" s="72"/>
      <c r="N282" s="72"/>
      <c r="O282" s="72"/>
      <c r="P282" s="72"/>
      <c r="Q282" s="72"/>
      <c r="R282" s="72"/>
      <c r="S282" s="72"/>
    </row>
    <row r="283" spans="1:19" x14ac:dyDescent="0.25">
      <c r="A283" s="72"/>
      <c r="B283" s="72"/>
      <c r="C283" s="73"/>
      <c r="D283" s="73"/>
      <c r="E283" s="72"/>
      <c r="F283" s="72"/>
      <c r="G283" s="72"/>
      <c r="H283" s="72"/>
      <c r="I283" s="72"/>
      <c r="J283" s="72"/>
      <c r="K283" s="72"/>
      <c r="L283" s="72"/>
      <c r="M283" s="72"/>
      <c r="N283" s="72"/>
      <c r="O283" s="72"/>
      <c r="P283" s="72"/>
      <c r="Q283" s="72"/>
      <c r="R283" s="72"/>
      <c r="S283" s="72"/>
    </row>
    <row r="284" spans="1:19" x14ac:dyDescent="0.25">
      <c r="A284" s="72"/>
      <c r="B284" s="72"/>
      <c r="C284" s="73"/>
      <c r="D284" s="73"/>
      <c r="E284" s="72"/>
      <c r="F284" s="72"/>
      <c r="G284" s="72"/>
      <c r="H284" s="72"/>
      <c r="I284" s="72"/>
      <c r="J284" s="72"/>
      <c r="K284" s="72"/>
      <c r="L284" s="72"/>
      <c r="M284" s="72"/>
      <c r="N284" s="72"/>
      <c r="O284" s="72"/>
      <c r="P284" s="72"/>
      <c r="Q284" s="72"/>
      <c r="R284" s="72"/>
      <c r="S284" s="72"/>
    </row>
    <row r="285" spans="1:19" x14ac:dyDescent="0.25">
      <c r="A285" s="72"/>
      <c r="B285" s="72"/>
      <c r="C285" s="73"/>
      <c r="D285" s="73"/>
      <c r="E285" s="72"/>
      <c r="F285" s="72"/>
      <c r="G285" s="72"/>
      <c r="H285" s="72"/>
      <c r="I285" s="72"/>
      <c r="J285" s="72"/>
      <c r="K285" s="72"/>
      <c r="L285" s="72"/>
      <c r="M285" s="72"/>
      <c r="N285" s="72"/>
      <c r="O285" s="72"/>
      <c r="P285" s="72"/>
      <c r="Q285" s="72"/>
      <c r="R285" s="72"/>
      <c r="S285" s="72"/>
    </row>
  </sheetData>
  <sheetProtection formatCells="0" formatColumns="0" formatRows="0" autoFilter="0"/>
  <customSheetViews>
    <customSheetView guid="{5EA6E6C0-0841-4F8A-8BCA-951E383BED28}" scale="85" topLeftCell="A19">
      <selection activeCell="F40" sqref="F40"/>
      <pageMargins left="0.7" right="0.7" top="0.75" bottom="0.75" header="0.3" footer="0.3"/>
      <pageSetup orientation="portrait" r:id="rId1"/>
    </customSheetView>
    <customSheetView guid="{83B41E9C-4D4B-4E64-AF6A-A2F882784B95}" scale="85" topLeftCell="A19">
      <selection activeCell="F40" sqref="F40"/>
      <pageMargins left="0.7" right="0.7" top="0.75" bottom="0.75" header="0.3" footer="0.3"/>
      <pageSetup orientation="portrait" r:id="rId2"/>
    </customSheetView>
    <customSheetView guid="{63B7F284-CA58-4B1B-ACC3-DD6946843A23}" scale="85" topLeftCell="A10">
      <selection activeCell="F33" sqref="F33"/>
      <pageMargins left="0.7" right="0.7" top="0.75" bottom="0.75" header="0.3" footer="0.3"/>
      <pageSetup orientation="portrait" r:id="rId3"/>
    </customSheetView>
    <customSheetView guid="{6300BE0F-E9BB-486A-A23F-E07483971E77}" scale="90" topLeftCell="A14">
      <selection activeCell="A27" sqref="A27:T27"/>
      <pageMargins left="0.7" right="0.7" top="0.75" bottom="0.75" header="0.3" footer="0.3"/>
      <pageSetup orientation="portrait" r:id="rId4"/>
    </customSheetView>
    <customSheetView guid="{CB6E70ED-C911-48BD-9403-D776A95649C9}" scale="90" topLeftCell="A18">
      <selection activeCell="F29" sqref="F29"/>
      <pageMargins left="0.7" right="0.7" top="0.75" bottom="0.75" header="0.3" footer="0.3"/>
      <pageSetup orientation="portrait" r:id="rId5"/>
    </customSheetView>
    <customSheetView guid="{C8535C45-B99F-4B6C-9D98-5EB04DC32957}" scale="85">
      <selection activeCell="B8" sqref="B8"/>
      <pageMargins left="0.7" right="0.7" top="0.75" bottom="0.75" header="0.3" footer="0.3"/>
      <pageSetup orientation="portrait" r:id="rId6"/>
    </customSheetView>
    <customSheetView guid="{D958522E-10A0-4BA4-9955-3EB5F4C70362}" scale="90" topLeftCell="A6">
      <selection activeCell="A27" sqref="A27"/>
      <pageMargins left="0.7" right="0.7" top="0.75" bottom="0.75" header="0.3" footer="0.3"/>
      <pageSetup orientation="portrait" r:id="rId7"/>
    </customSheetView>
    <customSheetView guid="{C575216D-29FC-48BB-BD6A-1D81AE445EAC}" scale="90" topLeftCell="A27">
      <selection activeCell="F47" sqref="F47"/>
      <pageMargins left="0.7" right="0.7" top="0.75" bottom="0.75" header="0.3" footer="0.3"/>
      <pageSetup orientation="portrait" r:id="rId8"/>
    </customSheetView>
    <customSheetView guid="{7166F4E0-17F6-4182-B62C-63A4FBD008D2}" scale="90" topLeftCell="A16">
      <selection activeCell="B42" sqref="B42"/>
      <pageMargins left="0.7" right="0.7" top="0.75" bottom="0.75" header="0.3" footer="0.3"/>
      <pageSetup orientation="portrait" r:id="rId9"/>
    </customSheetView>
    <customSheetView guid="{3BB41223-AB36-4FE3-8823-D288420F8842}" scale="90">
      <selection activeCell="F11" sqref="F11"/>
      <pageMargins left="0.7" right="0.7" top="0.75" bottom="0.75" header="0.3" footer="0.3"/>
      <pageSetup orientation="portrait" r:id="rId10"/>
    </customSheetView>
    <customSheetView guid="{15B8AF7B-5FBC-414B-9C1F-05BCB1D32ADB}" scale="90" topLeftCell="G24">
      <selection activeCell="P45" sqref="P45"/>
      <pageMargins left="0.7" right="0.7" top="0.75" bottom="0.75" header="0.3" footer="0.3"/>
      <pageSetup orientation="portrait" r:id="rId11"/>
    </customSheetView>
    <customSheetView guid="{B1BFE9EC-7C23-48B0-ACDD-6786CE3E9C92}" scale="80">
      <selection activeCell="F24" sqref="F24"/>
      <pageMargins left="0.7" right="0.7" top="0.75" bottom="0.75" header="0.3" footer="0.3"/>
      <pageSetup orientation="portrait" r:id="rId12"/>
    </customSheetView>
    <customSheetView guid="{39D26A3C-48BC-4AC3-B396-D187FB877F87}" scale="80">
      <selection activeCell="A24" sqref="A24"/>
      <pageMargins left="0.7" right="0.7" top="0.75" bottom="0.75" header="0.3" footer="0.3"/>
      <pageSetup orientation="portrait" r:id="rId13"/>
    </customSheetView>
    <customSheetView guid="{D6F50115-B703-4627-B205-DF80F7094FEB}" scale="80">
      <selection activeCell="F8" sqref="F8"/>
      <pageMargins left="0.7" right="0.7" top="0.75" bottom="0.75" header="0.3" footer="0.3"/>
      <pageSetup orientation="portrait" r:id="rId14"/>
    </customSheetView>
    <customSheetView guid="{97FAA7D7-3C90-4C98-A145-2D66B25BDDDC}" scale="80">
      <selection activeCell="F8" sqref="F8"/>
      <pageMargins left="0.7" right="0.7" top="0.75" bottom="0.75" header="0.3" footer="0.3"/>
      <pageSetup orientation="portrait" r:id="rId15"/>
    </customSheetView>
    <customSheetView guid="{2BED645F-D25A-4AB4-8A10-28429739BB11}" scale="80" topLeftCell="A34">
      <selection activeCell="E51" sqref="E51"/>
      <pageMargins left="0.7" right="0.7" top="0.75" bottom="0.75" header="0.3" footer="0.3"/>
      <pageSetup orientation="portrait" r:id="rId16"/>
    </customSheetView>
    <customSheetView guid="{66B7FA8E-99CF-43EC-8A79-C865D10BA4C0}" scale="90" topLeftCell="A35">
      <selection activeCell="D42" activeCellId="3" sqref="D28 D36 D40 D42"/>
      <pageMargins left="0.7" right="0.7" top="0.75" bottom="0.75" header="0.3" footer="0.3"/>
      <pageSetup orientation="portrait" r:id="rId17"/>
    </customSheetView>
    <customSheetView guid="{DFD65C73-0760-446F-8610-12F625D9A4D5}" scale="90" topLeftCell="A18">
      <selection activeCell="D27" sqref="D27"/>
      <pageMargins left="0.7" right="0.7" top="0.75" bottom="0.75" header="0.3" footer="0.3"/>
      <pageSetup orientation="portrait" r:id="rId18"/>
    </customSheetView>
    <customSheetView guid="{091B35B7-6B09-4364-8B4D-11A7F8E6FBD2}" scale="90" topLeftCell="A18">
      <selection activeCell="D27" sqref="D27"/>
      <pageMargins left="0.7" right="0.7" top="0.75" bottom="0.75" header="0.3" footer="0.3"/>
      <pageSetup orientation="portrait" r:id="rId19"/>
    </customSheetView>
    <customSheetView guid="{28F38C72-10A9-427F-BFBF-B226545CB488}" scale="90" topLeftCell="A18">
      <selection activeCell="D27" sqref="D27"/>
      <pageMargins left="0.7" right="0.7" top="0.75" bottom="0.75" header="0.3" footer="0.3"/>
      <pageSetup orientation="portrait" r:id="rId20"/>
    </customSheetView>
    <customSheetView guid="{3299CEC9-C1AA-4B4C-8A4F-7816F7DE2376}" scale="90" topLeftCell="A6">
      <selection activeCell="F27" sqref="F27"/>
      <pageMargins left="0.7" right="0.7" top="0.75" bottom="0.75" header="0.3" footer="0.3"/>
      <pageSetup orientation="portrait" r:id="rId21"/>
    </customSheetView>
    <customSheetView guid="{2301D7D6-570C-4899-83E5-79B284247839}" scale="90" topLeftCell="A13">
      <selection activeCell="G34" sqref="G34"/>
      <pageMargins left="0.7" right="0.7" top="0.75" bottom="0.75" header="0.3" footer="0.3"/>
      <pageSetup orientation="portrait" r:id="rId22"/>
    </customSheetView>
    <customSheetView guid="{DC4CE8AE-6A19-45A2-84AF-CB0860BE007A}" scale="85" topLeftCell="B8">
      <selection activeCell="F37" sqref="F37"/>
      <pageMargins left="0.7" right="0.7" top="0.75" bottom="0.75" header="0.3" footer="0.3"/>
      <pageSetup orientation="portrait" r:id="rId23"/>
    </customSheetView>
    <customSheetView guid="{5D06DB67-68E1-4144-8C06-A0F20F35659B}" scale="85">
      <selection activeCell="B8" sqref="B8"/>
      <pageMargins left="0.7" right="0.7" top="0.75" bottom="0.75" header="0.3" footer="0.3"/>
      <pageSetup orientation="portrait" r:id="rId24"/>
    </customSheetView>
    <customSheetView guid="{1D80CBB5-069A-412E-A566-C5B720F78854}" scale="85">
      <selection activeCell="B8" sqref="B8"/>
      <pageMargins left="0.7" right="0.7" top="0.75" bottom="0.75" header="0.3" footer="0.3"/>
      <pageSetup orientation="portrait" r:id="rId25"/>
    </customSheetView>
    <customSheetView guid="{5CC7F24E-5745-4750-83B2-EAEB0DED38A1}" scale="85">
      <selection activeCell="F28" sqref="F28"/>
      <pageMargins left="0.7" right="0.7" top="0.75" bottom="0.75" header="0.3" footer="0.3"/>
      <pageSetup orientation="portrait" r:id="rId26"/>
    </customSheetView>
    <customSheetView guid="{0609F2A9-A095-402C-B79E-06D415E59CAD}" scale="80" topLeftCell="A34">
      <selection activeCell="F47" sqref="F47"/>
      <pageMargins left="0.7" right="0.7" top="0.75" bottom="0.75" header="0.3" footer="0.3"/>
      <pageSetup orientation="portrait" r:id="rId27"/>
    </customSheetView>
    <customSheetView guid="{11FB0069-AFDC-4803-9139-81358242151A}" scale="85" topLeftCell="B8">
      <selection activeCell="F37" sqref="F37"/>
      <pageMargins left="0.7" right="0.7" top="0.75" bottom="0.75" header="0.3" footer="0.3"/>
      <pageSetup orientation="portrait" r:id="rId28"/>
    </customSheetView>
    <customSheetView guid="{1C6A4DCF-944B-4E98-8B15-8896A3B072B0}" scale="85">
      <selection activeCell="B8" sqref="B8"/>
      <pageMargins left="0.7" right="0.7" top="0.75" bottom="0.75" header="0.3" footer="0.3"/>
      <pageSetup orientation="portrait" r:id="rId29"/>
    </customSheetView>
    <customSheetView guid="{5DED195A-DA8D-4C23-9D7A-0243418C8BE4}" scale="90" topLeftCell="A14">
      <selection activeCell="C32" sqref="C32"/>
      <pageMargins left="0.7" right="0.7" top="0.75" bottom="0.75" header="0.3" footer="0.3"/>
      <pageSetup orientation="portrait" r:id="rId30"/>
    </customSheetView>
    <customSheetView guid="{F5C35185-B159-45F8-A16A-B3C09B6C0ED0}" scale="85" topLeftCell="F7">
      <selection activeCell="F30" sqref="F30"/>
      <pageMargins left="0.7" right="0.7" top="0.75" bottom="0.75" header="0.3" footer="0.3"/>
      <pageSetup orientation="portrait" r:id="rId31"/>
    </customSheetView>
    <customSheetView guid="{13C8D82B-9300-447F-8856-608FBD6FA6A1}" scale="85">
      <selection activeCell="B8" sqref="B8"/>
      <pageMargins left="0.7" right="0.7" top="0.75" bottom="0.75" header="0.3" footer="0.3"/>
      <pageSetup orientation="portrait" r:id="rId32"/>
    </customSheetView>
    <customSheetView guid="{DCDEF08E-9A10-4266-8775-11A704869E1A}" scale="85" topLeftCell="A10">
      <selection activeCell="F33" sqref="F33"/>
      <pageMargins left="0.7" right="0.7" top="0.75" bottom="0.75" header="0.3" footer="0.3"/>
      <pageSetup orientation="portrait" r:id="rId33"/>
    </customSheetView>
    <customSheetView guid="{5679BCAC-750A-4C6F-BB01-FA4AB01B4DBC}" scale="85" topLeftCell="A19">
      <selection activeCell="F33" sqref="F33"/>
      <pageMargins left="0.7" right="0.7" top="0.75" bottom="0.75" header="0.3" footer="0.3"/>
      <pageSetup orientation="portrait" r:id="rId34"/>
    </customSheetView>
    <customSheetView guid="{EB4290FA-6900-4BA3-9807-6777BDF95E77}" scale="85" topLeftCell="A19">
      <selection activeCell="F33" sqref="F33"/>
      <pageMargins left="0.7" right="0.7" top="0.75" bottom="0.75" header="0.3" footer="0.3"/>
      <pageSetup orientation="portrait" r:id="rId35"/>
    </customSheetView>
  </customSheetViews>
  <mergeCells count="5">
    <mergeCell ref="F1:M1"/>
    <mergeCell ref="G13:K13"/>
    <mergeCell ref="G15:K15"/>
    <mergeCell ref="G17:K17"/>
    <mergeCell ref="A22:O22"/>
  </mergeCells>
  <pageMargins left="0.7" right="0.7" top="0.75" bottom="0.75" header="0.3" footer="0.3"/>
  <pageSetup orientation="portrait"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Q266"/>
  <sheetViews>
    <sheetView topLeftCell="A11" zoomScale="89" zoomScaleNormal="89" workbookViewId="0">
      <selection activeCell="A21" sqref="A21"/>
    </sheetView>
  </sheetViews>
  <sheetFormatPr defaultColWidth="9.28515625" defaultRowHeight="15" x14ac:dyDescent="0.25"/>
  <cols>
    <col min="1" max="1" width="20.5703125" style="112" customWidth="1"/>
    <col min="2" max="2" width="21" style="112" customWidth="1"/>
    <col min="3" max="3" width="17.42578125" style="112" customWidth="1"/>
    <col min="4" max="4" width="14.7109375" style="112" bestFit="1" customWidth="1"/>
    <col min="5" max="5" width="18.42578125" style="112" bestFit="1" customWidth="1"/>
    <col min="6" max="6" width="34.7109375" style="112" customWidth="1"/>
    <col min="7" max="7" width="14.42578125" style="112" customWidth="1"/>
    <col min="8" max="8" width="10" style="112" customWidth="1"/>
    <col min="9" max="9" width="16.28515625" style="112" customWidth="1"/>
    <col min="10" max="12" width="9.28515625" style="112"/>
    <col min="13" max="13" width="13.28515625" style="112" customWidth="1"/>
    <col min="14" max="14" width="9.28515625" style="112"/>
    <col min="15" max="15" width="12.5703125" style="112" customWidth="1"/>
    <col min="16" max="19" width="11.7109375" style="112" customWidth="1"/>
    <col min="20" max="16384" width="9.28515625" style="112"/>
  </cols>
  <sheetData>
    <row r="1" spans="1:43" s="65" customFormat="1" ht="11.25" x14ac:dyDescent="0.25">
      <c r="A1" s="42"/>
      <c r="B1" s="42"/>
      <c r="C1" s="54"/>
      <c r="D1" s="54"/>
      <c r="E1" s="41"/>
      <c r="F1" s="41"/>
      <c r="G1" s="41"/>
      <c r="H1" s="41"/>
      <c r="I1" s="41"/>
      <c r="J1" s="41"/>
      <c r="K1" s="41"/>
      <c r="L1" s="41"/>
      <c r="M1" s="41"/>
      <c r="N1" s="41"/>
      <c r="O1" s="41"/>
      <c r="P1" s="41"/>
      <c r="Q1" s="41"/>
      <c r="R1" s="41"/>
      <c r="S1" s="41"/>
    </row>
    <row r="2" spans="1:43" s="65" customFormat="1" ht="11.25" x14ac:dyDescent="0.25">
      <c r="A2" s="37" t="s">
        <v>74</v>
      </c>
      <c r="B2" s="42"/>
      <c r="C2" s="41"/>
      <c r="D2" s="41"/>
      <c r="E2" s="41"/>
      <c r="F2" s="40">
        <f>SUM(E9:E88)</f>
        <v>2074655.7000000007</v>
      </c>
      <c r="G2" s="461" t="s">
        <v>108</v>
      </c>
      <c r="H2" s="461"/>
      <c r="I2" s="461"/>
      <c r="J2" s="461"/>
      <c r="K2" s="461"/>
      <c r="L2" s="41"/>
      <c r="M2" s="41"/>
      <c r="N2" s="41"/>
      <c r="O2" s="41"/>
      <c r="P2" s="41"/>
      <c r="Q2" s="41"/>
      <c r="R2" s="41"/>
      <c r="S2" s="41"/>
    </row>
    <row r="3" spans="1:43" s="66" customFormat="1" ht="11.25" x14ac:dyDescent="0.25">
      <c r="A3" s="16"/>
      <c r="B3" s="16"/>
      <c r="C3" s="16"/>
      <c r="D3" s="46"/>
      <c r="E3" s="46"/>
      <c r="F3" s="47"/>
      <c r="G3" s="48"/>
      <c r="H3" s="16"/>
      <c r="I3" s="16"/>
      <c r="J3" s="16"/>
      <c r="K3" s="16"/>
      <c r="L3" s="16"/>
      <c r="M3" s="16"/>
      <c r="N3" s="16"/>
      <c r="O3" s="16"/>
      <c r="P3" s="16"/>
      <c r="Q3" s="16"/>
      <c r="R3" s="16"/>
      <c r="S3" s="16"/>
    </row>
    <row r="4" spans="1:43" s="66" customFormat="1" ht="11.25" x14ac:dyDescent="0.25">
      <c r="A4" s="45" t="s">
        <v>92</v>
      </c>
      <c r="B4" s="16"/>
      <c r="C4" s="16"/>
      <c r="D4" s="46"/>
      <c r="E4" s="46"/>
      <c r="F4" s="47"/>
      <c r="G4" s="48"/>
      <c r="H4" s="16"/>
      <c r="I4" s="16"/>
      <c r="J4" s="16"/>
      <c r="K4" s="16"/>
      <c r="L4" s="16"/>
      <c r="M4" s="16"/>
      <c r="N4" s="16"/>
      <c r="O4" s="16"/>
      <c r="P4" s="16"/>
      <c r="Q4" s="16"/>
      <c r="R4" s="16"/>
      <c r="S4" s="16"/>
    </row>
    <row r="5" spans="1:43" s="66" customFormat="1" ht="11.25" x14ac:dyDescent="0.25">
      <c r="A5" s="44" t="s">
        <v>93</v>
      </c>
      <c r="B5" s="16"/>
      <c r="C5" s="16"/>
      <c r="D5" s="46"/>
      <c r="E5" s="46"/>
      <c r="F5" s="47"/>
      <c r="G5" s="48"/>
      <c r="H5" s="16"/>
      <c r="I5" s="16"/>
      <c r="J5" s="16"/>
      <c r="K5" s="16"/>
      <c r="L5" s="16"/>
      <c r="M5" s="16"/>
      <c r="N5" s="16"/>
      <c r="O5" s="16"/>
      <c r="P5" s="16"/>
      <c r="Q5" s="16"/>
      <c r="R5" s="16"/>
      <c r="S5" s="16"/>
    </row>
    <row r="6" spans="1:43" s="66" customFormat="1" ht="11.25" x14ac:dyDescent="0.25">
      <c r="A6" s="44"/>
      <c r="B6" s="16"/>
      <c r="C6" s="16"/>
      <c r="D6" s="46"/>
      <c r="E6" s="46"/>
      <c r="F6" s="47"/>
      <c r="G6" s="48"/>
      <c r="H6" s="16"/>
      <c r="I6" s="16"/>
      <c r="J6" s="16"/>
      <c r="K6" s="16"/>
      <c r="L6" s="16"/>
      <c r="M6" s="16"/>
      <c r="N6" s="16"/>
      <c r="O6" s="16"/>
      <c r="P6" s="16"/>
      <c r="Q6" s="16"/>
      <c r="R6" s="16"/>
      <c r="S6" s="16"/>
    </row>
    <row r="7" spans="1:43" s="67" customFormat="1" ht="11.25" customHeight="1" x14ac:dyDescent="0.25">
      <c r="A7" s="457" t="s">
        <v>94</v>
      </c>
      <c r="B7" s="457"/>
      <c r="C7" s="457"/>
      <c r="D7" s="457"/>
      <c r="E7" s="457"/>
      <c r="F7" s="457"/>
      <c r="G7" s="457"/>
      <c r="H7" s="457"/>
      <c r="I7" s="457"/>
      <c r="J7" s="457"/>
      <c r="K7" s="457"/>
      <c r="L7" s="457"/>
      <c r="M7" s="457"/>
      <c r="N7" s="457"/>
      <c r="O7" s="457"/>
      <c r="P7" s="49"/>
      <c r="Q7" s="49"/>
      <c r="R7" s="49"/>
      <c r="S7" s="49"/>
    </row>
    <row r="8" spans="1:43" s="68" customFormat="1" ht="22.5" x14ac:dyDescent="0.25">
      <c r="A8" s="59" t="s">
        <v>111</v>
      </c>
      <c r="B8" s="50" t="s">
        <v>6</v>
      </c>
      <c r="C8" s="50" t="s">
        <v>7</v>
      </c>
      <c r="D8" s="50" t="s">
        <v>95</v>
      </c>
      <c r="E8" s="51" t="s">
        <v>96</v>
      </c>
      <c r="F8" s="50" t="s">
        <v>97</v>
      </c>
      <c r="G8" s="50" t="s">
        <v>12</v>
      </c>
      <c r="H8" s="50" t="s">
        <v>36</v>
      </c>
      <c r="I8" s="50" t="s">
        <v>9</v>
      </c>
      <c r="J8" s="50" t="s">
        <v>98</v>
      </c>
      <c r="K8" s="52" t="s">
        <v>99</v>
      </c>
      <c r="L8" s="50" t="s">
        <v>100</v>
      </c>
      <c r="M8" s="50" t="s">
        <v>101</v>
      </c>
      <c r="N8" s="50" t="s">
        <v>102</v>
      </c>
      <c r="O8" s="53" t="s">
        <v>103</v>
      </c>
      <c r="P8" s="50" t="s">
        <v>104</v>
      </c>
      <c r="Q8" s="52" t="s">
        <v>18</v>
      </c>
      <c r="R8" s="52" t="s">
        <v>19</v>
      </c>
      <c r="S8" s="52" t="s">
        <v>20</v>
      </c>
      <c r="T8" s="52" t="s">
        <v>105</v>
      </c>
    </row>
    <row r="9" spans="1:43" s="115" customFormat="1" ht="24" customHeight="1" x14ac:dyDescent="0.25">
      <c r="A9" s="115" t="s">
        <v>117</v>
      </c>
      <c r="B9" s="116" t="s">
        <v>112</v>
      </c>
      <c r="C9" s="116" t="s">
        <v>113</v>
      </c>
      <c r="D9" s="117">
        <v>0</v>
      </c>
      <c r="E9" s="117">
        <v>0</v>
      </c>
      <c r="F9" s="116" t="s">
        <v>106</v>
      </c>
      <c r="G9" s="116" t="s">
        <v>114</v>
      </c>
      <c r="H9" s="116" t="s">
        <v>115</v>
      </c>
      <c r="I9" s="116">
        <v>824984</v>
      </c>
      <c r="J9" s="116">
        <v>2</v>
      </c>
      <c r="K9" s="116"/>
      <c r="L9" s="116" t="s">
        <v>29</v>
      </c>
      <c r="M9" s="116">
        <v>2019</v>
      </c>
      <c r="N9" s="116" t="s">
        <v>61</v>
      </c>
      <c r="O9" s="118">
        <v>43472</v>
      </c>
      <c r="P9" s="119"/>
      <c r="Q9" s="119"/>
      <c r="R9" s="119"/>
      <c r="S9" s="119"/>
      <c r="T9" s="119"/>
      <c r="U9" s="120"/>
      <c r="V9" s="120"/>
      <c r="W9" s="120"/>
      <c r="X9" s="120"/>
      <c r="Y9" s="120"/>
      <c r="Z9" s="120"/>
      <c r="AA9" s="120"/>
      <c r="AB9" s="120"/>
      <c r="AC9" s="120"/>
      <c r="AD9" s="120"/>
      <c r="AE9" s="120"/>
      <c r="AF9" s="120"/>
      <c r="AG9" s="120"/>
      <c r="AH9" s="120"/>
      <c r="AI9" s="120"/>
      <c r="AJ9" s="120"/>
      <c r="AK9" s="120"/>
      <c r="AL9" s="120"/>
      <c r="AM9" s="120"/>
      <c r="AN9" s="120"/>
      <c r="AO9" s="120"/>
      <c r="AP9" s="120"/>
      <c r="AQ9" s="120"/>
    </row>
    <row r="10" spans="1:43" s="195" customFormat="1" ht="20.25" customHeight="1" x14ac:dyDescent="0.25">
      <c r="A10" s="187" t="s">
        <v>827</v>
      </c>
      <c r="B10" s="187" t="s">
        <v>470</v>
      </c>
      <c r="C10" s="188" t="s">
        <v>471</v>
      </c>
      <c r="D10" s="189">
        <v>11125520</v>
      </c>
      <c r="E10" s="189">
        <v>618730.80000000075</v>
      </c>
      <c r="F10" s="60" t="s">
        <v>440</v>
      </c>
      <c r="G10" s="190" t="s">
        <v>472</v>
      </c>
      <c r="H10" s="191" t="s">
        <v>145</v>
      </c>
      <c r="I10" s="190" t="s">
        <v>473</v>
      </c>
      <c r="J10" s="192"/>
      <c r="K10" s="187"/>
      <c r="L10" s="187"/>
      <c r="M10" s="193"/>
      <c r="N10" s="193" t="s">
        <v>479</v>
      </c>
      <c r="O10" s="194"/>
      <c r="P10" s="194"/>
      <c r="Q10" s="194"/>
      <c r="R10" s="194"/>
      <c r="S10" s="194"/>
    </row>
    <row r="11" spans="1:43" s="195" customFormat="1" ht="20.25" customHeight="1" x14ac:dyDescent="0.25">
      <c r="A11" s="187" t="s">
        <v>615</v>
      </c>
      <c r="B11" s="187" t="s">
        <v>616</v>
      </c>
      <c r="C11" s="188" t="s">
        <v>618</v>
      </c>
      <c r="D11" s="189">
        <f>21500</f>
        <v>21500</v>
      </c>
      <c r="E11" s="189">
        <f>16250-4875</f>
        <v>11375</v>
      </c>
      <c r="F11" s="60" t="s">
        <v>2</v>
      </c>
      <c r="G11" s="190" t="s">
        <v>617</v>
      </c>
      <c r="H11" s="191" t="s">
        <v>619</v>
      </c>
      <c r="I11" s="190">
        <v>15958</v>
      </c>
      <c r="J11" s="192"/>
      <c r="K11" s="187"/>
      <c r="L11" s="187" t="s">
        <v>73</v>
      </c>
      <c r="M11" s="193">
        <v>2021</v>
      </c>
      <c r="N11" s="193" t="s">
        <v>561</v>
      </c>
      <c r="O11" s="194"/>
      <c r="P11" s="194"/>
      <c r="Q11" s="194"/>
      <c r="R11" s="194"/>
      <c r="S11" s="194"/>
    </row>
    <row r="12" spans="1:43" s="195" customFormat="1" ht="20.25" customHeight="1" x14ac:dyDescent="0.25">
      <c r="A12" s="187" t="s">
        <v>827</v>
      </c>
      <c r="B12" s="187" t="s">
        <v>802</v>
      </c>
      <c r="C12" s="188" t="s">
        <v>803</v>
      </c>
      <c r="D12" s="189">
        <v>102394</v>
      </c>
      <c r="E12" s="189">
        <v>11440</v>
      </c>
      <c r="F12" s="60" t="s">
        <v>106</v>
      </c>
      <c r="G12" s="190" t="s">
        <v>816</v>
      </c>
      <c r="H12" s="191" t="s">
        <v>804</v>
      </c>
      <c r="I12" s="190" t="s">
        <v>805</v>
      </c>
      <c r="J12" s="192">
        <v>6</v>
      </c>
      <c r="K12" s="187"/>
      <c r="L12" s="187" t="s">
        <v>73</v>
      </c>
      <c r="M12" s="193">
        <v>2021</v>
      </c>
      <c r="N12" s="193" t="s">
        <v>144</v>
      </c>
      <c r="O12" s="194" t="s">
        <v>74</v>
      </c>
      <c r="P12" s="194"/>
      <c r="Q12" s="194"/>
      <c r="R12" s="194"/>
      <c r="S12" s="194"/>
    </row>
    <row r="13" spans="1:43" s="195" customFormat="1" ht="20.25" customHeight="1" x14ac:dyDescent="0.25">
      <c r="A13" s="187" t="s">
        <v>1774</v>
      </c>
      <c r="B13" s="187" t="s">
        <v>1775</v>
      </c>
      <c r="C13" s="188" t="s">
        <v>886</v>
      </c>
      <c r="D13" s="189">
        <v>1920000</v>
      </c>
      <c r="E13" s="189">
        <f>D13*0.01</f>
        <v>19200</v>
      </c>
      <c r="F13" s="60" t="s">
        <v>1776</v>
      </c>
      <c r="G13" s="190" t="s">
        <v>887</v>
      </c>
      <c r="H13" s="191" t="s">
        <v>914</v>
      </c>
      <c r="I13" s="190" t="s">
        <v>888</v>
      </c>
      <c r="J13" s="192"/>
      <c r="K13" s="187"/>
      <c r="L13" s="187" t="s">
        <v>76</v>
      </c>
      <c r="M13" s="193">
        <v>2021</v>
      </c>
      <c r="N13" s="193" t="s">
        <v>889</v>
      </c>
      <c r="O13" s="193">
        <v>44305</v>
      </c>
      <c r="P13" s="194"/>
      <c r="Q13" s="194"/>
      <c r="R13" s="194"/>
      <c r="S13" s="194"/>
    </row>
    <row r="14" spans="1:43" s="195" customFormat="1" ht="20.25" customHeight="1" x14ac:dyDescent="0.25">
      <c r="A14" s="187" t="s">
        <v>827</v>
      </c>
      <c r="B14" s="187" t="s">
        <v>1882</v>
      </c>
      <c r="C14" s="188" t="s">
        <v>1883</v>
      </c>
      <c r="D14" s="189">
        <v>3617168</v>
      </c>
      <c r="E14" s="189">
        <v>1145520.44</v>
      </c>
      <c r="F14" s="60" t="s">
        <v>106</v>
      </c>
      <c r="G14" s="190" t="s">
        <v>1884</v>
      </c>
      <c r="H14" s="191" t="s">
        <v>1885</v>
      </c>
      <c r="I14" s="190" t="s">
        <v>1886</v>
      </c>
      <c r="J14" s="192"/>
      <c r="K14" s="187"/>
      <c r="L14" s="187" t="s">
        <v>81</v>
      </c>
      <c r="M14" s="193"/>
      <c r="N14" s="193" t="s">
        <v>561</v>
      </c>
      <c r="O14" s="193"/>
      <c r="P14" s="194"/>
      <c r="Q14" s="194"/>
      <c r="R14" s="194"/>
      <c r="S14" s="194"/>
    </row>
    <row r="15" spans="1:43" s="195" customFormat="1" ht="20.25" customHeight="1" x14ac:dyDescent="0.25">
      <c r="A15" s="187" t="s">
        <v>615</v>
      </c>
      <c r="B15" s="187" t="s">
        <v>1882</v>
      </c>
      <c r="C15" s="188" t="s">
        <v>1883</v>
      </c>
      <c r="D15" s="189">
        <v>395531</v>
      </c>
      <c r="E15" s="189">
        <v>133444.35999999999</v>
      </c>
      <c r="F15" s="60" t="s">
        <v>106</v>
      </c>
      <c r="G15" s="190" t="s">
        <v>1884</v>
      </c>
      <c r="H15" s="191" t="s">
        <v>619</v>
      </c>
      <c r="I15" s="190" t="s">
        <v>1886</v>
      </c>
      <c r="J15" s="192"/>
      <c r="K15" s="187"/>
      <c r="L15" s="187" t="s">
        <v>81</v>
      </c>
      <c r="M15" s="193"/>
      <c r="N15" s="193" t="s">
        <v>561</v>
      </c>
      <c r="O15" s="193"/>
      <c r="P15" s="194"/>
      <c r="Q15" s="194"/>
      <c r="R15" s="194"/>
      <c r="S15" s="194"/>
    </row>
    <row r="16" spans="1:43" s="195" customFormat="1" ht="20.25" customHeight="1" x14ac:dyDescent="0.25">
      <c r="A16" s="187" t="s">
        <v>1774</v>
      </c>
      <c r="B16" s="187" t="s">
        <v>2066</v>
      </c>
      <c r="C16" s="188" t="s">
        <v>2067</v>
      </c>
      <c r="D16" s="189">
        <v>500000</v>
      </c>
      <c r="E16" s="189">
        <v>71300</v>
      </c>
      <c r="F16" s="60" t="s">
        <v>1776</v>
      </c>
      <c r="G16" s="190" t="s">
        <v>2068</v>
      </c>
      <c r="H16" s="191" t="s">
        <v>914</v>
      </c>
      <c r="I16" s="190" t="s">
        <v>2069</v>
      </c>
      <c r="J16" s="192"/>
      <c r="K16" s="187"/>
      <c r="L16" s="187" t="s">
        <v>82</v>
      </c>
      <c r="M16" s="383">
        <v>2021</v>
      </c>
      <c r="N16" s="193" t="s">
        <v>889</v>
      </c>
      <c r="O16" s="193">
        <v>44491</v>
      </c>
      <c r="P16" s="194"/>
      <c r="Q16" s="194"/>
      <c r="R16" s="194"/>
      <c r="S16" s="194"/>
    </row>
    <row r="17" spans="1:20" s="195" customFormat="1" ht="20.25" customHeight="1" x14ac:dyDescent="0.25">
      <c r="A17" s="187" t="s">
        <v>1774</v>
      </c>
      <c r="B17" s="187" t="s">
        <v>2070</v>
      </c>
      <c r="C17" s="188" t="s">
        <v>2071</v>
      </c>
      <c r="D17" s="189">
        <v>513000</v>
      </c>
      <c r="E17" s="189">
        <v>18500</v>
      </c>
      <c r="F17" s="60" t="s">
        <v>1776</v>
      </c>
      <c r="G17" s="190" t="s">
        <v>2072</v>
      </c>
      <c r="H17" s="191" t="s">
        <v>914</v>
      </c>
      <c r="I17" s="190" t="s">
        <v>2073</v>
      </c>
      <c r="J17" s="192"/>
      <c r="K17" s="187"/>
      <c r="L17" s="187" t="s">
        <v>82</v>
      </c>
      <c r="M17" s="383">
        <v>2021</v>
      </c>
      <c r="N17" s="193" t="s">
        <v>889</v>
      </c>
      <c r="O17" s="193">
        <v>44491</v>
      </c>
      <c r="P17" s="194"/>
      <c r="Q17" s="194"/>
      <c r="R17" s="194"/>
      <c r="S17" s="194"/>
    </row>
    <row r="18" spans="1:20" s="195" customFormat="1" ht="20.25" customHeight="1" x14ac:dyDescent="0.25">
      <c r="A18" s="187" t="s">
        <v>827</v>
      </c>
      <c r="B18" s="187" t="s">
        <v>2053</v>
      </c>
      <c r="C18" s="188" t="s">
        <v>2054</v>
      </c>
      <c r="D18" s="189">
        <v>79724318.5</v>
      </c>
      <c r="E18" s="189">
        <v>31907.599999999999</v>
      </c>
      <c r="F18" s="60" t="s">
        <v>106</v>
      </c>
      <c r="G18" s="190" t="s">
        <v>2255</v>
      </c>
      <c r="H18" s="191" t="s">
        <v>2256</v>
      </c>
      <c r="I18" s="190" t="s">
        <v>2257</v>
      </c>
      <c r="J18" s="192"/>
      <c r="K18" s="187"/>
      <c r="L18" s="187" t="s">
        <v>83</v>
      </c>
      <c r="M18" s="383">
        <v>2021</v>
      </c>
      <c r="N18" s="193" t="s">
        <v>702</v>
      </c>
      <c r="O18" s="193">
        <v>44510</v>
      </c>
      <c r="P18" s="194"/>
      <c r="Q18" s="194"/>
      <c r="R18" s="194"/>
      <c r="S18" s="194"/>
    </row>
    <row r="19" spans="1:20" s="195" customFormat="1" ht="20.25" customHeight="1" x14ac:dyDescent="0.25">
      <c r="A19" s="187" t="s">
        <v>615</v>
      </c>
      <c r="B19" s="187" t="s">
        <v>2053</v>
      </c>
      <c r="C19" s="188" t="s">
        <v>2054</v>
      </c>
      <c r="D19" s="189">
        <v>79724318.5</v>
      </c>
      <c r="E19" s="189">
        <v>13237.5</v>
      </c>
      <c r="F19" s="60" t="s">
        <v>106</v>
      </c>
      <c r="G19" s="190" t="s">
        <v>2255</v>
      </c>
      <c r="H19" s="191" t="s">
        <v>2256</v>
      </c>
      <c r="I19" s="190" t="s">
        <v>2257</v>
      </c>
      <c r="J19" s="192"/>
      <c r="K19" s="187"/>
      <c r="L19" s="187" t="s">
        <v>83</v>
      </c>
      <c r="M19" s="383">
        <v>2021</v>
      </c>
      <c r="N19" s="193" t="s">
        <v>702</v>
      </c>
      <c r="O19" s="193">
        <v>44510</v>
      </c>
      <c r="P19" s="194"/>
      <c r="Q19" s="194"/>
      <c r="R19" s="194"/>
      <c r="S19" s="194"/>
    </row>
    <row r="20" spans="1:20" x14ac:dyDescent="0.25">
      <c r="A20" s="113"/>
      <c r="B20" s="113"/>
      <c r="C20" s="114"/>
      <c r="D20" s="114"/>
      <c r="E20" s="113"/>
      <c r="F20" s="113"/>
      <c r="G20" s="113"/>
      <c r="H20" s="113"/>
      <c r="I20" s="113"/>
      <c r="J20" s="113"/>
      <c r="K20" s="113"/>
      <c r="L20" s="113"/>
      <c r="M20" s="113"/>
      <c r="N20" s="113"/>
      <c r="O20" s="113"/>
      <c r="P20" s="113"/>
      <c r="Q20" s="113"/>
      <c r="R20" s="113"/>
      <c r="S20" s="113"/>
      <c r="T20" s="113"/>
    </row>
    <row r="21" spans="1:20" x14ac:dyDescent="0.25">
      <c r="A21" s="455" t="s">
        <v>2446</v>
      </c>
      <c r="B21" s="113"/>
      <c r="C21" s="114"/>
      <c r="D21" s="114"/>
      <c r="E21" s="421"/>
      <c r="F21" s="113"/>
      <c r="G21" s="113"/>
      <c r="H21" s="113"/>
      <c r="I21" s="113"/>
      <c r="J21" s="113"/>
      <c r="K21" s="113"/>
      <c r="L21" s="113"/>
      <c r="M21" s="113"/>
      <c r="N21" s="113"/>
      <c r="O21" s="113"/>
      <c r="P21" s="113"/>
      <c r="Q21" s="113"/>
      <c r="R21" s="113"/>
      <c r="S21" s="113"/>
      <c r="T21" s="113"/>
    </row>
    <row r="22" spans="1:20" x14ac:dyDescent="0.25">
      <c r="A22" s="113"/>
      <c r="B22" s="113"/>
      <c r="C22" s="114"/>
      <c r="D22" s="114"/>
      <c r="E22" s="421"/>
      <c r="F22" s="113"/>
      <c r="G22" s="113"/>
      <c r="H22" s="113"/>
      <c r="I22" s="113"/>
      <c r="J22" s="113"/>
      <c r="K22" s="113"/>
      <c r="L22" s="113"/>
      <c r="M22" s="113"/>
      <c r="N22" s="113"/>
      <c r="O22" s="113"/>
      <c r="P22" s="113"/>
      <c r="Q22" s="113"/>
      <c r="R22" s="113"/>
      <c r="S22" s="113"/>
      <c r="T22" s="113"/>
    </row>
    <row r="23" spans="1:20" x14ac:dyDescent="0.25">
      <c r="A23" s="422"/>
      <c r="B23" s="113"/>
      <c r="C23" s="114"/>
      <c r="D23" s="114"/>
      <c r="E23" s="113"/>
      <c r="F23" s="113"/>
      <c r="G23" s="113"/>
      <c r="H23" s="113"/>
      <c r="I23" s="113"/>
      <c r="J23" s="113"/>
      <c r="K23" s="113"/>
      <c r="L23" s="113"/>
      <c r="M23" s="113"/>
      <c r="N23" s="113"/>
      <c r="O23" s="113"/>
      <c r="P23" s="113"/>
      <c r="Q23" s="113"/>
      <c r="R23" s="113"/>
      <c r="S23" s="113"/>
      <c r="T23" s="113"/>
    </row>
    <row r="24" spans="1:20" x14ac:dyDescent="0.25">
      <c r="A24" s="422"/>
      <c r="B24" s="113"/>
      <c r="C24" s="114"/>
      <c r="D24" s="114"/>
      <c r="E24" s="113"/>
      <c r="F24" s="113"/>
      <c r="G24" s="113"/>
      <c r="H24" s="113"/>
      <c r="I24" s="113"/>
      <c r="J24" s="113"/>
      <c r="K24" s="113"/>
      <c r="L24" s="113"/>
      <c r="M24" s="113"/>
      <c r="N24" s="113"/>
      <c r="O24" s="113"/>
      <c r="P24" s="113"/>
      <c r="Q24" s="113"/>
      <c r="R24" s="113"/>
      <c r="S24" s="113"/>
      <c r="T24" s="113"/>
    </row>
    <row r="25" spans="1:20" x14ac:dyDescent="0.25">
      <c r="A25" s="113"/>
      <c r="B25" s="113"/>
      <c r="C25" s="114"/>
      <c r="D25" s="114"/>
      <c r="E25" s="113"/>
      <c r="F25" s="113"/>
      <c r="G25" s="113"/>
      <c r="H25" s="113"/>
      <c r="I25" s="113"/>
      <c r="J25" s="113"/>
      <c r="K25" s="113"/>
      <c r="L25" s="113"/>
      <c r="M25" s="113"/>
      <c r="N25" s="113"/>
      <c r="O25" s="113"/>
      <c r="P25" s="113"/>
      <c r="Q25" s="113"/>
      <c r="R25" s="113"/>
      <c r="S25" s="113"/>
      <c r="T25" s="113"/>
    </row>
    <row r="26" spans="1:20" x14ac:dyDescent="0.25">
      <c r="A26" s="422"/>
      <c r="B26" s="113"/>
      <c r="C26" s="114"/>
      <c r="D26" s="114"/>
      <c r="E26" s="113"/>
      <c r="F26" s="113"/>
      <c r="G26" s="113"/>
      <c r="H26" s="113"/>
      <c r="I26" s="113"/>
      <c r="J26" s="113"/>
      <c r="K26" s="113"/>
      <c r="L26" s="113"/>
      <c r="M26" s="113"/>
      <c r="N26" s="113"/>
      <c r="O26" s="113"/>
      <c r="P26" s="113"/>
      <c r="Q26" s="113"/>
      <c r="R26" s="113"/>
      <c r="S26" s="113"/>
      <c r="T26" s="113"/>
    </row>
    <row r="27" spans="1:20" x14ac:dyDescent="0.25">
      <c r="A27" s="113"/>
      <c r="B27" s="113"/>
      <c r="C27" s="114"/>
      <c r="D27" s="114"/>
      <c r="E27" s="113"/>
      <c r="F27" s="113"/>
      <c r="G27" s="113"/>
      <c r="H27" s="113"/>
      <c r="I27" s="113"/>
      <c r="J27" s="113"/>
      <c r="K27" s="113"/>
      <c r="L27" s="113"/>
      <c r="M27" s="113"/>
      <c r="N27" s="113"/>
      <c r="O27" s="113"/>
      <c r="P27" s="113"/>
      <c r="Q27" s="113"/>
      <c r="R27" s="113"/>
      <c r="S27" s="113"/>
      <c r="T27" s="113"/>
    </row>
    <row r="28" spans="1:20" x14ac:dyDescent="0.25">
      <c r="A28" s="113"/>
      <c r="B28" s="113"/>
      <c r="C28" s="114"/>
      <c r="D28" s="114"/>
      <c r="E28" s="113"/>
      <c r="F28" s="113"/>
      <c r="G28" s="113"/>
      <c r="H28" s="113"/>
      <c r="I28" s="113"/>
      <c r="J28" s="113"/>
      <c r="K28" s="113"/>
      <c r="L28" s="113"/>
      <c r="M28" s="113"/>
      <c r="N28" s="113"/>
      <c r="O28" s="113"/>
      <c r="P28" s="113"/>
      <c r="Q28" s="113"/>
      <c r="R28" s="113"/>
      <c r="S28" s="113"/>
      <c r="T28" s="113"/>
    </row>
    <row r="29" spans="1:20" x14ac:dyDescent="0.25">
      <c r="A29" s="113"/>
      <c r="B29" s="113"/>
      <c r="C29" s="114"/>
      <c r="D29" s="114"/>
      <c r="E29" s="113"/>
      <c r="F29" s="113"/>
      <c r="G29" s="113"/>
      <c r="H29" s="113"/>
      <c r="I29" s="113"/>
      <c r="J29" s="113"/>
      <c r="K29" s="113"/>
      <c r="L29" s="113"/>
      <c r="M29" s="113"/>
      <c r="N29" s="113"/>
      <c r="O29" s="113"/>
      <c r="P29" s="113"/>
      <c r="Q29" s="113"/>
      <c r="R29" s="113"/>
      <c r="S29" s="113"/>
      <c r="T29" s="113"/>
    </row>
    <row r="30" spans="1:20" x14ac:dyDescent="0.25">
      <c r="A30" s="113"/>
      <c r="B30" s="113"/>
      <c r="C30" s="114"/>
      <c r="D30" s="114"/>
      <c r="E30" s="113"/>
      <c r="F30" s="113"/>
      <c r="G30" s="113"/>
      <c r="H30" s="113"/>
      <c r="I30" s="113"/>
      <c r="J30" s="113"/>
      <c r="K30" s="113"/>
      <c r="L30" s="113"/>
      <c r="M30" s="113"/>
      <c r="N30" s="113"/>
      <c r="O30" s="113"/>
      <c r="P30" s="113"/>
      <c r="Q30" s="113"/>
      <c r="R30" s="113"/>
      <c r="S30" s="113"/>
      <c r="T30" s="113"/>
    </row>
    <row r="31" spans="1:20" x14ac:dyDescent="0.25">
      <c r="A31" s="113"/>
      <c r="B31" s="113"/>
      <c r="C31" s="114"/>
      <c r="D31" s="114"/>
      <c r="E31" s="113"/>
      <c r="F31" s="113"/>
      <c r="G31" s="113"/>
      <c r="H31" s="113"/>
      <c r="I31" s="113"/>
      <c r="J31" s="113"/>
      <c r="K31" s="113"/>
      <c r="L31" s="113"/>
      <c r="M31" s="113"/>
      <c r="N31" s="113"/>
      <c r="O31" s="113"/>
      <c r="P31" s="113"/>
      <c r="Q31" s="113"/>
      <c r="R31" s="113"/>
      <c r="S31" s="113"/>
      <c r="T31" s="113"/>
    </row>
    <row r="32" spans="1:20" x14ac:dyDescent="0.25">
      <c r="A32" s="113"/>
      <c r="B32" s="113"/>
      <c r="C32" s="114"/>
      <c r="D32" s="114"/>
      <c r="E32" s="113"/>
      <c r="F32" s="113"/>
      <c r="G32" s="113"/>
      <c r="H32" s="113"/>
      <c r="I32" s="113"/>
      <c r="J32" s="113"/>
      <c r="K32" s="113"/>
      <c r="L32" s="113"/>
      <c r="M32" s="113"/>
      <c r="N32" s="113"/>
      <c r="O32" s="113"/>
      <c r="P32" s="113"/>
      <c r="Q32" s="113"/>
      <c r="R32" s="113"/>
      <c r="S32" s="113"/>
      <c r="T32" s="113"/>
    </row>
    <row r="33" spans="1:20" x14ac:dyDescent="0.25">
      <c r="A33" s="113"/>
      <c r="B33" s="113"/>
      <c r="C33" s="114"/>
      <c r="D33" s="114"/>
      <c r="E33" s="113"/>
      <c r="F33" s="113"/>
      <c r="G33" s="113"/>
      <c r="H33" s="113"/>
      <c r="I33" s="113"/>
      <c r="J33" s="113"/>
      <c r="K33" s="113"/>
      <c r="L33" s="113"/>
      <c r="M33" s="113"/>
      <c r="N33" s="113"/>
      <c r="O33" s="113"/>
      <c r="P33" s="113"/>
      <c r="Q33" s="113"/>
      <c r="R33" s="113"/>
      <c r="S33" s="113"/>
      <c r="T33" s="113"/>
    </row>
    <row r="34" spans="1:20" x14ac:dyDescent="0.25">
      <c r="A34" s="113"/>
      <c r="B34" s="113"/>
      <c r="C34" s="114"/>
      <c r="D34" s="114"/>
      <c r="E34" s="113"/>
      <c r="F34" s="113"/>
      <c r="G34" s="113"/>
      <c r="H34" s="113"/>
      <c r="I34" s="113"/>
      <c r="J34" s="113"/>
      <c r="K34" s="113"/>
      <c r="L34" s="113"/>
      <c r="M34" s="113"/>
      <c r="N34" s="113"/>
      <c r="O34" s="113"/>
      <c r="P34" s="113"/>
      <c r="Q34" s="113"/>
      <c r="R34" s="113"/>
      <c r="S34" s="113"/>
      <c r="T34" s="113"/>
    </row>
    <row r="35" spans="1:20" x14ac:dyDescent="0.25">
      <c r="A35" s="113"/>
      <c r="B35" s="113"/>
      <c r="C35" s="114"/>
      <c r="D35" s="114"/>
      <c r="E35" s="113"/>
      <c r="F35" s="113"/>
      <c r="G35" s="113"/>
      <c r="H35" s="113"/>
      <c r="I35" s="113"/>
      <c r="J35" s="113"/>
      <c r="K35" s="113"/>
      <c r="L35" s="113"/>
      <c r="M35" s="113"/>
      <c r="N35" s="113"/>
      <c r="O35" s="113"/>
      <c r="P35" s="113"/>
      <c r="Q35" s="113"/>
      <c r="R35" s="113"/>
      <c r="S35" s="113"/>
      <c r="T35" s="113"/>
    </row>
    <row r="36" spans="1:20" x14ac:dyDescent="0.25">
      <c r="A36" s="113"/>
      <c r="B36" s="113"/>
      <c r="C36" s="114"/>
      <c r="D36" s="114"/>
      <c r="E36" s="113"/>
      <c r="F36" s="113"/>
      <c r="G36" s="113"/>
      <c r="H36" s="113"/>
      <c r="I36" s="113"/>
      <c r="J36" s="113"/>
      <c r="K36" s="113"/>
      <c r="L36" s="113"/>
      <c r="M36" s="113"/>
      <c r="N36" s="113"/>
      <c r="O36" s="113"/>
      <c r="P36" s="113"/>
      <c r="Q36" s="113"/>
      <c r="R36" s="113"/>
      <c r="S36" s="113"/>
      <c r="T36" s="113"/>
    </row>
    <row r="37" spans="1:20" x14ac:dyDescent="0.25">
      <c r="A37" s="113"/>
      <c r="B37" s="113"/>
      <c r="C37" s="114"/>
      <c r="D37" s="114"/>
      <c r="E37" s="113"/>
      <c r="F37" s="113"/>
      <c r="G37" s="113"/>
      <c r="H37" s="113"/>
      <c r="I37" s="113"/>
      <c r="J37" s="113"/>
      <c r="K37" s="113"/>
      <c r="L37" s="113"/>
      <c r="M37" s="113"/>
      <c r="N37" s="113"/>
      <c r="O37" s="113"/>
      <c r="P37" s="113"/>
      <c r="Q37" s="113"/>
      <c r="R37" s="113"/>
      <c r="S37" s="113"/>
      <c r="T37" s="113"/>
    </row>
    <row r="38" spans="1:20" x14ac:dyDescent="0.25">
      <c r="A38" s="113"/>
      <c r="B38" s="113"/>
      <c r="C38" s="114"/>
      <c r="D38" s="114"/>
      <c r="E38" s="113"/>
      <c r="F38" s="113"/>
      <c r="G38" s="113"/>
      <c r="H38" s="113"/>
      <c r="I38" s="113"/>
      <c r="J38" s="113"/>
      <c r="K38" s="113"/>
      <c r="L38" s="113"/>
      <c r="M38" s="113"/>
      <c r="N38" s="113"/>
      <c r="O38" s="113"/>
      <c r="P38" s="113"/>
      <c r="Q38" s="113"/>
      <c r="R38" s="113"/>
      <c r="S38" s="113"/>
      <c r="T38" s="113"/>
    </row>
    <row r="39" spans="1:20" x14ac:dyDescent="0.25">
      <c r="A39" s="113"/>
      <c r="B39" s="113"/>
      <c r="C39" s="114"/>
      <c r="D39" s="114"/>
      <c r="E39" s="113"/>
      <c r="F39" s="113"/>
      <c r="G39" s="113"/>
      <c r="H39" s="113"/>
      <c r="I39" s="113"/>
      <c r="J39" s="113"/>
      <c r="K39" s="113"/>
      <c r="L39" s="113"/>
      <c r="M39" s="113"/>
      <c r="N39" s="113"/>
      <c r="O39" s="113"/>
      <c r="P39" s="113"/>
      <c r="Q39" s="113"/>
      <c r="R39" s="113"/>
      <c r="S39" s="113"/>
      <c r="T39" s="113"/>
    </row>
    <row r="40" spans="1:20" x14ac:dyDescent="0.25">
      <c r="A40" s="113"/>
      <c r="B40" s="113"/>
      <c r="C40" s="114"/>
      <c r="D40" s="114"/>
      <c r="E40" s="113"/>
      <c r="F40" s="113"/>
      <c r="G40" s="113"/>
      <c r="H40" s="113"/>
      <c r="I40" s="113"/>
      <c r="J40" s="113"/>
      <c r="K40" s="113"/>
      <c r="L40" s="113"/>
      <c r="M40" s="113"/>
      <c r="N40" s="113"/>
      <c r="O40" s="113"/>
      <c r="P40" s="113"/>
      <c r="Q40" s="113"/>
      <c r="R40" s="113"/>
      <c r="S40" s="113"/>
      <c r="T40" s="113"/>
    </row>
    <row r="41" spans="1:20" x14ac:dyDescent="0.25">
      <c r="A41" s="113"/>
      <c r="B41" s="113"/>
      <c r="C41" s="114"/>
      <c r="D41" s="114"/>
      <c r="E41" s="113"/>
      <c r="F41" s="113"/>
      <c r="G41" s="113"/>
      <c r="H41" s="113"/>
      <c r="I41" s="113"/>
      <c r="J41" s="113"/>
      <c r="K41" s="113"/>
      <c r="L41" s="113"/>
      <c r="M41" s="113"/>
      <c r="N41" s="113"/>
      <c r="O41" s="113"/>
      <c r="P41" s="113"/>
      <c r="Q41" s="113"/>
      <c r="R41" s="113"/>
      <c r="S41" s="113"/>
      <c r="T41" s="113"/>
    </row>
    <row r="42" spans="1:20" x14ac:dyDescent="0.25">
      <c r="A42" s="113"/>
      <c r="B42" s="113"/>
      <c r="C42" s="114"/>
      <c r="D42" s="114"/>
      <c r="E42" s="113"/>
      <c r="F42" s="113"/>
      <c r="G42" s="113"/>
      <c r="H42" s="113"/>
      <c r="I42" s="113"/>
      <c r="J42" s="113"/>
      <c r="K42" s="113"/>
      <c r="L42" s="113"/>
      <c r="M42" s="113"/>
      <c r="N42" s="113"/>
      <c r="O42" s="113"/>
      <c r="P42" s="113"/>
      <c r="Q42" s="113"/>
      <c r="R42" s="113"/>
      <c r="S42" s="113"/>
      <c r="T42" s="113"/>
    </row>
    <row r="43" spans="1:20" x14ac:dyDescent="0.25">
      <c r="A43" s="113"/>
      <c r="B43" s="113"/>
      <c r="C43" s="114"/>
      <c r="D43" s="114"/>
      <c r="E43" s="113"/>
      <c r="F43" s="113"/>
      <c r="G43" s="113"/>
      <c r="H43" s="113"/>
      <c r="I43" s="113"/>
      <c r="J43" s="113"/>
      <c r="K43" s="113"/>
      <c r="L43" s="113"/>
      <c r="M43" s="113"/>
      <c r="N43" s="113"/>
      <c r="O43" s="113"/>
      <c r="P43" s="113"/>
      <c r="Q43" s="113"/>
      <c r="R43" s="113"/>
      <c r="S43" s="113"/>
      <c r="T43" s="113"/>
    </row>
    <row r="44" spans="1:20" x14ac:dyDescent="0.25">
      <c r="A44" s="113"/>
      <c r="B44" s="113"/>
      <c r="C44" s="114"/>
      <c r="D44" s="114"/>
      <c r="E44" s="113"/>
      <c r="F44" s="113"/>
      <c r="G44" s="113"/>
      <c r="H44" s="113"/>
      <c r="I44" s="113"/>
      <c r="J44" s="113"/>
      <c r="K44" s="113"/>
      <c r="L44" s="113"/>
      <c r="M44" s="113"/>
      <c r="N44" s="113"/>
      <c r="O44" s="113"/>
      <c r="P44" s="113"/>
      <c r="Q44" s="113"/>
      <c r="R44" s="113"/>
      <c r="S44" s="113"/>
      <c r="T44" s="113"/>
    </row>
    <row r="45" spans="1:20" x14ac:dyDescent="0.25">
      <c r="A45" s="113"/>
      <c r="B45" s="113"/>
      <c r="C45" s="114"/>
      <c r="D45" s="114"/>
      <c r="E45" s="113"/>
      <c r="F45" s="113"/>
      <c r="G45" s="113"/>
      <c r="H45" s="113"/>
      <c r="I45" s="113"/>
      <c r="J45" s="113"/>
      <c r="K45" s="113"/>
      <c r="L45" s="113"/>
      <c r="M45" s="113"/>
      <c r="N45" s="113"/>
      <c r="O45" s="113"/>
      <c r="P45" s="113"/>
      <c r="Q45" s="113"/>
      <c r="R45" s="113"/>
      <c r="S45" s="113"/>
      <c r="T45" s="113"/>
    </row>
    <row r="46" spans="1:20" x14ac:dyDescent="0.25">
      <c r="A46" s="113"/>
      <c r="B46" s="113"/>
      <c r="C46" s="114"/>
      <c r="D46" s="114"/>
      <c r="E46" s="113"/>
      <c r="F46" s="113"/>
      <c r="G46" s="113"/>
      <c r="H46" s="113"/>
      <c r="I46" s="113"/>
      <c r="J46" s="113"/>
      <c r="K46" s="113"/>
      <c r="L46" s="113"/>
      <c r="M46" s="113"/>
      <c r="N46" s="113"/>
      <c r="O46" s="113"/>
      <c r="P46" s="113"/>
      <c r="Q46" s="113"/>
      <c r="R46" s="113"/>
      <c r="S46" s="113"/>
      <c r="T46" s="113"/>
    </row>
    <row r="47" spans="1:20" x14ac:dyDescent="0.25">
      <c r="A47" s="113"/>
      <c r="B47" s="113"/>
      <c r="C47" s="114"/>
      <c r="D47" s="114"/>
      <c r="E47" s="113"/>
      <c r="F47" s="113"/>
      <c r="G47" s="113"/>
      <c r="H47" s="113"/>
      <c r="I47" s="113"/>
      <c r="J47" s="113"/>
      <c r="K47" s="113"/>
      <c r="L47" s="113"/>
      <c r="M47" s="113"/>
      <c r="N47" s="113"/>
      <c r="O47" s="113"/>
      <c r="P47" s="113"/>
      <c r="Q47" s="113"/>
      <c r="R47" s="113"/>
      <c r="S47" s="113"/>
      <c r="T47" s="113"/>
    </row>
    <row r="48" spans="1:20" x14ac:dyDescent="0.25">
      <c r="A48" s="113"/>
      <c r="B48" s="113"/>
      <c r="C48" s="114"/>
      <c r="D48" s="114"/>
      <c r="E48" s="113"/>
      <c r="F48" s="113"/>
      <c r="G48" s="113"/>
      <c r="H48" s="113"/>
      <c r="I48" s="113"/>
      <c r="J48" s="113"/>
      <c r="K48" s="113"/>
      <c r="L48" s="113"/>
      <c r="M48" s="113"/>
      <c r="N48" s="113"/>
      <c r="O48" s="113"/>
      <c r="P48" s="113"/>
      <c r="Q48" s="113"/>
      <c r="R48" s="113"/>
      <c r="S48" s="113"/>
      <c r="T48" s="113"/>
    </row>
    <row r="49" spans="1:20" x14ac:dyDescent="0.25">
      <c r="A49" s="113"/>
      <c r="B49" s="113"/>
      <c r="C49" s="114"/>
      <c r="D49" s="114"/>
      <c r="E49" s="113"/>
      <c r="F49" s="113"/>
      <c r="G49" s="113"/>
      <c r="H49" s="113"/>
      <c r="I49" s="113"/>
      <c r="J49" s="113"/>
      <c r="K49" s="113"/>
      <c r="L49" s="113"/>
      <c r="M49" s="113"/>
      <c r="N49" s="113"/>
      <c r="O49" s="113"/>
      <c r="P49" s="113"/>
      <c r="Q49" s="113"/>
      <c r="R49" s="113"/>
      <c r="S49" s="113"/>
      <c r="T49" s="113"/>
    </row>
    <row r="50" spans="1:20" x14ac:dyDescent="0.25">
      <c r="A50" s="113"/>
      <c r="B50" s="113"/>
      <c r="C50" s="114"/>
      <c r="D50" s="114"/>
      <c r="E50" s="113"/>
      <c r="F50" s="113"/>
      <c r="G50" s="113"/>
      <c r="H50" s="113"/>
      <c r="I50" s="113"/>
      <c r="J50" s="113"/>
      <c r="K50" s="113"/>
      <c r="L50" s="113"/>
      <c r="M50" s="113"/>
      <c r="N50" s="113"/>
      <c r="O50" s="113"/>
      <c r="P50" s="113"/>
      <c r="Q50" s="113"/>
      <c r="R50" s="113"/>
      <c r="S50" s="113"/>
      <c r="T50" s="113"/>
    </row>
    <row r="51" spans="1:20" x14ac:dyDescent="0.25">
      <c r="A51" s="113"/>
      <c r="B51" s="113"/>
      <c r="C51" s="114"/>
      <c r="D51" s="114"/>
      <c r="E51" s="113"/>
      <c r="F51" s="113"/>
      <c r="G51" s="113"/>
      <c r="H51" s="113"/>
      <c r="I51" s="113"/>
      <c r="J51" s="113"/>
      <c r="K51" s="113"/>
      <c r="L51" s="113"/>
      <c r="M51" s="113"/>
      <c r="N51" s="113"/>
      <c r="O51" s="113"/>
      <c r="P51" s="113"/>
      <c r="Q51" s="113"/>
      <c r="R51" s="113"/>
      <c r="S51" s="113"/>
      <c r="T51" s="113"/>
    </row>
    <row r="52" spans="1:20" x14ac:dyDescent="0.25">
      <c r="A52" s="113"/>
      <c r="B52" s="113"/>
      <c r="C52" s="114"/>
      <c r="D52" s="114"/>
      <c r="E52" s="113"/>
      <c r="F52" s="113"/>
      <c r="G52" s="113"/>
      <c r="H52" s="113"/>
      <c r="I52" s="113"/>
      <c r="J52" s="113"/>
      <c r="K52" s="113"/>
      <c r="L52" s="113"/>
      <c r="M52" s="113"/>
      <c r="N52" s="113"/>
      <c r="O52" s="113"/>
      <c r="P52" s="113"/>
      <c r="Q52" s="113"/>
      <c r="R52" s="113"/>
      <c r="S52" s="113"/>
      <c r="T52" s="113"/>
    </row>
    <row r="53" spans="1:20" x14ac:dyDescent="0.25">
      <c r="A53" s="113"/>
      <c r="B53" s="113"/>
      <c r="C53" s="114"/>
      <c r="D53" s="114"/>
      <c r="E53" s="113"/>
      <c r="F53" s="113"/>
      <c r="G53" s="113"/>
      <c r="H53" s="113"/>
      <c r="I53" s="113"/>
      <c r="J53" s="113"/>
      <c r="K53" s="113"/>
      <c r="L53" s="113"/>
      <c r="M53" s="113"/>
      <c r="N53" s="113"/>
      <c r="O53" s="113"/>
      <c r="P53" s="113"/>
      <c r="Q53" s="113"/>
      <c r="R53" s="113"/>
      <c r="S53" s="113"/>
      <c r="T53" s="113"/>
    </row>
    <row r="54" spans="1:20" x14ac:dyDescent="0.25">
      <c r="A54" s="113"/>
      <c r="B54" s="113"/>
      <c r="C54" s="114"/>
      <c r="D54" s="114"/>
      <c r="E54" s="113"/>
      <c r="F54" s="113"/>
      <c r="G54" s="113"/>
      <c r="H54" s="113"/>
      <c r="I54" s="113"/>
      <c r="J54" s="113"/>
      <c r="K54" s="113"/>
      <c r="L54" s="113"/>
      <c r="M54" s="113"/>
      <c r="N54" s="113"/>
      <c r="O54" s="113"/>
      <c r="P54" s="113"/>
      <c r="Q54" s="113"/>
      <c r="R54" s="113"/>
      <c r="S54" s="113"/>
      <c r="T54" s="113"/>
    </row>
    <row r="55" spans="1:20" x14ac:dyDescent="0.25">
      <c r="A55" s="113"/>
      <c r="B55" s="113"/>
      <c r="C55" s="114"/>
      <c r="D55" s="114"/>
      <c r="E55" s="113"/>
      <c r="F55" s="113"/>
      <c r="G55" s="113"/>
      <c r="H55" s="113"/>
      <c r="I55" s="113"/>
      <c r="J55" s="113"/>
      <c r="K55" s="113"/>
      <c r="L55" s="113"/>
      <c r="M55" s="113"/>
      <c r="N55" s="113"/>
      <c r="O55" s="113"/>
      <c r="P55" s="113"/>
      <c r="Q55" s="113"/>
      <c r="R55" s="113"/>
      <c r="S55" s="113"/>
      <c r="T55" s="113"/>
    </row>
    <row r="56" spans="1:20" x14ac:dyDescent="0.25">
      <c r="A56" s="113"/>
      <c r="B56" s="113"/>
      <c r="C56" s="114"/>
      <c r="D56" s="114"/>
      <c r="E56" s="113"/>
      <c r="F56" s="113"/>
      <c r="G56" s="113"/>
      <c r="H56" s="113"/>
      <c r="I56" s="113"/>
      <c r="J56" s="113"/>
      <c r="K56" s="113"/>
      <c r="L56" s="113"/>
      <c r="M56" s="113"/>
      <c r="N56" s="113"/>
      <c r="O56" s="113"/>
      <c r="P56" s="113"/>
      <c r="Q56" s="113"/>
      <c r="R56" s="113"/>
      <c r="S56" s="113"/>
      <c r="T56" s="113"/>
    </row>
    <row r="57" spans="1:20" x14ac:dyDescent="0.25">
      <c r="A57" s="113"/>
      <c r="B57" s="113"/>
      <c r="C57" s="114"/>
      <c r="D57" s="114"/>
      <c r="E57" s="113"/>
      <c r="F57" s="113"/>
      <c r="G57" s="113"/>
      <c r="H57" s="113"/>
      <c r="I57" s="113"/>
      <c r="J57" s="113"/>
      <c r="K57" s="113"/>
      <c r="L57" s="113"/>
      <c r="M57" s="113"/>
      <c r="N57" s="113"/>
      <c r="O57" s="113"/>
      <c r="P57" s="113"/>
      <c r="Q57" s="113"/>
      <c r="R57" s="113"/>
      <c r="S57" s="113"/>
      <c r="T57" s="113"/>
    </row>
    <row r="58" spans="1:20" x14ac:dyDescent="0.25">
      <c r="A58" s="113"/>
      <c r="B58" s="113"/>
      <c r="C58" s="114"/>
      <c r="D58" s="114"/>
      <c r="E58" s="113"/>
      <c r="F58" s="113"/>
      <c r="G58" s="113"/>
      <c r="H58" s="113"/>
      <c r="I58" s="113"/>
      <c r="J58" s="113"/>
      <c r="K58" s="113"/>
      <c r="L58" s="113"/>
      <c r="M58" s="113"/>
      <c r="N58" s="113"/>
      <c r="O58" s="113"/>
      <c r="P58" s="113"/>
      <c r="Q58" s="113"/>
      <c r="R58" s="113"/>
      <c r="S58" s="113"/>
      <c r="T58" s="113"/>
    </row>
    <row r="59" spans="1:20" x14ac:dyDescent="0.25">
      <c r="A59" s="113"/>
      <c r="B59" s="113"/>
      <c r="C59" s="114"/>
      <c r="D59" s="114"/>
      <c r="E59" s="113"/>
      <c r="F59" s="113"/>
      <c r="G59" s="113"/>
      <c r="H59" s="113"/>
      <c r="I59" s="113"/>
      <c r="J59" s="113"/>
      <c r="K59" s="113"/>
      <c r="L59" s="113"/>
      <c r="M59" s="113"/>
      <c r="N59" s="113"/>
      <c r="O59" s="113"/>
      <c r="P59" s="113"/>
      <c r="Q59" s="113"/>
      <c r="R59" s="113"/>
      <c r="S59" s="113"/>
      <c r="T59" s="113"/>
    </row>
    <row r="60" spans="1:20" x14ac:dyDescent="0.25">
      <c r="A60" s="113"/>
      <c r="B60" s="113"/>
      <c r="C60" s="114"/>
      <c r="D60" s="114"/>
      <c r="E60" s="113"/>
      <c r="F60" s="113"/>
      <c r="G60" s="113"/>
      <c r="H60" s="113"/>
      <c r="I60" s="113"/>
      <c r="J60" s="113"/>
      <c r="K60" s="113"/>
      <c r="L60" s="113"/>
      <c r="M60" s="113"/>
      <c r="N60" s="113"/>
      <c r="O60" s="113"/>
      <c r="P60" s="113"/>
      <c r="Q60" s="113"/>
      <c r="R60" s="113"/>
      <c r="S60" s="113"/>
      <c r="T60" s="113"/>
    </row>
    <row r="61" spans="1:20" x14ac:dyDescent="0.25">
      <c r="A61" s="113"/>
      <c r="B61" s="113"/>
      <c r="C61" s="114"/>
      <c r="D61" s="114"/>
      <c r="E61" s="113"/>
      <c r="F61" s="113"/>
      <c r="G61" s="113"/>
      <c r="H61" s="113"/>
      <c r="I61" s="113"/>
      <c r="J61" s="113"/>
      <c r="K61" s="113"/>
      <c r="L61" s="113"/>
      <c r="M61" s="113"/>
      <c r="N61" s="113"/>
      <c r="O61" s="113"/>
      <c r="P61" s="113"/>
      <c r="Q61" s="113"/>
      <c r="R61" s="113"/>
      <c r="S61" s="113"/>
      <c r="T61" s="113"/>
    </row>
    <row r="62" spans="1:20" x14ac:dyDescent="0.25">
      <c r="A62" s="113"/>
      <c r="B62" s="113"/>
      <c r="C62" s="114"/>
      <c r="D62" s="114"/>
      <c r="E62" s="113"/>
      <c r="F62" s="113"/>
      <c r="G62" s="113"/>
      <c r="H62" s="113"/>
      <c r="I62" s="113"/>
      <c r="J62" s="113"/>
      <c r="K62" s="113"/>
      <c r="L62" s="113"/>
      <c r="M62" s="113"/>
      <c r="N62" s="113"/>
      <c r="O62" s="113"/>
      <c r="P62" s="113"/>
      <c r="Q62" s="113"/>
      <c r="R62" s="113"/>
      <c r="S62" s="113"/>
      <c r="T62" s="113"/>
    </row>
    <row r="63" spans="1:20" x14ac:dyDescent="0.25">
      <c r="A63" s="113"/>
      <c r="B63" s="113"/>
      <c r="C63" s="114"/>
      <c r="D63" s="114"/>
      <c r="E63" s="113"/>
      <c r="F63" s="113"/>
      <c r="G63" s="113"/>
      <c r="H63" s="113"/>
      <c r="I63" s="113"/>
      <c r="J63" s="113"/>
      <c r="K63" s="113"/>
      <c r="L63" s="113"/>
      <c r="M63" s="113"/>
      <c r="N63" s="113"/>
      <c r="O63" s="113"/>
      <c r="P63" s="113"/>
      <c r="Q63" s="113"/>
      <c r="R63" s="113"/>
      <c r="S63" s="113"/>
      <c r="T63" s="113"/>
    </row>
    <row r="64" spans="1:20" x14ac:dyDescent="0.25">
      <c r="A64" s="113"/>
      <c r="B64" s="113"/>
      <c r="C64" s="114"/>
      <c r="D64" s="114"/>
      <c r="E64" s="113"/>
      <c r="F64" s="113"/>
      <c r="G64" s="113"/>
      <c r="H64" s="113"/>
      <c r="I64" s="113"/>
      <c r="J64" s="113"/>
      <c r="K64" s="113"/>
      <c r="L64" s="113"/>
      <c r="M64" s="113"/>
      <c r="N64" s="113"/>
      <c r="O64" s="113"/>
      <c r="P64" s="113"/>
      <c r="Q64" s="113"/>
      <c r="R64" s="113"/>
      <c r="S64" s="113"/>
      <c r="T64" s="113"/>
    </row>
    <row r="65" spans="1:20" x14ac:dyDescent="0.25">
      <c r="A65" s="113"/>
      <c r="B65" s="113"/>
      <c r="C65" s="114"/>
      <c r="D65" s="114"/>
      <c r="E65" s="113"/>
      <c r="F65" s="113"/>
      <c r="G65" s="113"/>
      <c r="H65" s="113"/>
      <c r="I65" s="113"/>
      <c r="J65" s="113"/>
      <c r="K65" s="113"/>
      <c r="L65" s="113"/>
      <c r="M65" s="113"/>
      <c r="N65" s="113"/>
      <c r="O65" s="113"/>
      <c r="P65" s="113"/>
      <c r="Q65" s="113"/>
      <c r="R65" s="113"/>
      <c r="S65" s="113"/>
      <c r="T65" s="113"/>
    </row>
    <row r="66" spans="1:20" x14ac:dyDescent="0.25">
      <c r="A66" s="113"/>
      <c r="B66" s="113"/>
      <c r="C66" s="114"/>
      <c r="D66" s="114"/>
      <c r="E66" s="113"/>
      <c r="F66" s="113"/>
      <c r="G66" s="113"/>
      <c r="H66" s="113"/>
      <c r="I66" s="113"/>
      <c r="J66" s="113"/>
      <c r="K66" s="113"/>
      <c r="L66" s="113"/>
      <c r="M66" s="113"/>
      <c r="N66" s="113"/>
      <c r="O66" s="113"/>
      <c r="P66" s="113"/>
      <c r="Q66" s="113"/>
      <c r="R66" s="113"/>
      <c r="S66" s="113"/>
      <c r="T66" s="113"/>
    </row>
    <row r="67" spans="1:20" x14ac:dyDescent="0.25">
      <c r="A67" s="113"/>
      <c r="B67" s="113"/>
      <c r="C67" s="114"/>
      <c r="D67" s="114"/>
      <c r="E67" s="113"/>
      <c r="F67" s="113"/>
      <c r="G67" s="113"/>
      <c r="H67" s="113"/>
      <c r="I67" s="113"/>
      <c r="J67" s="113"/>
      <c r="K67" s="113"/>
      <c r="L67" s="113"/>
      <c r="M67" s="113"/>
      <c r="N67" s="113"/>
      <c r="O67" s="113"/>
      <c r="P67" s="113"/>
      <c r="Q67" s="113"/>
      <c r="R67" s="113"/>
      <c r="S67" s="113"/>
      <c r="T67" s="113"/>
    </row>
    <row r="68" spans="1:20" x14ac:dyDescent="0.25">
      <c r="A68" s="113"/>
      <c r="B68" s="113"/>
      <c r="C68" s="114"/>
      <c r="D68" s="114"/>
      <c r="E68" s="113"/>
      <c r="F68" s="113"/>
      <c r="G68" s="113"/>
      <c r="H68" s="113"/>
      <c r="I68" s="113"/>
      <c r="J68" s="113"/>
      <c r="K68" s="113"/>
      <c r="L68" s="113"/>
      <c r="M68" s="113"/>
      <c r="N68" s="113"/>
      <c r="O68" s="113"/>
      <c r="P68" s="113"/>
      <c r="Q68" s="113"/>
      <c r="R68" s="113"/>
      <c r="S68" s="113"/>
      <c r="T68" s="113"/>
    </row>
    <row r="69" spans="1:20" x14ac:dyDescent="0.25">
      <c r="A69" s="113"/>
      <c r="B69" s="113"/>
      <c r="C69" s="114"/>
      <c r="D69" s="114"/>
      <c r="E69" s="113"/>
      <c r="F69" s="113"/>
      <c r="G69" s="113"/>
      <c r="H69" s="113"/>
      <c r="I69" s="113"/>
      <c r="J69" s="113"/>
      <c r="K69" s="113"/>
      <c r="L69" s="113"/>
      <c r="M69" s="113"/>
      <c r="N69" s="113"/>
      <c r="O69" s="113"/>
      <c r="P69" s="113"/>
      <c r="Q69" s="113"/>
      <c r="R69" s="113"/>
      <c r="S69" s="113"/>
      <c r="T69" s="113"/>
    </row>
    <row r="70" spans="1:20" x14ac:dyDescent="0.25">
      <c r="A70" s="113"/>
      <c r="B70" s="113"/>
      <c r="C70" s="114"/>
      <c r="D70" s="114"/>
      <c r="E70" s="113"/>
      <c r="F70" s="113"/>
      <c r="G70" s="113"/>
      <c r="H70" s="113"/>
      <c r="I70" s="113"/>
      <c r="J70" s="113"/>
      <c r="K70" s="113"/>
      <c r="L70" s="113"/>
      <c r="M70" s="113"/>
      <c r="N70" s="113"/>
      <c r="O70" s="113"/>
      <c r="P70" s="113"/>
      <c r="Q70" s="113"/>
      <c r="R70" s="113"/>
      <c r="S70" s="113"/>
      <c r="T70" s="113"/>
    </row>
    <row r="71" spans="1:20" x14ac:dyDescent="0.25">
      <c r="A71" s="113"/>
      <c r="B71" s="113"/>
      <c r="C71" s="114"/>
      <c r="D71" s="114"/>
      <c r="E71" s="113"/>
      <c r="F71" s="113"/>
      <c r="G71" s="113"/>
      <c r="H71" s="113"/>
      <c r="I71" s="113"/>
      <c r="J71" s="113"/>
      <c r="K71" s="113"/>
      <c r="L71" s="113"/>
      <c r="M71" s="113"/>
      <c r="N71" s="113"/>
      <c r="O71" s="113"/>
      <c r="P71" s="113"/>
      <c r="Q71" s="113"/>
      <c r="R71" s="113"/>
      <c r="S71" s="113"/>
      <c r="T71" s="113"/>
    </row>
    <row r="72" spans="1:20" x14ac:dyDescent="0.25">
      <c r="A72" s="113"/>
      <c r="B72" s="113"/>
      <c r="C72" s="114"/>
      <c r="D72" s="114"/>
      <c r="E72" s="113"/>
      <c r="F72" s="113"/>
      <c r="G72" s="113"/>
      <c r="H72" s="113"/>
      <c r="I72" s="113"/>
      <c r="J72" s="113"/>
      <c r="K72" s="113"/>
      <c r="L72" s="113"/>
      <c r="M72" s="113"/>
      <c r="N72" s="113"/>
      <c r="O72" s="113"/>
      <c r="P72" s="113"/>
      <c r="Q72" s="113"/>
      <c r="R72" s="113"/>
      <c r="S72" s="113"/>
      <c r="T72" s="113"/>
    </row>
    <row r="73" spans="1:20" x14ac:dyDescent="0.25">
      <c r="A73" s="113"/>
      <c r="B73" s="113"/>
      <c r="C73" s="114"/>
      <c r="D73" s="114"/>
      <c r="E73" s="113"/>
      <c r="F73" s="113"/>
      <c r="G73" s="113"/>
      <c r="H73" s="113"/>
      <c r="I73" s="113"/>
      <c r="J73" s="113"/>
      <c r="K73" s="113"/>
      <c r="L73" s="113"/>
      <c r="M73" s="113"/>
      <c r="N73" s="113"/>
      <c r="O73" s="113"/>
      <c r="P73" s="113"/>
      <c r="Q73" s="113"/>
      <c r="R73" s="113"/>
      <c r="S73" s="113"/>
      <c r="T73" s="113"/>
    </row>
    <row r="74" spans="1:20" x14ac:dyDescent="0.25">
      <c r="A74" s="113"/>
      <c r="B74" s="113"/>
      <c r="C74" s="114"/>
      <c r="D74" s="114"/>
      <c r="E74" s="113"/>
      <c r="F74" s="113"/>
      <c r="G74" s="113"/>
      <c r="H74" s="113"/>
      <c r="I74" s="113"/>
      <c r="J74" s="113"/>
      <c r="K74" s="113"/>
      <c r="L74" s="113"/>
      <c r="M74" s="113"/>
      <c r="N74" s="113"/>
      <c r="O74" s="113"/>
      <c r="P74" s="113"/>
      <c r="Q74" s="113"/>
      <c r="R74" s="113"/>
      <c r="S74" s="113"/>
      <c r="T74" s="113"/>
    </row>
    <row r="75" spans="1:20" x14ac:dyDescent="0.25">
      <c r="A75" s="113"/>
      <c r="B75" s="113"/>
      <c r="C75" s="114"/>
      <c r="D75" s="114"/>
      <c r="E75" s="113"/>
      <c r="F75" s="113"/>
      <c r="G75" s="113"/>
      <c r="H75" s="113"/>
      <c r="I75" s="113"/>
      <c r="J75" s="113"/>
      <c r="K75" s="113"/>
      <c r="L75" s="113"/>
      <c r="M75" s="113"/>
      <c r="N75" s="113"/>
      <c r="O75" s="113"/>
      <c r="P75" s="113"/>
      <c r="Q75" s="113"/>
      <c r="R75" s="113"/>
      <c r="S75" s="113"/>
      <c r="T75" s="113"/>
    </row>
    <row r="76" spans="1:20" x14ac:dyDescent="0.25">
      <c r="A76" s="113"/>
      <c r="B76" s="113"/>
      <c r="C76" s="114"/>
      <c r="D76" s="114"/>
      <c r="E76" s="113"/>
      <c r="F76" s="113"/>
      <c r="G76" s="113"/>
      <c r="H76" s="113"/>
      <c r="I76" s="113"/>
      <c r="J76" s="113"/>
      <c r="K76" s="113"/>
      <c r="L76" s="113"/>
      <c r="M76" s="113"/>
      <c r="N76" s="113"/>
      <c r="O76" s="113"/>
      <c r="P76" s="113"/>
      <c r="Q76" s="113"/>
      <c r="R76" s="113"/>
      <c r="S76" s="113"/>
      <c r="T76" s="113"/>
    </row>
    <row r="77" spans="1:20" x14ac:dyDescent="0.25">
      <c r="A77" s="113"/>
      <c r="B77" s="113"/>
      <c r="C77" s="114"/>
      <c r="D77" s="114"/>
      <c r="E77" s="113"/>
      <c r="F77" s="113"/>
      <c r="G77" s="113"/>
      <c r="H77" s="113"/>
      <c r="I77" s="113"/>
      <c r="J77" s="113"/>
      <c r="K77" s="113"/>
      <c r="L77" s="113"/>
      <c r="M77" s="113"/>
      <c r="N77" s="113"/>
      <c r="O77" s="113"/>
      <c r="P77" s="113"/>
      <c r="Q77" s="113"/>
      <c r="R77" s="113"/>
      <c r="S77" s="113"/>
      <c r="T77" s="113"/>
    </row>
    <row r="78" spans="1:20" x14ac:dyDescent="0.25">
      <c r="A78" s="113"/>
      <c r="B78" s="113"/>
      <c r="C78" s="114"/>
      <c r="D78" s="114"/>
      <c r="E78" s="113"/>
      <c r="F78" s="113"/>
      <c r="G78" s="113"/>
      <c r="H78" s="113"/>
      <c r="I78" s="113"/>
      <c r="J78" s="113"/>
      <c r="K78" s="113"/>
      <c r="L78" s="113"/>
      <c r="M78" s="113"/>
      <c r="N78" s="113"/>
      <c r="O78" s="113"/>
      <c r="P78" s="113"/>
      <c r="Q78" s="113"/>
      <c r="R78" s="113"/>
      <c r="S78" s="113"/>
      <c r="T78" s="113"/>
    </row>
    <row r="79" spans="1:20" x14ac:dyDescent="0.25">
      <c r="A79" s="113"/>
      <c r="B79" s="113"/>
      <c r="C79" s="114"/>
      <c r="D79" s="114"/>
      <c r="E79" s="113"/>
      <c r="F79" s="113"/>
      <c r="G79" s="113"/>
      <c r="H79" s="113"/>
      <c r="I79" s="113"/>
      <c r="J79" s="113"/>
      <c r="K79" s="113"/>
      <c r="L79" s="113"/>
      <c r="M79" s="113"/>
      <c r="N79" s="113"/>
      <c r="O79" s="113"/>
      <c r="P79" s="113"/>
      <c r="Q79" s="113"/>
      <c r="R79" s="113"/>
      <c r="S79" s="113"/>
      <c r="T79" s="113"/>
    </row>
    <row r="80" spans="1:20" x14ac:dyDescent="0.25">
      <c r="A80" s="113"/>
      <c r="B80" s="113"/>
      <c r="C80" s="114"/>
      <c r="D80" s="114"/>
      <c r="E80" s="113"/>
      <c r="F80" s="113"/>
      <c r="G80" s="113"/>
      <c r="H80" s="113"/>
      <c r="I80" s="113"/>
      <c r="J80" s="113"/>
      <c r="K80" s="113"/>
      <c r="L80" s="113"/>
      <c r="M80" s="113"/>
      <c r="N80" s="113"/>
      <c r="O80" s="113"/>
      <c r="P80" s="113"/>
      <c r="Q80" s="113"/>
      <c r="R80" s="113"/>
      <c r="S80" s="113"/>
      <c r="T80" s="113"/>
    </row>
    <row r="81" spans="1:20" x14ac:dyDescent="0.25">
      <c r="A81" s="113"/>
      <c r="B81" s="113"/>
      <c r="C81" s="114"/>
      <c r="D81" s="114"/>
      <c r="E81" s="113"/>
      <c r="F81" s="113"/>
      <c r="G81" s="113"/>
      <c r="H81" s="113"/>
      <c r="I81" s="113"/>
      <c r="J81" s="113"/>
      <c r="K81" s="113"/>
      <c r="L81" s="113"/>
      <c r="M81" s="113"/>
      <c r="N81" s="113"/>
      <c r="O81" s="113"/>
      <c r="P81" s="113"/>
      <c r="Q81" s="113"/>
      <c r="R81" s="113"/>
      <c r="S81" s="113"/>
      <c r="T81" s="113"/>
    </row>
    <row r="82" spans="1:20" x14ac:dyDescent="0.25">
      <c r="A82" s="113"/>
      <c r="B82" s="113"/>
      <c r="C82" s="114"/>
      <c r="D82" s="114"/>
      <c r="E82" s="113"/>
      <c r="F82" s="113"/>
      <c r="G82" s="113"/>
      <c r="H82" s="113"/>
      <c r="I82" s="113"/>
      <c r="J82" s="113"/>
      <c r="K82" s="113"/>
      <c r="L82" s="113"/>
      <c r="M82" s="113"/>
      <c r="N82" s="113"/>
      <c r="O82" s="113"/>
      <c r="P82" s="113"/>
      <c r="Q82" s="113"/>
      <c r="R82" s="113"/>
      <c r="S82" s="113"/>
      <c r="T82" s="113"/>
    </row>
    <row r="83" spans="1:20" x14ac:dyDescent="0.25">
      <c r="A83" s="113"/>
      <c r="B83" s="113"/>
      <c r="C83" s="114"/>
      <c r="D83" s="114"/>
      <c r="E83" s="113"/>
      <c r="F83" s="113"/>
      <c r="G83" s="113"/>
      <c r="H83" s="113"/>
      <c r="I83" s="113"/>
      <c r="J83" s="113"/>
      <c r="K83" s="113"/>
      <c r="L83" s="113"/>
      <c r="M83" s="113"/>
      <c r="N83" s="113"/>
      <c r="O83" s="113"/>
      <c r="P83" s="113"/>
      <c r="Q83" s="113"/>
      <c r="R83" s="113"/>
      <c r="S83" s="113"/>
      <c r="T83" s="113"/>
    </row>
    <row r="84" spans="1:20" x14ac:dyDescent="0.25">
      <c r="A84" s="113"/>
      <c r="B84" s="113"/>
      <c r="C84" s="114"/>
      <c r="D84" s="114"/>
      <c r="E84" s="113"/>
      <c r="F84" s="113"/>
      <c r="G84" s="113"/>
      <c r="H84" s="113"/>
      <c r="I84" s="113"/>
      <c r="J84" s="113"/>
      <c r="K84" s="113"/>
      <c r="L84" s="113"/>
      <c r="M84" s="113"/>
      <c r="N84" s="113"/>
      <c r="O84" s="113"/>
      <c r="P84" s="113"/>
      <c r="Q84" s="113"/>
      <c r="R84" s="113"/>
      <c r="S84" s="113"/>
      <c r="T84" s="113"/>
    </row>
    <row r="85" spans="1:20" x14ac:dyDescent="0.25">
      <c r="A85" s="113"/>
      <c r="B85" s="113"/>
      <c r="C85" s="114"/>
      <c r="D85" s="114"/>
      <c r="E85" s="113"/>
      <c r="F85" s="113"/>
      <c r="G85" s="113"/>
      <c r="H85" s="113"/>
      <c r="I85" s="113"/>
      <c r="J85" s="113"/>
      <c r="K85" s="113"/>
      <c r="L85" s="113"/>
      <c r="M85" s="113"/>
      <c r="N85" s="113"/>
      <c r="O85" s="113"/>
      <c r="P85" s="113"/>
      <c r="Q85" s="113"/>
      <c r="R85" s="113"/>
      <c r="S85" s="113"/>
      <c r="T85" s="113"/>
    </row>
    <row r="86" spans="1:20" x14ac:dyDescent="0.25">
      <c r="A86" s="113"/>
      <c r="B86" s="113"/>
      <c r="C86" s="114"/>
      <c r="D86" s="114"/>
      <c r="E86" s="113"/>
      <c r="F86" s="113"/>
      <c r="G86" s="113"/>
      <c r="H86" s="113"/>
      <c r="I86" s="113"/>
      <c r="J86" s="113"/>
      <c r="K86" s="113"/>
      <c r="L86" s="113"/>
      <c r="M86" s="113"/>
      <c r="N86" s="113"/>
      <c r="O86" s="113"/>
      <c r="P86" s="113"/>
      <c r="Q86" s="113"/>
      <c r="R86" s="113"/>
      <c r="S86" s="113"/>
      <c r="T86" s="113"/>
    </row>
    <row r="87" spans="1:20" x14ac:dyDescent="0.25">
      <c r="A87" s="113"/>
      <c r="B87" s="113"/>
      <c r="C87" s="114"/>
      <c r="D87" s="114"/>
      <c r="E87" s="113"/>
      <c r="F87" s="113"/>
      <c r="G87" s="113"/>
      <c r="H87" s="113"/>
      <c r="I87" s="113"/>
      <c r="J87" s="113"/>
      <c r="K87" s="113"/>
      <c r="L87" s="113"/>
      <c r="M87" s="113"/>
      <c r="N87" s="113"/>
      <c r="O87" s="113"/>
      <c r="P87" s="113"/>
      <c r="Q87" s="113"/>
      <c r="R87" s="113"/>
      <c r="S87" s="113"/>
      <c r="T87" s="113"/>
    </row>
    <row r="88" spans="1:20" x14ac:dyDescent="0.25">
      <c r="A88" s="113"/>
      <c r="B88" s="113"/>
      <c r="C88" s="114"/>
      <c r="D88" s="114"/>
      <c r="E88" s="113"/>
      <c r="F88" s="113"/>
      <c r="G88" s="113"/>
      <c r="H88" s="113"/>
      <c r="I88" s="113"/>
      <c r="J88" s="113"/>
      <c r="K88" s="113"/>
      <c r="L88" s="113"/>
      <c r="M88" s="113"/>
      <c r="N88" s="113"/>
      <c r="O88" s="113"/>
      <c r="P88" s="113"/>
      <c r="Q88" s="113"/>
      <c r="R88" s="113"/>
      <c r="S88" s="113"/>
      <c r="T88" s="113"/>
    </row>
    <row r="89" spans="1:20" x14ac:dyDescent="0.25">
      <c r="A89" s="113"/>
      <c r="B89" s="113"/>
      <c r="C89" s="114"/>
      <c r="D89" s="114"/>
      <c r="E89" s="113"/>
      <c r="F89" s="113"/>
      <c r="G89" s="113"/>
      <c r="H89" s="113"/>
      <c r="I89" s="113"/>
      <c r="J89" s="113"/>
      <c r="K89" s="113"/>
      <c r="L89" s="113"/>
      <c r="M89" s="113"/>
      <c r="N89" s="113"/>
      <c r="O89" s="113"/>
      <c r="P89" s="113"/>
      <c r="Q89" s="113"/>
      <c r="R89" s="113"/>
      <c r="S89" s="113"/>
      <c r="T89" s="113"/>
    </row>
    <row r="90" spans="1:20" x14ac:dyDescent="0.25">
      <c r="A90" s="113"/>
      <c r="B90" s="113"/>
      <c r="C90" s="114"/>
      <c r="D90" s="114"/>
      <c r="E90" s="113"/>
      <c r="F90" s="113"/>
      <c r="G90" s="113"/>
      <c r="H90" s="113"/>
      <c r="I90" s="113"/>
      <c r="J90" s="113"/>
      <c r="K90" s="113"/>
      <c r="L90" s="113"/>
      <c r="M90" s="113"/>
      <c r="N90" s="113"/>
      <c r="O90" s="113"/>
      <c r="P90" s="113"/>
      <c r="Q90" s="113"/>
      <c r="R90" s="113"/>
      <c r="S90" s="113"/>
      <c r="T90" s="113"/>
    </row>
    <row r="91" spans="1:20" x14ac:dyDescent="0.25">
      <c r="A91" s="113"/>
      <c r="B91" s="113"/>
      <c r="C91" s="114"/>
      <c r="D91" s="114"/>
      <c r="E91" s="113"/>
      <c r="F91" s="113"/>
      <c r="G91" s="113"/>
      <c r="H91" s="113"/>
      <c r="I91" s="113"/>
      <c r="J91" s="113"/>
      <c r="K91" s="113"/>
      <c r="L91" s="113"/>
      <c r="M91" s="113"/>
      <c r="N91" s="113"/>
      <c r="O91" s="113"/>
      <c r="P91" s="113"/>
      <c r="Q91" s="113"/>
      <c r="R91" s="113"/>
      <c r="S91" s="113"/>
      <c r="T91" s="113"/>
    </row>
    <row r="92" spans="1:20" x14ac:dyDescent="0.25">
      <c r="A92" s="113"/>
      <c r="B92" s="113"/>
      <c r="C92" s="114"/>
      <c r="D92" s="114"/>
      <c r="E92" s="113"/>
      <c r="F92" s="113"/>
      <c r="G92" s="113"/>
      <c r="H92" s="113"/>
      <c r="I92" s="113"/>
      <c r="J92" s="113"/>
      <c r="K92" s="113"/>
      <c r="L92" s="113"/>
      <c r="M92" s="113"/>
      <c r="N92" s="113"/>
      <c r="O92" s="113"/>
      <c r="P92" s="113"/>
      <c r="Q92" s="113"/>
      <c r="R92" s="113"/>
      <c r="S92" s="113"/>
      <c r="T92" s="113"/>
    </row>
    <row r="93" spans="1:20" x14ac:dyDescent="0.25">
      <c r="A93" s="113"/>
      <c r="B93" s="113"/>
      <c r="C93" s="114"/>
      <c r="D93" s="114"/>
      <c r="E93" s="113"/>
      <c r="F93" s="113"/>
      <c r="G93" s="113"/>
      <c r="H93" s="113"/>
      <c r="I93" s="113"/>
      <c r="J93" s="113"/>
      <c r="K93" s="113"/>
      <c r="L93" s="113"/>
      <c r="M93" s="113"/>
      <c r="N93" s="113"/>
      <c r="O93" s="113"/>
      <c r="P93" s="113"/>
      <c r="Q93" s="113"/>
      <c r="R93" s="113"/>
      <c r="S93" s="113"/>
      <c r="T93" s="113"/>
    </row>
    <row r="94" spans="1:20" x14ac:dyDescent="0.25">
      <c r="A94" s="113"/>
      <c r="B94" s="113"/>
      <c r="C94" s="114"/>
      <c r="D94" s="114"/>
      <c r="E94" s="113"/>
      <c r="F94" s="113"/>
      <c r="G94" s="113"/>
      <c r="H94" s="113"/>
      <c r="I94" s="113"/>
      <c r="J94" s="113"/>
      <c r="K94" s="113"/>
      <c r="L94" s="113"/>
      <c r="M94" s="113"/>
      <c r="N94" s="113"/>
      <c r="O94" s="113"/>
      <c r="P94" s="113"/>
      <c r="Q94" s="113"/>
      <c r="R94" s="113"/>
      <c r="S94" s="113"/>
      <c r="T94" s="113"/>
    </row>
    <row r="95" spans="1:20" x14ac:dyDescent="0.25">
      <c r="A95" s="113"/>
      <c r="B95" s="113"/>
      <c r="C95" s="114"/>
      <c r="D95" s="114"/>
      <c r="E95" s="113"/>
      <c r="F95" s="113"/>
      <c r="G95" s="113"/>
      <c r="H95" s="113"/>
      <c r="I95" s="113"/>
      <c r="J95" s="113"/>
      <c r="K95" s="113"/>
      <c r="L95" s="113"/>
      <c r="M95" s="113"/>
      <c r="N95" s="113"/>
      <c r="O95" s="113"/>
      <c r="P95" s="113"/>
      <c r="Q95" s="113"/>
      <c r="R95" s="113"/>
      <c r="S95" s="113"/>
      <c r="T95" s="113"/>
    </row>
    <row r="96" spans="1:20" x14ac:dyDescent="0.25">
      <c r="A96" s="113"/>
      <c r="B96" s="113"/>
      <c r="C96" s="114"/>
      <c r="D96" s="114"/>
      <c r="E96" s="113"/>
      <c r="F96" s="113"/>
      <c r="G96" s="113"/>
      <c r="H96" s="113"/>
      <c r="I96" s="113"/>
      <c r="J96" s="113"/>
      <c r="K96" s="113"/>
      <c r="L96" s="113"/>
      <c r="M96" s="113"/>
      <c r="N96" s="113"/>
      <c r="O96" s="113"/>
      <c r="P96" s="113"/>
      <c r="Q96" s="113"/>
      <c r="R96" s="113"/>
      <c r="S96" s="113"/>
      <c r="T96" s="113"/>
    </row>
    <row r="97" spans="1:20" x14ac:dyDescent="0.25">
      <c r="A97" s="113"/>
      <c r="B97" s="113"/>
      <c r="C97" s="114"/>
      <c r="D97" s="114"/>
      <c r="E97" s="113"/>
      <c r="F97" s="113"/>
      <c r="G97" s="113"/>
      <c r="H97" s="113"/>
      <c r="I97" s="113"/>
      <c r="J97" s="113"/>
      <c r="K97" s="113"/>
      <c r="L97" s="113"/>
      <c r="M97" s="113"/>
      <c r="N97" s="113"/>
      <c r="O97" s="113"/>
      <c r="P97" s="113"/>
      <c r="Q97" s="113"/>
      <c r="R97" s="113"/>
      <c r="S97" s="113"/>
      <c r="T97" s="113"/>
    </row>
    <row r="98" spans="1:20" x14ac:dyDescent="0.25">
      <c r="A98" s="113"/>
      <c r="B98" s="113"/>
      <c r="C98" s="114"/>
      <c r="D98" s="114"/>
      <c r="E98" s="113"/>
      <c r="F98" s="113"/>
      <c r="G98" s="113"/>
      <c r="H98" s="113"/>
      <c r="I98" s="113"/>
      <c r="J98" s="113"/>
      <c r="K98" s="113"/>
      <c r="L98" s="113"/>
      <c r="M98" s="113"/>
      <c r="N98" s="113"/>
      <c r="O98" s="113"/>
      <c r="P98" s="113"/>
      <c r="Q98" s="113"/>
      <c r="R98" s="113"/>
      <c r="S98" s="113"/>
      <c r="T98" s="113"/>
    </row>
    <row r="99" spans="1:20" x14ac:dyDescent="0.25">
      <c r="A99" s="113"/>
      <c r="B99" s="113"/>
      <c r="C99" s="114"/>
      <c r="D99" s="114"/>
      <c r="E99" s="113"/>
      <c r="F99" s="113"/>
      <c r="G99" s="113"/>
      <c r="H99" s="113"/>
      <c r="I99" s="113"/>
      <c r="J99" s="113"/>
      <c r="K99" s="113"/>
      <c r="L99" s="113"/>
      <c r="M99" s="113"/>
      <c r="N99" s="113"/>
      <c r="O99" s="113"/>
      <c r="P99" s="113"/>
      <c r="Q99" s="113"/>
      <c r="R99" s="113"/>
      <c r="S99" s="113"/>
      <c r="T99" s="113"/>
    </row>
    <row r="100" spans="1:20" x14ac:dyDescent="0.25">
      <c r="A100" s="113"/>
      <c r="B100" s="113"/>
      <c r="C100" s="114"/>
      <c r="D100" s="114"/>
      <c r="E100" s="113"/>
      <c r="F100" s="113"/>
      <c r="G100" s="113"/>
      <c r="H100" s="113"/>
      <c r="I100" s="113"/>
      <c r="J100" s="113"/>
      <c r="K100" s="113"/>
      <c r="L100" s="113"/>
      <c r="M100" s="113"/>
      <c r="N100" s="113"/>
      <c r="O100" s="113"/>
      <c r="P100" s="113"/>
      <c r="Q100" s="113"/>
      <c r="R100" s="113"/>
      <c r="S100" s="113"/>
      <c r="T100" s="113"/>
    </row>
    <row r="101" spans="1:20" x14ac:dyDescent="0.25">
      <c r="A101" s="113"/>
      <c r="B101" s="113"/>
      <c r="C101" s="114"/>
      <c r="D101" s="114"/>
      <c r="E101" s="113"/>
      <c r="F101" s="113"/>
      <c r="G101" s="113"/>
      <c r="H101" s="113"/>
      <c r="I101" s="113"/>
      <c r="J101" s="113"/>
      <c r="K101" s="113"/>
      <c r="L101" s="113"/>
      <c r="M101" s="113"/>
      <c r="N101" s="113"/>
      <c r="O101" s="113"/>
      <c r="P101" s="113"/>
      <c r="Q101" s="113"/>
      <c r="R101" s="113"/>
      <c r="S101" s="113"/>
      <c r="T101" s="113"/>
    </row>
    <row r="102" spans="1:20" x14ac:dyDescent="0.25">
      <c r="A102" s="113"/>
      <c r="B102" s="113"/>
      <c r="C102" s="114"/>
      <c r="D102" s="114"/>
      <c r="E102" s="113"/>
      <c r="F102" s="113"/>
      <c r="G102" s="113"/>
      <c r="H102" s="113"/>
      <c r="I102" s="113"/>
      <c r="J102" s="113"/>
      <c r="K102" s="113"/>
      <c r="L102" s="113"/>
      <c r="M102" s="113"/>
      <c r="N102" s="113"/>
      <c r="O102" s="113"/>
      <c r="P102" s="113"/>
      <c r="Q102" s="113"/>
      <c r="R102" s="113"/>
      <c r="S102" s="113"/>
      <c r="T102" s="113"/>
    </row>
    <row r="103" spans="1:20" x14ac:dyDescent="0.25">
      <c r="A103" s="113"/>
      <c r="B103" s="113"/>
      <c r="C103" s="114"/>
      <c r="D103" s="114"/>
      <c r="E103" s="113"/>
      <c r="F103" s="113"/>
      <c r="G103" s="113"/>
      <c r="H103" s="113"/>
      <c r="I103" s="113"/>
      <c r="J103" s="113"/>
      <c r="K103" s="113"/>
      <c r="L103" s="113"/>
      <c r="M103" s="113"/>
      <c r="N103" s="113"/>
      <c r="O103" s="113"/>
      <c r="P103" s="113"/>
      <c r="Q103" s="113"/>
      <c r="R103" s="113"/>
      <c r="S103" s="113"/>
      <c r="T103" s="113"/>
    </row>
    <row r="104" spans="1:20" x14ac:dyDescent="0.25">
      <c r="A104" s="113"/>
      <c r="B104" s="113"/>
      <c r="C104" s="114"/>
      <c r="D104" s="114"/>
      <c r="E104" s="113"/>
      <c r="F104" s="113"/>
      <c r="G104" s="113"/>
      <c r="H104" s="113"/>
      <c r="I104" s="113"/>
      <c r="J104" s="113"/>
      <c r="K104" s="113"/>
      <c r="L104" s="113"/>
      <c r="M104" s="113"/>
      <c r="N104" s="113"/>
      <c r="O104" s="113"/>
      <c r="P104" s="113"/>
      <c r="Q104" s="113"/>
      <c r="R104" s="113"/>
      <c r="S104" s="113"/>
      <c r="T104" s="113"/>
    </row>
    <row r="105" spans="1:20" x14ac:dyDescent="0.25">
      <c r="A105" s="113"/>
      <c r="B105" s="113"/>
      <c r="C105" s="114"/>
      <c r="D105" s="114"/>
      <c r="E105" s="113"/>
      <c r="F105" s="113"/>
      <c r="G105" s="113"/>
      <c r="H105" s="113"/>
      <c r="I105" s="113"/>
      <c r="J105" s="113"/>
      <c r="K105" s="113"/>
      <c r="L105" s="113"/>
      <c r="M105" s="113"/>
      <c r="N105" s="113"/>
      <c r="O105" s="113"/>
      <c r="P105" s="113"/>
      <c r="Q105" s="113"/>
      <c r="R105" s="113"/>
      <c r="S105" s="113"/>
      <c r="T105" s="113"/>
    </row>
    <row r="106" spans="1:20" x14ac:dyDescent="0.25">
      <c r="A106" s="113"/>
      <c r="B106" s="113"/>
      <c r="C106" s="114"/>
      <c r="D106" s="114"/>
      <c r="E106" s="113"/>
      <c r="F106" s="113"/>
      <c r="G106" s="113"/>
      <c r="H106" s="113"/>
      <c r="I106" s="113"/>
      <c r="J106" s="113"/>
      <c r="K106" s="113"/>
      <c r="L106" s="113"/>
      <c r="M106" s="113"/>
      <c r="N106" s="113"/>
      <c r="O106" s="113"/>
      <c r="P106" s="113"/>
      <c r="Q106" s="113"/>
      <c r="R106" s="113"/>
      <c r="S106" s="113"/>
      <c r="T106" s="113"/>
    </row>
    <row r="107" spans="1:20" x14ac:dyDescent="0.25">
      <c r="A107" s="113"/>
      <c r="B107" s="113"/>
      <c r="C107" s="114"/>
      <c r="D107" s="114"/>
      <c r="E107" s="113"/>
      <c r="F107" s="113"/>
      <c r="G107" s="113"/>
      <c r="H107" s="113"/>
      <c r="I107" s="113"/>
      <c r="J107" s="113"/>
      <c r="K107" s="113"/>
      <c r="L107" s="113"/>
      <c r="M107" s="113"/>
      <c r="N107" s="113"/>
      <c r="O107" s="113"/>
      <c r="P107" s="113"/>
      <c r="Q107" s="113"/>
      <c r="R107" s="113"/>
      <c r="S107" s="113"/>
      <c r="T107" s="113"/>
    </row>
    <row r="108" spans="1:20" x14ac:dyDescent="0.25">
      <c r="A108" s="113"/>
      <c r="B108" s="113"/>
      <c r="C108" s="114"/>
      <c r="D108" s="114"/>
      <c r="E108" s="113"/>
      <c r="F108" s="113"/>
      <c r="G108" s="113"/>
      <c r="H108" s="113"/>
      <c r="I108" s="113"/>
      <c r="J108" s="113"/>
      <c r="K108" s="113"/>
      <c r="L108" s="113"/>
      <c r="M108" s="113"/>
      <c r="N108" s="113"/>
      <c r="O108" s="113"/>
      <c r="P108" s="113"/>
      <c r="Q108" s="113"/>
      <c r="R108" s="113"/>
      <c r="S108" s="113"/>
      <c r="T108" s="113"/>
    </row>
    <row r="109" spans="1:20" x14ac:dyDescent="0.25">
      <c r="A109" s="113"/>
      <c r="B109" s="113"/>
      <c r="C109" s="114"/>
      <c r="D109" s="114"/>
      <c r="E109" s="113"/>
      <c r="F109" s="113"/>
      <c r="G109" s="113"/>
      <c r="H109" s="113"/>
      <c r="I109" s="113"/>
      <c r="J109" s="113"/>
      <c r="K109" s="113"/>
      <c r="L109" s="113"/>
      <c r="M109" s="113"/>
      <c r="N109" s="113"/>
      <c r="O109" s="113"/>
      <c r="P109" s="113"/>
      <c r="Q109" s="113"/>
      <c r="R109" s="113"/>
      <c r="S109" s="113"/>
      <c r="T109" s="113"/>
    </row>
    <row r="110" spans="1:20" x14ac:dyDescent="0.25">
      <c r="A110" s="113"/>
      <c r="B110" s="113"/>
      <c r="C110" s="114"/>
      <c r="D110" s="114"/>
      <c r="E110" s="113"/>
      <c r="F110" s="113"/>
      <c r="G110" s="113"/>
      <c r="H110" s="113"/>
      <c r="I110" s="113"/>
      <c r="J110" s="113"/>
      <c r="K110" s="113"/>
      <c r="L110" s="113"/>
      <c r="M110" s="113"/>
      <c r="N110" s="113"/>
      <c r="O110" s="113"/>
      <c r="P110" s="113"/>
      <c r="Q110" s="113"/>
      <c r="R110" s="113"/>
      <c r="S110" s="113"/>
      <c r="T110" s="113"/>
    </row>
    <row r="111" spans="1:20" x14ac:dyDescent="0.25">
      <c r="A111" s="113"/>
      <c r="B111" s="113"/>
      <c r="C111" s="114"/>
      <c r="D111" s="114"/>
      <c r="E111" s="113"/>
      <c r="F111" s="113"/>
      <c r="G111" s="113"/>
      <c r="H111" s="113"/>
      <c r="I111" s="113"/>
      <c r="J111" s="113"/>
      <c r="K111" s="113"/>
      <c r="L111" s="113"/>
      <c r="M111" s="113"/>
      <c r="N111" s="113"/>
      <c r="O111" s="113"/>
      <c r="P111" s="113"/>
      <c r="Q111" s="113"/>
      <c r="R111" s="113"/>
      <c r="S111" s="113"/>
      <c r="T111" s="113"/>
    </row>
    <row r="112" spans="1:20" x14ac:dyDescent="0.25">
      <c r="A112" s="113"/>
      <c r="B112" s="113"/>
      <c r="C112" s="114"/>
      <c r="D112" s="114"/>
      <c r="E112" s="113"/>
      <c r="F112" s="113"/>
      <c r="G112" s="113"/>
      <c r="H112" s="113"/>
      <c r="I112" s="113"/>
      <c r="J112" s="113"/>
      <c r="K112" s="113"/>
      <c r="L112" s="113"/>
      <c r="M112" s="113"/>
      <c r="N112" s="113"/>
      <c r="O112" s="113"/>
      <c r="P112" s="113"/>
      <c r="Q112" s="113"/>
      <c r="R112" s="113"/>
      <c r="S112" s="113"/>
      <c r="T112" s="113"/>
    </row>
    <row r="113" spans="1:20" x14ac:dyDescent="0.25">
      <c r="A113" s="113"/>
      <c r="B113" s="113"/>
      <c r="C113" s="114"/>
      <c r="D113" s="114"/>
      <c r="E113" s="113"/>
      <c r="F113" s="113"/>
      <c r="G113" s="113"/>
      <c r="H113" s="113"/>
      <c r="I113" s="113"/>
      <c r="J113" s="113"/>
      <c r="K113" s="113"/>
      <c r="L113" s="113"/>
      <c r="M113" s="113"/>
      <c r="N113" s="113"/>
      <c r="O113" s="113"/>
      <c r="P113" s="113"/>
      <c r="Q113" s="113"/>
      <c r="R113" s="113"/>
      <c r="S113" s="113"/>
      <c r="T113" s="113"/>
    </row>
    <row r="114" spans="1:20" x14ac:dyDescent="0.25">
      <c r="A114" s="113"/>
      <c r="B114" s="113"/>
      <c r="C114" s="114"/>
      <c r="D114" s="114"/>
      <c r="E114" s="113"/>
      <c r="F114" s="113"/>
      <c r="G114" s="113"/>
      <c r="H114" s="113"/>
      <c r="I114" s="113"/>
      <c r="J114" s="113"/>
      <c r="K114" s="113"/>
      <c r="L114" s="113"/>
      <c r="M114" s="113"/>
      <c r="N114" s="113"/>
      <c r="O114" s="113"/>
      <c r="P114" s="113"/>
      <c r="Q114" s="113"/>
      <c r="R114" s="113"/>
      <c r="S114" s="113"/>
      <c r="T114" s="113"/>
    </row>
    <row r="115" spans="1:20" x14ac:dyDescent="0.25">
      <c r="A115" s="113"/>
      <c r="B115" s="113"/>
      <c r="C115" s="114"/>
      <c r="D115" s="114"/>
      <c r="E115" s="113"/>
      <c r="F115" s="113"/>
      <c r="G115" s="113"/>
      <c r="H115" s="113"/>
      <c r="I115" s="113"/>
      <c r="J115" s="113"/>
      <c r="K115" s="113"/>
      <c r="L115" s="113"/>
      <c r="M115" s="113"/>
      <c r="N115" s="113"/>
      <c r="O115" s="113"/>
      <c r="P115" s="113"/>
      <c r="Q115" s="113"/>
      <c r="R115" s="113"/>
      <c r="S115" s="113"/>
      <c r="T115" s="113"/>
    </row>
    <row r="116" spans="1:20" x14ac:dyDescent="0.25">
      <c r="A116" s="113"/>
      <c r="B116" s="113"/>
      <c r="C116" s="114"/>
      <c r="D116" s="114"/>
      <c r="E116" s="113"/>
      <c r="F116" s="113"/>
      <c r="G116" s="113"/>
      <c r="H116" s="113"/>
      <c r="I116" s="113"/>
      <c r="J116" s="113"/>
      <c r="K116" s="113"/>
      <c r="L116" s="113"/>
      <c r="M116" s="113"/>
      <c r="N116" s="113"/>
      <c r="O116" s="113"/>
      <c r="P116" s="113"/>
      <c r="Q116" s="113"/>
      <c r="R116" s="113"/>
      <c r="S116" s="113"/>
      <c r="T116" s="113"/>
    </row>
    <row r="117" spans="1:20" x14ac:dyDescent="0.25">
      <c r="A117" s="113"/>
      <c r="B117" s="113"/>
      <c r="C117" s="114"/>
      <c r="D117" s="114"/>
      <c r="E117" s="113"/>
      <c r="F117" s="113"/>
      <c r="G117" s="113"/>
      <c r="H117" s="113"/>
      <c r="I117" s="113"/>
      <c r="J117" s="113"/>
      <c r="K117" s="113"/>
      <c r="L117" s="113"/>
      <c r="M117" s="113"/>
      <c r="N117" s="113"/>
      <c r="O117" s="113"/>
      <c r="P117" s="113"/>
      <c r="Q117" s="113"/>
      <c r="R117" s="113"/>
      <c r="S117" s="113"/>
      <c r="T117" s="113"/>
    </row>
    <row r="118" spans="1:20" x14ac:dyDescent="0.25">
      <c r="A118" s="113"/>
      <c r="B118" s="113"/>
      <c r="C118" s="114"/>
      <c r="D118" s="114"/>
      <c r="E118" s="113"/>
      <c r="F118" s="113"/>
      <c r="G118" s="113"/>
      <c r="H118" s="113"/>
      <c r="I118" s="113"/>
      <c r="J118" s="113"/>
      <c r="K118" s="113"/>
      <c r="L118" s="113"/>
      <c r="M118" s="113"/>
      <c r="N118" s="113"/>
      <c r="O118" s="113"/>
      <c r="P118" s="113"/>
      <c r="Q118" s="113"/>
      <c r="R118" s="113"/>
      <c r="S118" s="113"/>
      <c r="T118" s="113"/>
    </row>
    <row r="119" spans="1:20" x14ac:dyDescent="0.25">
      <c r="A119" s="113"/>
      <c r="B119" s="113"/>
      <c r="C119" s="114"/>
      <c r="D119" s="114"/>
      <c r="E119" s="113"/>
      <c r="F119" s="113"/>
      <c r="G119" s="113"/>
      <c r="H119" s="113"/>
      <c r="I119" s="113"/>
      <c r="J119" s="113"/>
      <c r="K119" s="113"/>
      <c r="L119" s="113"/>
      <c r="M119" s="113"/>
      <c r="N119" s="113"/>
      <c r="O119" s="113"/>
      <c r="P119" s="113"/>
      <c r="Q119" s="113"/>
      <c r="R119" s="113"/>
      <c r="S119" s="113"/>
      <c r="T119" s="113"/>
    </row>
    <row r="120" spans="1:20" x14ac:dyDescent="0.25">
      <c r="A120" s="113"/>
      <c r="B120" s="113"/>
      <c r="C120" s="114"/>
      <c r="D120" s="114"/>
      <c r="E120" s="113"/>
      <c r="F120" s="113"/>
      <c r="G120" s="113"/>
      <c r="H120" s="113"/>
      <c r="I120" s="113"/>
      <c r="J120" s="113"/>
      <c r="K120" s="113"/>
      <c r="L120" s="113"/>
      <c r="M120" s="113"/>
      <c r="N120" s="113"/>
      <c r="O120" s="113"/>
      <c r="P120" s="113"/>
      <c r="Q120" s="113"/>
      <c r="R120" s="113"/>
      <c r="S120" s="113"/>
      <c r="T120" s="113"/>
    </row>
    <row r="121" spans="1:20" x14ac:dyDescent="0.25">
      <c r="A121" s="113"/>
      <c r="B121" s="113"/>
      <c r="C121" s="114"/>
      <c r="D121" s="114"/>
      <c r="E121" s="113"/>
      <c r="F121" s="113"/>
      <c r="G121" s="113"/>
      <c r="H121" s="113"/>
      <c r="I121" s="113"/>
      <c r="J121" s="113"/>
      <c r="K121" s="113"/>
      <c r="L121" s="113"/>
      <c r="M121" s="113"/>
      <c r="N121" s="113"/>
      <c r="O121" s="113"/>
      <c r="P121" s="113"/>
      <c r="Q121" s="113"/>
      <c r="R121" s="113"/>
      <c r="S121" s="113"/>
      <c r="T121" s="113"/>
    </row>
    <row r="122" spans="1:20" x14ac:dyDescent="0.25">
      <c r="A122" s="113"/>
      <c r="B122" s="113"/>
      <c r="C122" s="114"/>
      <c r="D122" s="114"/>
      <c r="E122" s="113"/>
      <c r="F122" s="113"/>
      <c r="G122" s="113"/>
      <c r="H122" s="113"/>
      <c r="I122" s="113"/>
      <c r="J122" s="113"/>
      <c r="K122" s="113"/>
      <c r="L122" s="113"/>
      <c r="M122" s="113"/>
      <c r="N122" s="113"/>
      <c r="O122" s="113"/>
      <c r="P122" s="113"/>
      <c r="Q122" s="113"/>
      <c r="R122" s="113"/>
      <c r="S122" s="113"/>
      <c r="T122" s="113"/>
    </row>
    <row r="123" spans="1:20" x14ac:dyDescent="0.25">
      <c r="A123" s="113"/>
      <c r="B123" s="113"/>
      <c r="C123" s="114"/>
      <c r="D123" s="114"/>
      <c r="E123" s="113"/>
      <c r="F123" s="113"/>
      <c r="G123" s="113"/>
      <c r="H123" s="113"/>
      <c r="I123" s="113"/>
      <c r="J123" s="113"/>
      <c r="K123" s="113"/>
      <c r="L123" s="113"/>
      <c r="M123" s="113"/>
      <c r="N123" s="113"/>
      <c r="O123" s="113"/>
      <c r="P123" s="113"/>
      <c r="Q123" s="113"/>
      <c r="R123" s="113"/>
      <c r="S123" s="113"/>
      <c r="T123" s="113"/>
    </row>
    <row r="124" spans="1:20" x14ac:dyDescent="0.25">
      <c r="A124" s="113"/>
      <c r="B124" s="113"/>
      <c r="C124" s="114"/>
      <c r="D124" s="114"/>
      <c r="E124" s="113"/>
      <c r="F124" s="113"/>
      <c r="G124" s="113"/>
      <c r="H124" s="113"/>
      <c r="I124" s="113"/>
      <c r="J124" s="113"/>
      <c r="K124" s="113"/>
      <c r="L124" s="113"/>
      <c r="M124" s="113"/>
      <c r="N124" s="113"/>
      <c r="O124" s="113"/>
      <c r="P124" s="113"/>
      <c r="Q124" s="113"/>
      <c r="R124" s="113"/>
      <c r="S124" s="113"/>
      <c r="T124" s="113"/>
    </row>
    <row r="125" spans="1:20" x14ac:dyDescent="0.25">
      <c r="A125" s="113"/>
      <c r="B125" s="113"/>
      <c r="C125" s="114"/>
      <c r="D125" s="114"/>
      <c r="E125" s="113"/>
      <c r="F125" s="113"/>
      <c r="G125" s="113"/>
      <c r="H125" s="113"/>
      <c r="I125" s="113"/>
      <c r="J125" s="113"/>
      <c r="K125" s="113"/>
      <c r="L125" s="113"/>
      <c r="M125" s="113"/>
      <c r="N125" s="113"/>
      <c r="O125" s="113"/>
      <c r="P125" s="113"/>
      <c r="Q125" s="113"/>
      <c r="R125" s="113"/>
      <c r="S125" s="113"/>
      <c r="T125" s="113"/>
    </row>
    <row r="126" spans="1:20" x14ac:dyDescent="0.25">
      <c r="A126" s="113"/>
      <c r="B126" s="113"/>
      <c r="C126" s="114"/>
      <c r="D126" s="114"/>
      <c r="E126" s="113"/>
      <c r="F126" s="113"/>
      <c r="G126" s="113"/>
      <c r="H126" s="113"/>
      <c r="I126" s="113"/>
      <c r="J126" s="113"/>
      <c r="K126" s="113"/>
      <c r="L126" s="113"/>
      <c r="M126" s="113"/>
      <c r="N126" s="113"/>
      <c r="O126" s="113"/>
      <c r="P126" s="113"/>
      <c r="Q126" s="113"/>
      <c r="R126" s="113"/>
      <c r="S126" s="113"/>
      <c r="T126" s="113"/>
    </row>
    <row r="127" spans="1:20" x14ac:dyDescent="0.25">
      <c r="A127" s="113"/>
      <c r="B127" s="113"/>
      <c r="C127" s="114"/>
      <c r="D127" s="114"/>
      <c r="E127" s="113"/>
      <c r="F127" s="113"/>
      <c r="G127" s="113"/>
      <c r="H127" s="113"/>
      <c r="I127" s="113"/>
      <c r="J127" s="113"/>
      <c r="K127" s="113"/>
      <c r="L127" s="113"/>
      <c r="M127" s="113"/>
      <c r="N127" s="113"/>
      <c r="O127" s="113"/>
      <c r="P127" s="113"/>
      <c r="Q127" s="113"/>
      <c r="R127" s="113"/>
      <c r="S127" s="113"/>
      <c r="T127" s="113"/>
    </row>
    <row r="128" spans="1:20" x14ac:dyDescent="0.25">
      <c r="A128" s="113"/>
      <c r="B128" s="113"/>
      <c r="C128" s="114"/>
      <c r="D128" s="114"/>
      <c r="E128" s="113"/>
      <c r="F128" s="113"/>
      <c r="G128" s="113"/>
      <c r="H128" s="113"/>
      <c r="I128" s="113"/>
      <c r="J128" s="113"/>
      <c r="K128" s="113"/>
      <c r="L128" s="113"/>
      <c r="M128" s="113"/>
      <c r="N128" s="113"/>
      <c r="O128" s="113"/>
      <c r="P128" s="113"/>
      <c r="Q128" s="113"/>
      <c r="R128" s="113"/>
      <c r="S128" s="113"/>
      <c r="T128" s="113"/>
    </row>
    <row r="129" spans="1:20" x14ac:dyDescent="0.25">
      <c r="A129" s="113"/>
      <c r="B129" s="113"/>
      <c r="C129" s="114"/>
      <c r="D129" s="114"/>
      <c r="E129" s="113"/>
      <c r="F129" s="113"/>
      <c r="G129" s="113"/>
      <c r="H129" s="113"/>
      <c r="I129" s="113"/>
      <c r="J129" s="113"/>
      <c r="K129" s="113"/>
      <c r="L129" s="113"/>
      <c r="M129" s="113"/>
      <c r="N129" s="113"/>
      <c r="O129" s="113"/>
      <c r="P129" s="113"/>
      <c r="Q129" s="113"/>
      <c r="R129" s="113"/>
      <c r="S129" s="113"/>
      <c r="T129" s="113"/>
    </row>
    <row r="130" spans="1:20" x14ac:dyDescent="0.25">
      <c r="A130" s="113"/>
      <c r="B130" s="113"/>
      <c r="C130" s="114"/>
      <c r="D130" s="114"/>
      <c r="E130" s="113"/>
      <c r="F130" s="113"/>
      <c r="G130" s="113"/>
      <c r="H130" s="113"/>
      <c r="I130" s="113"/>
      <c r="J130" s="113"/>
      <c r="K130" s="113"/>
      <c r="L130" s="113"/>
      <c r="M130" s="113"/>
      <c r="N130" s="113"/>
      <c r="O130" s="113"/>
      <c r="P130" s="113"/>
      <c r="Q130" s="113"/>
      <c r="R130" s="113"/>
      <c r="S130" s="113"/>
      <c r="T130" s="113"/>
    </row>
    <row r="131" spans="1:20" x14ac:dyDescent="0.25">
      <c r="A131" s="113"/>
      <c r="B131" s="113"/>
      <c r="C131" s="114"/>
      <c r="D131" s="114"/>
      <c r="E131" s="113"/>
      <c r="F131" s="113"/>
      <c r="G131" s="113"/>
      <c r="H131" s="113"/>
      <c r="I131" s="113"/>
      <c r="J131" s="113"/>
      <c r="K131" s="113"/>
      <c r="L131" s="113"/>
      <c r="M131" s="113"/>
      <c r="N131" s="113"/>
      <c r="O131" s="113"/>
      <c r="P131" s="113"/>
      <c r="Q131" s="113"/>
      <c r="R131" s="113"/>
      <c r="S131" s="113"/>
      <c r="T131" s="113"/>
    </row>
    <row r="132" spans="1:20" x14ac:dyDescent="0.25">
      <c r="A132" s="113"/>
      <c r="B132" s="113"/>
      <c r="C132" s="114"/>
      <c r="D132" s="114"/>
      <c r="E132" s="113"/>
      <c r="F132" s="113"/>
      <c r="G132" s="113"/>
      <c r="H132" s="113"/>
      <c r="I132" s="113"/>
      <c r="J132" s="113"/>
      <c r="K132" s="113"/>
      <c r="L132" s="113"/>
      <c r="M132" s="113"/>
      <c r="N132" s="113"/>
      <c r="O132" s="113"/>
      <c r="P132" s="113"/>
      <c r="Q132" s="113"/>
      <c r="R132" s="113"/>
      <c r="S132" s="113"/>
      <c r="T132" s="113"/>
    </row>
    <row r="133" spans="1:20" x14ac:dyDescent="0.25">
      <c r="A133" s="113"/>
      <c r="B133" s="113"/>
      <c r="C133" s="114"/>
      <c r="D133" s="114"/>
      <c r="E133" s="113"/>
      <c r="F133" s="113"/>
      <c r="G133" s="113"/>
      <c r="H133" s="113"/>
      <c r="I133" s="113"/>
      <c r="J133" s="113"/>
      <c r="K133" s="113"/>
      <c r="L133" s="113"/>
      <c r="M133" s="113"/>
      <c r="N133" s="113"/>
      <c r="O133" s="113"/>
      <c r="P133" s="113"/>
      <c r="Q133" s="113"/>
      <c r="R133" s="113"/>
      <c r="S133" s="113"/>
      <c r="T133" s="113"/>
    </row>
    <row r="134" spans="1:20" x14ac:dyDescent="0.25">
      <c r="A134" s="113"/>
      <c r="B134" s="113"/>
      <c r="C134" s="114"/>
      <c r="D134" s="114"/>
      <c r="E134" s="113"/>
      <c r="F134" s="113"/>
      <c r="G134" s="113"/>
      <c r="H134" s="113"/>
      <c r="I134" s="113"/>
      <c r="J134" s="113"/>
      <c r="K134" s="113"/>
      <c r="L134" s="113"/>
      <c r="M134" s="113"/>
      <c r="N134" s="113"/>
      <c r="O134" s="113"/>
      <c r="P134" s="113"/>
      <c r="Q134" s="113"/>
      <c r="R134" s="113"/>
      <c r="S134" s="113"/>
      <c r="T134" s="113"/>
    </row>
    <row r="135" spans="1:20" x14ac:dyDescent="0.25">
      <c r="A135" s="113"/>
      <c r="B135" s="113"/>
      <c r="C135" s="114"/>
      <c r="D135" s="114"/>
      <c r="E135" s="113"/>
      <c r="F135" s="113"/>
      <c r="G135" s="113"/>
      <c r="H135" s="113"/>
      <c r="I135" s="113"/>
      <c r="J135" s="113"/>
      <c r="K135" s="113"/>
      <c r="L135" s="113"/>
      <c r="M135" s="113"/>
      <c r="N135" s="113"/>
      <c r="O135" s="113"/>
      <c r="P135" s="113"/>
      <c r="Q135" s="113"/>
      <c r="R135" s="113"/>
      <c r="S135" s="113"/>
      <c r="T135" s="113"/>
    </row>
    <row r="136" spans="1:20" x14ac:dyDescent="0.25">
      <c r="A136" s="113"/>
      <c r="B136" s="113"/>
      <c r="C136" s="114"/>
      <c r="D136" s="114"/>
      <c r="E136" s="113"/>
      <c r="F136" s="113"/>
      <c r="G136" s="113"/>
      <c r="H136" s="113"/>
      <c r="I136" s="113"/>
      <c r="J136" s="113"/>
      <c r="K136" s="113"/>
      <c r="L136" s="113"/>
      <c r="M136" s="113"/>
      <c r="N136" s="113"/>
      <c r="O136" s="113"/>
      <c r="P136" s="113"/>
      <c r="Q136" s="113"/>
      <c r="R136" s="113"/>
      <c r="S136" s="113"/>
      <c r="T136" s="113"/>
    </row>
    <row r="137" spans="1:20" x14ac:dyDescent="0.25">
      <c r="A137" s="113"/>
      <c r="B137" s="113"/>
      <c r="C137" s="114"/>
      <c r="D137" s="114"/>
      <c r="E137" s="113"/>
      <c r="F137" s="113"/>
      <c r="G137" s="113"/>
      <c r="H137" s="113"/>
      <c r="I137" s="113"/>
      <c r="J137" s="113"/>
      <c r="K137" s="113"/>
      <c r="L137" s="113"/>
      <c r="M137" s="113"/>
      <c r="N137" s="113"/>
      <c r="O137" s="113"/>
      <c r="P137" s="113"/>
      <c r="Q137" s="113"/>
      <c r="R137" s="113"/>
      <c r="S137" s="113"/>
      <c r="T137" s="113"/>
    </row>
    <row r="138" spans="1:20" x14ac:dyDescent="0.25">
      <c r="A138" s="113"/>
      <c r="B138" s="113"/>
      <c r="C138" s="114"/>
      <c r="D138" s="114"/>
      <c r="E138" s="113"/>
      <c r="F138" s="113"/>
      <c r="G138" s="113"/>
      <c r="H138" s="113"/>
      <c r="I138" s="113"/>
      <c r="J138" s="113"/>
      <c r="K138" s="113"/>
      <c r="L138" s="113"/>
      <c r="M138" s="113"/>
      <c r="N138" s="113"/>
      <c r="O138" s="113"/>
      <c r="P138" s="113"/>
      <c r="Q138" s="113"/>
      <c r="R138" s="113"/>
      <c r="S138" s="113"/>
      <c r="T138" s="113"/>
    </row>
    <row r="139" spans="1:20" x14ac:dyDescent="0.25">
      <c r="A139" s="113"/>
      <c r="B139" s="113"/>
      <c r="C139" s="114"/>
      <c r="D139" s="114"/>
      <c r="E139" s="113"/>
      <c r="F139" s="113"/>
      <c r="G139" s="113"/>
      <c r="H139" s="113"/>
      <c r="I139" s="113"/>
      <c r="J139" s="113"/>
      <c r="K139" s="113"/>
      <c r="L139" s="113"/>
      <c r="M139" s="113"/>
      <c r="N139" s="113"/>
      <c r="O139" s="113"/>
      <c r="P139" s="113"/>
      <c r="Q139" s="113"/>
      <c r="R139" s="113"/>
      <c r="S139" s="113"/>
      <c r="T139" s="113"/>
    </row>
    <row r="140" spans="1:20" x14ac:dyDescent="0.25">
      <c r="A140" s="113"/>
      <c r="B140" s="113"/>
      <c r="C140" s="114"/>
      <c r="D140" s="114"/>
      <c r="E140" s="113"/>
      <c r="F140" s="113"/>
      <c r="G140" s="113"/>
      <c r="H140" s="113"/>
      <c r="I140" s="113"/>
      <c r="J140" s="113"/>
      <c r="K140" s="113"/>
      <c r="L140" s="113"/>
      <c r="M140" s="113"/>
      <c r="N140" s="113"/>
      <c r="O140" s="113"/>
      <c r="P140" s="113"/>
      <c r="Q140" s="113"/>
      <c r="R140" s="113"/>
      <c r="S140" s="113"/>
      <c r="T140" s="113"/>
    </row>
    <row r="141" spans="1:20" x14ac:dyDescent="0.25">
      <c r="A141" s="113"/>
      <c r="B141" s="113"/>
      <c r="C141" s="114"/>
      <c r="D141" s="114"/>
      <c r="E141" s="113"/>
      <c r="F141" s="113"/>
      <c r="G141" s="113"/>
      <c r="H141" s="113"/>
      <c r="I141" s="113"/>
      <c r="J141" s="113"/>
      <c r="K141" s="113"/>
      <c r="L141" s="113"/>
      <c r="M141" s="113"/>
      <c r="N141" s="113"/>
      <c r="O141" s="113"/>
      <c r="P141" s="113"/>
      <c r="Q141" s="113"/>
      <c r="R141" s="113"/>
      <c r="S141" s="113"/>
      <c r="T141" s="113"/>
    </row>
    <row r="142" spans="1:20" x14ac:dyDescent="0.25">
      <c r="A142" s="113"/>
      <c r="B142" s="113"/>
      <c r="C142" s="114"/>
      <c r="D142" s="114"/>
      <c r="E142" s="113"/>
      <c r="F142" s="113"/>
      <c r="G142" s="113"/>
      <c r="H142" s="113"/>
      <c r="I142" s="113"/>
      <c r="J142" s="113"/>
      <c r="K142" s="113"/>
      <c r="L142" s="113"/>
      <c r="M142" s="113"/>
      <c r="N142" s="113"/>
      <c r="O142" s="113"/>
      <c r="P142" s="113"/>
      <c r="Q142" s="113"/>
      <c r="R142" s="113"/>
      <c r="S142" s="113"/>
      <c r="T142" s="113"/>
    </row>
    <row r="143" spans="1:20" x14ac:dyDescent="0.25">
      <c r="A143" s="113"/>
      <c r="B143" s="113"/>
      <c r="C143" s="114"/>
      <c r="D143" s="114"/>
      <c r="E143" s="113"/>
      <c r="F143" s="113"/>
      <c r="G143" s="113"/>
      <c r="H143" s="113"/>
      <c r="I143" s="113"/>
      <c r="J143" s="113"/>
      <c r="K143" s="113"/>
      <c r="L143" s="113"/>
      <c r="M143" s="113"/>
      <c r="N143" s="113"/>
      <c r="O143" s="113"/>
      <c r="P143" s="113"/>
      <c r="Q143" s="113"/>
      <c r="R143" s="113"/>
      <c r="S143" s="113"/>
      <c r="T143" s="113"/>
    </row>
    <row r="144" spans="1:20" x14ac:dyDescent="0.25">
      <c r="A144" s="113"/>
      <c r="B144" s="113"/>
      <c r="C144" s="114"/>
      <c r="D144" s="114"/>
      <c r="E144" s="113"/>
      <c r="F144" s="113"/>
      <c r="G144" s="113"/>
      <c r="H144" s="113"/>
      <c r="I144" s="113"/>
      <c r="J144" s="113"/>
      <c r="K144" s="113"/>
      <c r="L144" s="113"/>
      <c r="M144" s="113"/>
      <c r="N144" s="113"/>
      <c r="O144" s="113"/>
      <c r="P144" s="113"/>
      <c r="Q144" s="113"/>
      <c r="R144" s="113"/>
      <c r="S144" s="113"/>
      <c r="T144" s="113"/>
    </row>
    <row r="145" spans="1:20" x14ac:dyDescent="0.25">
      <c r="A145" s="113"/>
      <c r="B145" s="113"/>
      <c r="C145" s="114"/>
      <c r="D145" s="114"/>
      <c r="E145" s="113"/>
      <c r="F145" s="113"/>
      <c r="G145" s="113"/>
      <c r="H145" s="113"/>
      <c r="I145" s="113"/>
      <c r="J145" s="113"/>
      <c r="K145" s="113"/>
      <c r="L145" s="113"/>
      <c r="M145" s="113"/>
      <c r="N145" s="113"/>
      <c r="O145" s="113"/>
      <c r="P145" s="113"/>
      <c r="Q145" s="113"/>
      <c r="R145" s="113"/>
      <c r="S145" s="113"/>
      <c r="T145" s="113"/>
    </row>
    <row r="146" spans="1:20" x14ac:dyDescent="0.25">
      <c r="A146" s="113"/>
      <c r="B146" s="113"/>
      <c r="C146" s="114"/>
      <c r="D146" s="114"/>
      <c r="E146" s="113"/>
      <c r="F146" s="113"/>
      <c r="G146" s="113"/>
      <c r="H146" s="113"/>
      <c r="I146" s="113"/>
      <c r="J146" s="113"/>
      <c r="K146" s="113"/>
      <c r="L146" s="113"/>
      <c r="M146" s="113"/>
      <c r="N146" s="113"/>
      <c r="O146" s="113"/>
      <c r="P146" s="113"/>
      <c r="Q146" s="113"/>
      <c r="R146" s="113"/>
      <c r="S146" s="113"/>
      <c r="T146" s="113"/>
    </row>
    <row r="147" spans="1:20" x14ac:dyDescent="0.25">
      <c r="A147" s="113"/>
      <c r="B147" s="113"/>
      <c r="C147" s="114"/>
      <c r="D147" s="114"/>
      <c r="E147" s="113"/>
      <c r="F147" s="113"/>
      <c r="G147" s="113"/>
      <c r="H147" s="113"/>
      <c r="I147" s="113"/>
      <c r="J147" s="113"/>
      <c r="K147" s="113"/>
      <c r="L147" s="113"/>
      <c r="M147" s="113"/>
      <c r="N147" s="113"/>
      <c r="O147" s="113"/>
      <c r="P147" s="113"/>
      <c r="Q147" s="113"/>
      <c r="R147" s="113"/>
      <c r="S147" s="113"/>
      <c r="T147" s="113"/>
    </row>
    <row r="148" spans="1:20" x14ac:dyDescent="0.25">
      <c r="A148" s="113"/>
      <c r="B148" s="113"/>
      <c r="C148" s="114"/>
      <c r="D148" s="114"/>
      <c r="E148" s="113"/>
      <c r="F148" s="113"/>
      <c r="G148" s="113"/>
      <c r="H148" s="113"/>
      <c r="I148" s="113"/>
      <c r="J148" s="113"/>
      <c r="K148" s="113"/>
      <c r="L148" s="113"/>
      <c r="M148" s="113"/>
      <c r="N148" s="113"/>
      <c r="O148" s="113"/>
      <c r="P148" s="113"/>
      <c r="Q148" s="113"/>
      <c r="R148" s="113"/>
      <c r="S148" s="113"/>
      <c r="T148" s="113"/>
    </row>
    <row r="149" spans="1:20" x14ac:dyDescent="0.25">
      <c r="A149" s="113"/>
      <c r="B149" s="113"/>
      <c r="C149" s="114"/>
      <c r="D149" s="114"/>
      <c r="E149" s="113"/>
      <c r="F149" s="113"/>
      <c r="G149" s="113"/>
      <c r="H149" s="113"/>
      <c r="I149" s="113"/>
      <c r="J149" s="113"/>
      <c r="K149" s="113"/>
      <c r="L149" s="113"/>
      <c r="M149" s="113"/>
      <c r="N149" s="113"/>
      <c r="O149" s="113"/>
      <c r="P149" s="113"/>
      <c r="Q149" s="113"/>
      <c r="R149" s="113"/>
      <c r="S149" s="113"/>
      <c r="T149" s="113"/>
    </row>
    <row r="150" spans="1:20" x14ac:dyDescent="0.25">
      <c r="A150" s="113"/>
      <c r="B150" s="113"/>
      <c r="C150" s="114"/>
      <c r="D150" s="114"/>
      <c r="E150" s="113"/>
      <c r="F150" s="113"/>
      <c r="G150" s="113"/>
      <c r="H150" s="113"/>
      <c r="I150" s="113"/>
      <c r="J150" s="113"/>
      <c r="K150" s="113"/>
      <c r="L150" s="113"/>
      <c r="M150" s="113"/>
      <c r="N150" s="113"/>
      <c r="O150" s="113"/>
      <c r="P150" s="113"/>
      <c r="Q150" s="113"/>
      <c r="R150" s="113"/>
      <c r="S150" s="113"/>
      <c r="T150" s="113"/>
    </row>
    <row r="151" spans="1:20" x14ac:dyDescent="0.25">
      <c r="A151" s="113"/>
      <c r="B151" s="113"/>
      <c r="C151" s="114"/>
      <c r="D151" s="114"/>
      <c r="E151" s="113"/>
      <c r="F151" s="113"/>
      <c r="G151" s="113"/>
      <c r="H151" s="113"/>
      <c r="I151" s="113"/>
      <c r="J151" s="113"/>
      <c r="K151" s="113"/>
      <c r="L151" s="113"/>
      <c r="M151" s="113"/>
      <c r="N151" s="113"/>
      <c r="O151" s="113"/>
      <c r="P151" s="113"/>
      <c r="Q151" s="113"/>
      <c r="R151" s="113"/>
      <c r="S151" s="113"/>
      <c r="T151" s="113"/>
    </row>
    <row r="152" spans="1:20" x14ac:dyDescent="0.25">
      <c r="A152" s="113"/>
      <c r="B152" s="113"/>
      <c r="C152" s="114"/>
      <c r="D152" s="114"/>
      <c r="E152" s="113"/>
      <c r="F152" s="113"/>
      <c r="G152" s="113"/>
      <c r="H152" s="113"/>
      <c r="I152" s="113"/>
      <c r="J152" s="113"/>
      <c r="K152" s="113"/>
      <c r="L152" s="113"/>
      <c r="M152" s="113"/>
      <c r="N152" s="113"/>
      <c r="O152" s="113"/>
      <c r="P152" s="113"/>
      <c r="Q152" s="113"/>
      <c r="R152" s="113"/>
      <c r="S152" s="113"/>
      <c r="T152" s="113"/>
    </row>
    <row r="153" spans="1:20" x14ac:dyDescent="0.25">
      <c r="A153" s="113"/>
      <c r="B153" s="113"/>
      <c r="C153" s="114"/>
      <c r="D153" s="114"/>
      <c r="E153" s="113"/>
      <c r="F153" s="113"/>
      <c r="G153" s="113"/>
      <c r="H153" s="113"/>
      <c r="I153" s="113"/>
      <c r="J153" s="113"/>
      <c r="K153" s="113"/>
      <c r="L153" s="113"/>
      <c r="M153" s="113"/>
      <c r="N153" s="113"/>
      <c r="O153" s="113"/>
      <c r="P153" s="113"/>
      <c r="Q153" s="113"/>
      <c r="R153" s="113"/>
      <c r="S153" s="113"/>
      <c r="T153" s="113"/>
    </row>
    <row r="154" spans="1:20" x14ac:dyDescent="0.25">
      <c r="A154" s="113"/>
      <c r="B154" s="113"/>
      <c r="C154" s="114"/>
      <c r="D154" s="114"/>
      <c r="E154" s="113"/>
      <c r="F154" s="113"/>
      <c r="G154" s="113"/>
      <c r="H154" s="113"/>
      <c r="I154" s="113"/>
      <c r="J154" s="113"/>
      <c r="K154" s="113"/>
      <c r="L154" s="113"/>
      <c r="M154" s="113"/>
      <c r="N154" s="113"/>
      <c r="O154" s="113"/>
      <c r="P154" s="113"/>
      <c r="Q154" s="113"/>
      <c r="R154" s="113"/>
      <c r="S154" s="113"/>
      <c r="T154" s="113"/>
    </row>
    <row r="155" spans="1:20" x14ac:dyDescent="0.25">
      <c r="A155" s="113"/>
      <c r="B155" s="113"/>
      <c r="C155" s="114"/>
      <c r="D155" s="114"/>
      <c r="E155" s="113"/>
      <c r="F155" s="113"/>
      <c r="G155" s="113"/>
      <c r="H155" s="113"/>
      <c r="I155" s="113"/>
      <c r="J155" s="113"/>
      <c r="K155" s="113"/>
      <c r="L155" s="113"/>
      <c r="M155" s="113"/>
      <c r="N155" s="113"/>
      <c r="O155" s="113"/>
      <c r="P155" s="113"/>
      <c r="Q155" s="113"/>
      <c r="R155" s="113"/>
      <c r="S155" s="113"/>
      <c r="T155" s="113"/>
    </row>
    <row r="156" spans="1:20" x14ac:dyDescent="0.25">
      <c r="A156" s="113"/>
      <c r="B156" s="113"/>
      <c r="C156" s="114"/>
      <c r="D156" s="114"/>
      <c r="E156" s="113"/>
      <c r="F156" s="113"/>
      <c r="G156" s="113"/>
      <c r="H156" s="113"/>
      <c r="I156" s="113"/>
      <c r="J156" s="113"/>
      <c r="K156" s="113"/>
      <c r="L156" s="113"/>
      <c r="M156" s="113"/>
      <c r="N156" s="113"/>
      <c r="O156" s="113"/>
      <c r="P156" s="113"/>
      <c r="Q156" s="113"/>
      <c r="R156" s="113"/>
      <c r="S156" s="113"/>
      <c r="T156" s="113"/>
    </row>
    <row r="157" spans="1:20" x14ac:dyDescent="0.25">
      <c r="A157" s="113"/>
      <c r="B157" s="113"/>
      <c r="C157" s="114"/>
      <c r="D157" s="114"/>
      <c r="E157" s="113"/>
      <c r="F157" s="113"/>
      <c r="G157" s="113"/>
      <c r="H157" s="113"/>
      <c r="I157" s="113"/>
      <c r="J157" s="113"/>
      <c r="K157" s="113"/>
      <c r="L157" s="113"/>
      <c r="M157" s="113"/>
      <c r="N157" s="113"/>
      <c r="O157" s="113"/>
      <c r="P157" s="113"/>
      <c r="Q157" s="113"/>
      <c r="R157" s="113"/>
      <c r="S157" s="113"/>
      <c r="T157" s="113"/>
    </row>
    <row r="158" spans="1:20" x14ac:dyDescent="0.25">
      <c r="A158" s="113"/>
      <c r="B158" s="113"/>
      <c r="C158" s="114"/>
      <c r="D158" s="114"/>
      <c r="E158" s="113"/>
      <c r="F158" s="113"/>
      <c r="G158" s="113"/>
      <c r="H158" s="113"/>
      <c r="I158" s="113"/>
      <c r="J158" s="113"/>
      <c r="K158" s="113"/>
      <c r="L158" s="113"/>
      <c r="M158" s="113"/>
      <c r="N158" s="113"/>
      <c r="O158" s="113"/>
      <c r="P158" s="113"/>
      <c r="Q158" s="113"/>
      <c r="R158" s="113"/>
      <c r="S158" s="113"/>
      <c r="T158" s="113"/>
    </row>
    <row r="159" spans="1:20" x14ac:dyDescent="0.25">
      <c r="A159" s="113"/>
      <c r="B159" s="113"/>
      <c r="C159" s="114"/>
      <c r="D159" s="114"/>
      <c r="E159" s="113"/>
      <c r="F159" s="113"/>
      <c r="G159" s="113"/>
      <c r="H159" s="113"/>
      <c r="I159" s="113"/>
      <c r="J159" s="113"/>
      <c r="K159" s="113"/>
      <c r="L159" s="113"/>
      <c r="M159" s="113"/>
      <c r="N159" s="113"/>
      <c r="O159" s="113"/>
      <c r="P159" s="113"/>
      <c r="Q159" s="113"/>
      <c r="R159" s="113"/>
      <c r="S159" s="113"/>
      <c r="T159" s="113"/>
    </row>
    <row r="160" spans="1:20" x14ac:dyDescent="0.25">
      <c r="A160" s="113"/>
      <c r="B160" s="113"/>
      <c r="C160" s="114"/>
      <c r="D160" s="114"/>
      <c r="E160" s="113"/>
      <c r="F160" s="113"/>
      <c r="G160" s="113"/>
      <c r="H160" s="113"/>
      <c r="I160" s="113"/>
      <c r="J160" s="113"/>
      <c r="K160" s="113"/>
      <c r="L160" s="113"/>
      <c r="M160" s="113"/>
      <c r="N160" s="113"/>
      <c r="O160" s="113"/>
      <c r="P160" s="113"/>
      <c r="Q160" s="113"/>
      <c r="R160" s="113"/>
      <c r="S160" s="113"/>
      <c r="T160" s="113"/>
    </row>
    <row r="161" spans="1:20" x14ac:dyDescent="0.25">
      <c r="A161" s="113"/>
      <c r="B161" s="113"/>
      <c r="C161" s="114"/>
      <c r="D161" s="114"/>
      <c r="E161" s="113"/>
      <c r="F161" s="113"/>
      <c r="G161" s="113"/>
      <c r="H161" s="113"/>
      <c r="I161" s="113"/>
      <c r="J161" s="113"/>
      <c r="K161" s="113"/>
      <c r="L161" s="113"/>
      <c r="M161" s="113"/>
      <c r="N161" s="113"/>
      <c r="O161" s="113"/>
      <c r="P161" s="113"/>
      <c r="Q161" s="113"/>
      <c r="R161" s="113"/>
      <c r="S161" s="113"/>
      <c r="T161" s="113"/>
    </row>
    <row r="162" spans="1:20" x14ac:dyDescent="0.25">
      <c r="A162" s="113"/>
      <c r="B162" s="113"/>
      <c r="C162" s="114"/>
      <c r="D162" s="114"/>
      <c r="E162" s="113"/>
      <c r="F162" s="113"/>
      <c r="G162" s="113"/>
      <c r="H162" s="113"/>
      <c r="I162" s="113"/>
      <c r="J162" s="113"/>
      <c r="K162" s="113"/>
      <c r="L162" s="113"/>
      <c r="M162" s="113"/>
      <c r="N162" s="113"/>
      <c r="O162" s="113"/>
      <c r="P162" s="113"/>
      <c r="Q162" s="113"/>
      <c r="R162" s="113"/>
      <c r="S162" s="113"/>
      <c r="T162" s="113"/>
    </row>
    <row r="163" spans="1:20" x14ac:dyDescent="0.25">
      <c r="A163" s="113"/>
      <c r="B163" s="113"/>
      <c r="C163" s="114"/>
      <c r="D163" s="114"/>
      <c r="E163" s="113"/>
      <c r="F163" s="113"/>
      <c r="G163" s="113"/>
      <c r="H163" s="113"/>
      <c r="I163" s="113"/>
      <c r="J163" s="113"/>
      <c r="K163" s="113"/>
      <c r="L163" s="113"/>
      <c r="M163" s="113"/>
      <c r="N163" s="113"/>
      <c r="O163" s="113"/>
      <c r="P163" s="113"/>
      <c r="Q163" s="113"/>
      <c r="R163" s="113"/>
      <c r="S163" s="113"/>
      <c r="T163" s="113"/>
    </row>
    <row r="164" spans="1:20" x14ac:dyDescent="0.25">
      <c r="A164" s="113"/>
      <c r="B164" s="113"/>
      <c r="C164" s="114"/>
      <c r="D164" s="114"/>
      <c r="E164" s="113"/>
      <c r="F164" s="113"/>
      <c r="G164" s="113"/>
      <c r="H164" s="113"/>
      <c r="I164" s="113"/>
      <c r="J164" s="113"/>
      <c r="K164" s="113"/>
      <c r="L164" s="113"/>
      <c r="M164" s="113"/>
      <c r="N164" s="113"/>
      <c r="O164" s="113"/>
      <c r="P164" s="113"/>
      <c r="Q164" s="113"/>
      <c r="R164" s="113"/>
      <c r="S164" s="113"/>
      <c r="T164" s="113"/>
    </row>
    <row r="165" spans="1:20" x14ac:dyDescent="0.25">
      <c r="A165" s="113"/>
      <c r="B165" s="113"/>
      <c r="C165" s="114"/>
      <c r="D165" s="114"/>
      <c r="E165" s="113"/>
      <c r="F165" s="113"/>
      <c r="G165" s="113"/>
      <c r="H165" s="113"/>
      <c r="I165" s="113"/>
      <c r="J165" s="113"/>
      <c r="K165" s="113"/>
      <c r="L165" s="113"/>
      <c r="M165" s="113"/>
      <c r="N165" s="113"/>
      <c r="O165" s="113"/>
      <c r="P165" s="113"/>
      <c r="Q165" s="113"/>
      <c r="R165" s="113"/>
      <c r="S165" s="113"/>
      <c r="T165" s="113"/>
    </row>
    <row r="166" spans="1:20" x14ac:dyDescent="0.25">
      <c r="A166" s="113"/>
      <c r="B166" s="113"/>
      <c r="C166" s="114"/>
      <c r="D166" s="114"/>
      <c r="E166" s="113"/>
      <c r="F166" s="113"/>
      <c r="G166" s="113"/>
      <c r="H166" s="113"/>
      <c r="I166" s="113"/>
      <c r="J166" s="113"/>
      <c r="K166" s="113"/>
      <c r="L166" s="113"/>
      <c r="M166" s="113"/>
      <c r="N166" s="113"/>
      <c r="O166" s="113"/>
      <c r="P166" s="113"/>
      <c r="Q166" s="113"/>
      <c r="R166" s="113"/>
      <c r="S166" s="113"/>
      <c r="T166" s="113"/>
    </row>
    <row r="167" spans="1:20" x14ac:dyDescent="0.25">
      <c r="A167" s="113"/>
      <c r="B167" s="113"/>
      <c r="C167" s="114"/>
      <c r="D167" s="114"/>
      <c r="E167" s="113"/>
      <c r="F167" s="113"/>
      <c r="G167" s="113"/>
      <c r="H167" s="113"/>
      <c r="I167" s="113"/>
      <c r="J167" s="113"/>
      <c r="K167" s="113"/>
      <c r="L167" s="113"/>
      <c r="M167" s="113"/>
      <c r="N167" s="113"/>
      <c r="O167" s="113"/>
      <c r="P167" s="113"/>
      <c r="Q167" s="113"/>
      <c r="R167" s="113"/>
      <c r="S167" s="113"/>
      <c r="T167" s="113"/>
    </row>
    <row r="168" spans="1:20" x14ac:dyDescent="0.25">
      <c r="A168" s="113"/>
      <c r="B168" s="113"/>
      <c r="C168" s="114"/>
      <c r="D168" s="114"/>
      <c r="E168" s="113"/>
      <c r="F168" s="113"/>
      <c r="G168" s="113"/>
      <c r="H168" s="113"/>
      <c r="I168" s="113"/>
      <c r="J168" s="113"/>
      <c r="K168" s="113"/>
      <c r="L168" s="113"/>
      <c r="M168" s="113"/>
      <c r="N168" s="113"/>
      <c r="O168" s="113"/>
      <c r="P168" s="113"/>
      <c r="Q168" s="113"/>
      <c r="R168" s="113"/>
      <c r="S168" s="113"/>
      <c r="T168" s="113"/>
    </row>
    <row r="169" spans="1:20" x14ac:dyDescent="0.25">
      <c r="A169" s="113"/>
      <c r="B169" s="113"/>
      <c r="C169" s="114"/>
      <c r="D169" s="114"/>
      <c r="E169" s="113"/>
      <c r="F169" s="113"/>
      <c r="G169" s="113"/>
      <c r="H169" s="113"/>
      <c r="I169" s="113"/>
      <c r="J169" s="113"/>
      <c r="K169" s="113"/>
      <c r="L169" s="113"/>
      <c r="M169" s="113"/>
      <c r="N169" s="113"/>
      <c r="O169" s="113"/>
      <c r="P169" s="113"/>
      <c r="Q169" s="113"/>
      <c r="R169" s="113"/>
      <c r="S169" s="113"/>
      <c r="T169" s="113"/>
    </row>
    <row r="170" spans="1:20" x14ac:dyDescent="0.25">
      <c r="A170" s="113"/>
      <c r="B170" s="113"/>
      <c r="C170" s="114"/>
      <c r="D170" s="114"/>
      <c r="E170" s="113"/>
      <c r="F170" s="113"/>
      <c r="G170" s="113"/>
      <c r="H170" s="113"/>
      <c r="I170" s="113"/>
      <c r="J170" s="113"/>
      <c r="K170" s="113"/>
      <c r="L170" s="113"/>
      <c r="M170" s="113"/>
      <c r="N170" s="113"/>
      <c r="O170" s="113"/>
      <c r="P170" s="113"/>
      <c r="Q170" s="113"/>
      <c r="R170" s="113"/>
      <c r="S170" s="113"/>
      <c r="T170" s="113"/>
    </row>
    <row r="171" spans="1:20" x14ac:dyDescent="0.25">
      <c r="A171" s="113"/>
      <c r="B171" s="113"/>
      <c r="C171" s="114"/>
      <c r="D171" s="114"/>
      <c r="E171" s="113"/>
      <c r="F171" s="113"/>
      <c r="G171" s="113"/>
      <c r="H171" s="113"/>
      <c r="I171" s="113"/>
      <c r="J171" s="113"/>
      <c r="K171" s="113"/>
      <c r="L171" s="113"/>
      <c r="M171" s="113"/>
      <c r="N171" s="113"/>
      <c r="O171" s="113"/>
      <c r="P171" s="113"/>
      <c r="Q171" s="113"/>
      <c r="R171" s="113"/>
      <c r="S171" s="113"/>
      <c r="T171" s="113"/>
    </row>
    <row r="172" spans="1:20" x14ac:dyDescent="0.25">
      <c r="A172" s="113"/>
      <c r="B172" s="113"/>
      <c r="C172" s="114"/>
      <c r="D172" s="114"/>
      <c r="E172" s="113"/>
      <c r="F172" s="113"/>
      <c r="G172" s="113"/>
      <c r="H172" s="113"/>
      <c r="I172" s="113"/>
      <c r="J172" s="113"/>
      <c r="K172" s="113"/>
      <c r="L172" s="113"/>
      <c r="M172" s="113"/>
      <c r="N172" s="113"/>
      <c r="O172" s="113"/>
      <c r="P172" s="113"/>
      <c r="Q172" s="113"/>
      <c r="R172" s="113"/>
      <c r="S172" s="113"/>
      <c r="T172" s="113"/>
    </row>
    <row r="173" spans="1:20" x14ac:dyDescent="0.25">
      <c r="A173" s="113"/>
      <c r="B173" s="113"/>
      <c r="C173" s="114"/>
      <c r="D173" s="114"/>
      <c r="E173" s="113"/>
      <c r="F173" s="113"/>
      <c r="G173" s="113"/>
      <c r="H173" s="113"/>
      <c r="I173" s="113"/>
      <c r="J173" s="113"/>
      <c r="K173" s="113"/>
      <c r="L173" s="113"/>
      <c r="M173" s="113"/>
      <c r="N173" s="113"/>
      <c r="O173" s="113"/>
      <c r="P173" s="113"/>
      <c r="Q173" s="113"/>
      <c r="R173" s="113"/>
      <c r="S173" s="113"/>
      <c r="T173" s="113"/>
    </row>
    <row r="174" spans="1:20" x14ac:dyDescent="0.25">
      <c r="A174" s="113"/>
      <c r="B174" s="113"/>
      <c r="C174" s="114"/>
      <c r="D174" s="114"/>
      <c r="E174" s="113"/>
      <c r="F174" s="113"/>
      <c r="G174" s="113"/>
      <c r="H174" s="113"/>
      <c r="I174" s="113"/>
      <c r="J174" s="113"/>
      <c r="K174" s="113"/>
      <c r="L174" s="113"/>
      <c r="M174" s="113"/>
      <c r="N174" s="113"/>
      <c r="O174" s="113"/>
      <c r="P174" s="113"/>
      <c r="Q174" s="113"/>
      <c r="R174" s="113"/>
      <c r="S174" s="113"/>
      <c r="T174" s="113"/>
    </row>
    <row r="175" spans="1:20" x14ac:dyDescent="0.25">
      <c r="A175" s="113"/>
      <c r="B175" s="113"/>
      <c r="C175" s="114"/>
      <c r="D175" s="114"/>
      <c r="E175" s="113"/>
      <c r="F175" s="113"/>
      <c r="G175" s="113"/>
      <c r="H175" s="113"/>
      <c r="I175" s="113"/>
      <c r="J175" s="113"/>
      <c r="K175" s="113"/>
      <c r="L175" s="113"/>
      <c r="M175" s="113"/>
      <c r="N175" s="113"/>
      <c r="O175" s="113"/>
      <c r="P175" s="113"/>
      <c r="Q175" s="113"/>
      <c r="R175" s="113"/>
      <c r="S175" s="113"/>
      <c r="T175" s="113"/>
    </row>
    <row r="176" spans="1:20" x14ac:dyDescent="0.25">
      <c r="A176" s="113"/>
      <c r="B176" s="113"/>
      <c r="C176" s="114"/>
      <c r="D176" s="114"/>
      <c r="E176" s="113"/>
      <c r="F176" s="113"/>
      <c r="G176" s="113"/>
      <c r="H176" s="113"/>
      <c r="I176" s="113"/>
      <c r="J176" s="113"/>
      <c r="K176" s="113"/>
      <c r="L176" s="113"/>
      <c r="M176" s="113"/>
      <c r="N176" s="113"/>
      <c r="O176" s="113"/>
      <c r="P176" s="113"/>
      <c r="Q176" s="113"/>
      <c r="R176" s="113"/>
      <c r="S176" s="113"/>
      <c r="T176" s="113"/>
    </row>
    <row r="177" spans="1:20" x14ac:dyDescent="0.25">
      <c r="A177" s="113"/>
      <c r="B177" s="113"/>
      <c r="C177" s="114"/>
      <c r="D177" s="114"/>
      <c r="E177" s="113"/>
      <c r="F177" s="113"/>
      <c r="G177" s="113"/>
      <c r="H177" s="113"/>
      <c r="I177" s="113"/>
      <c r="J177" s="113"/>
      <c r="K177" s="113"/>
      <c r="L177" s="113"/>
      <c r="M177" s="113"/>
      <c r="N177" s="113"/>
      <c r="O177" s="113"/>
      <c r="P177" s="113"/>
      <c r="Q177" s="113"/>
      <c r="R177" s="113"/>
      <c r="S177" s="113"/>
      <c r="T177" s="113"/>
    </row>
    <row r="178" spans="1:20" x14ac:dyDescent="0.25">
      <c r="A178" s="113"/>
      <c r="B178" s="113"/>
      <c r="C178" s="114"/>
      <c r="D178" s="114"/>
      <c r="E178" s="113"/>
      <c r="F178" s="113"/>
      <c r="G178" s="113"/>
      <c r="H178" s="113"/>
      <c r="I178" s="113"/>
      <c r="J178" s="113"/>
      <c r="K178" s="113"/>
      <c r="L178" s="113"/>
      <c r="M178" s="113"/>
      <c r="N178" s="113"/>
      <c r="O178" s="113"/>
      <c r="P178" s="113"/>
      <c r="Q178" s="113"/>
      <c r="R178" s="113"/>
      <c r="S178" s="113"/>
      <c r="T178" s="113"/>
    </row>
    <row r="179" spans="1:20" x14ac:dyDescent="0.25">
      <c r="A179" s="113"/>
      <c r="B179" s="113"/>
      <c r="C179" s="114"/>
      <c r="D179" s="114"/>
      <c r="E179" s="113"/>
      <c r="F179" s="113"/>
      <c r="G179" s="113"/>
      <c r="H179" s="113"/>
      <c r="I179" s="113"/>
      <c r="J179" s="113"/>
      <c r="K179" s="113"/>
      <c r="L179" s="113"/>
      <c r="M179" s="113"/>
      <c r="N179" s="113"/>
      <c r="O179" s="113"/>
      <c r="P179" s="113"/>
      <c r="Q179" s="113"/>
      <c r="R179" s="113"/>
      <c r="S179" s="113"/>
      <c r="T179" s="113"/>
    </row>
    <row r="180" spans="1:20" x14ac:dyDescent="0.25">
      <c r="A180" s="113"/>
      <c r="B180" s="113"/>
      <c r="C180" s="114"/>
      <c r="D180" s="114"/>
      <c r="E180" s="113"/>
      <c r="F180" s="113"/>
      <c r="G180" s="113"/>
      <c r="H180" s="113"/>
      <c r="I180" s="113"/>
      <c r="J180" s="113"/>
      <c r="K180" s="113"/>
      <c r="L180" s="113"/>
      <c r="M180" s="113"/>
      <c r="N180" s="113"/>
      <c r="O180" s="113"/>
      <c r="P180" s="113"/>
      <c r="Q180" s="113"/>
      <c r="R180" s="113"/>
      <c r="S180" s="113"/>
      <c r="T180" s="113"/>
    </row>
    <row r="181" spans="1:20" x14ac:dyDescent="0.25">
      <c r="A181" s="113"/>
      <c r="B181" s="113"/>
      <c r="C181" s="114"/>
      <c r="D181" s="114"/>
      <c r="E181" s="113"/>
      <c r="F181" s="113"/>
      <c r="G181" s="113"/>
      <c r="H181" s="113"/>
      <c r="I181" s="113"/>
      <c r="J181" s="113"/>
      <c r="K181" s="113"/>
      <c r="L181" s="113"/>
      <c r="M181" s="113"/>
      <c r="N181" s="113"/>
      <c r="O181" s="113"/>
      <c r="P181" s="113"/>
      <c r="Q181" s="113"/>
      <c r="R181" s="113"/>
      <c r="S181" s="113"/>
      <c r="T181" s="113"/>
    </row>
    <row r="182" spans="1:20" x14ac:dyDescent="0.25">
      <c r="A182" s="113"/>
      <c r="B182" s="113"/>
      <c r="C182" s="114"/>
      <c r="D182" s="114"/>
      <c r="E182" s="113"/>
      <c r="F182" s="113"/>
      <c r="G182" s="113"/>
      <c r="H182" s="113"/>
      <c r="I182" s="113"/>
      <c r="J182" s="113"/>
      <c r="K182" s="113"/>
      <c r="L182" s="113"/>
      <c r="M182" s="113"/>
      <c r="N182" s="113"/>
      <c r="O182" s="113"/>
      <c r="P182" s="113"/>
      <c r="Q182" s="113"/>
      <c r="R182" s="113"/>
      <c r="S182" s="113"/>
      <c r="T182" s="113"/>
    </row>
    <row r="183" spans="1:20" x14ac:dyDescent="0.25">
      <c r="A183" s="113"/>
      <c r="B183" s="113"/>
      <c r="C183" s="114"/>
      <c r="D183" s="114"/>
      <c r="E183" s="113"/>
      <c r="F183" s="113"/>
      <c r="G183" s="113"/>
      <c r="H183" s="113"/>
      <c r="I183" s="113"/>
      <c r="J183" s="113"/>
      <c r="K183" s="113"/>
      <c r="L183" s="113"/>
      <c r="M183" s="113"/>
      <c r="N183" s="113"/>
      <c r="O183" s="113"/>
      <c r="P183" s="113"/>
      <c r="Q183" s="113"/>
      <c r="R183" s="113"/>
      <c r="S183" s="113"/>
      <c r="T183" s="113"/>
    </row>
    <row r="184" spans="1:20" x14ac:dyDescent="0.25">
      <c r="A184" s="113"/>
      <c r="B184" s="113"/>
      <c r="C184" s="114"/>
      <c r="D184" s="114"/>
      <c r="E184" s="113"/>
      <c r="F184" s="113"/>
      <c r="G184" s="113"/>
      <c r="H184" s="113"/>
      <c r="I184" s="113"/>
      <c r="J184" s="113"/>
      <c r="K184" s="113"/>
      <c r="L184" s="113"/>
      <c r="M184" s="113"/>
      <c r="N184" s="113"/>
      <c r="O184" s="113"/>
      <c r="P184" s="113"/>
      <c r="Q184" s="113"/>
      <c r="R184" s="113"/>
      <c r="S184" s="113"/>
      <c r="T184" s="113"/>
    </row>
    <row r="185" spans="1:20" x14ac:dyDescent="0.25">
      <c r="A185" s="113"/>
      <c r="B185" s="113"/>
      <c r="C185" s="114"/>
      <c r="D185" s="114"/>
      <c r="E185" s="113"/>
      <c r="F185" s="113"/>
      <c r="G185" s="113"/>
      <c r="H185" s="113"/>
      <c r="I185" s="113"/>
      <c r="J185" s="113"/>
      <c r="K185" s="113"/>
      <c r="L185" s="113"/>
      <c r="M185" s="113"/>
      <c r="N185" s="113"/>
      <c r="O185" s="113"/>
      <c r="P185" s="113"/>
      <c r="Q185" s="113"/>
      <c r="R185" s="113"/>
      <c r="S185" s="113"/>
      <c r="T185" s="113"/>
    </row>
    <row r="186" spans="1:20" x14ac:dyDescent="0.25">
      <c r="A186" s="113"/>
      <c r="B186" s="113"/>
      <c r="C186" s="114"/>
      <c r="D186" s="114"/>
      <c r="E186" s="113"/>
      <c r="F186" s="113"/>
      <c r="G186" s="113"/>
      <c r="H186" s="113"/>
      <c r="I186" s="113"/>
      <c r="J186" s="113"/>
      <c r="K186" s="113"/>
      <c r="L186" s="113"/>
      <c r="M186" s="113"/>
      <c r="N186" s="113"/>
      <c r="O186" s="113"/>
      <c r="P186" s="113"/>
      <c r="Q186" s="113"/>
      <c r="R186" s="113"/>
      <c r="S186" s="113"/>
      <c r="T186" s="113"/>
    </row>
    <row r="187" spans="1:20" x14ac:dyDescent="0.25">
      <c r="A187" s="113"/>
      <c r="B187" s="113"/>
      <c r="C187" s="114"/>
      <c r="D187" s="114"/>
      <c r="E187" s="113"/>
      <c r="F187" s="113"/>
      <c r="G187" s="113"/>
      <c r="H187" s="113"/>
      <c r="I187" s="113"/>
      <c r="J187" s="113"/>
      <c r="K187" s="113"/>
      <c r="L187" s="113"/>
      <c r="M187" s="113"/>
      <c r="N187" s="113"/>
      <c r="O187" s="113"/>
      <c r="P187" s="113"/>
      <c r="Q187" s="113"/>
      <c r="R187" s="113"/>
      <c r="S187" s="113"/>
      <c r="T187" s="113"/>
    </row>
    <row r="188" spans="1:20" x14ac:dyDescent="0.25">
      <c r="A188" s="113"/>
      <c r="B188" s="113"/>
      <c r="C188" s="114"/>
      <c r="D188" s="114"/>
      <c r="E188" s="113"/>
      <c r="F188" s="113"/>
      <c r="G188" s="113"/>
      <c r="H188" s="113"/>
      <c r="I188" s="113"/>
      <c r="J188" s="113"/>
      <c r="K188" s="113"/>
      <c r="L188" s="113"/>
      <c r="M188" s="113"/>
      <c r="N188" s="113"/>
      <c r="O188" s="113"/>
      <c r="P188" s="113"/>
      <c r="Q188" s="113"/>
      <c r="R188" s="113"/>
      <c r="S188" s="113"/>
      <c r="T188" s="113"/>
    </row>
    <row r="189" spans="1:20" x14ac:dyDescent="0.25">
      <c r="A189" s="113"/>
      <c r="B189" s="113"/>
      <c r="C189" s="114"/>
      <c r="D189" s="114"/>
      <c r="E189" s="113"/>
      <c r="F189" s="113"/>
      <c r="G189" s="113"/>
      <c r="H189" s="113"/>
      <c r="I189" s="113"/>
      <c r="J189" s="113"/>
      <c r="K189" s="113"/>
      <c r="L189" s="113"/>
      <c r="M189" s="113"/>
      <c r="N189" s="113"/>
      <c r="O189" s="113"/>
      <c r="P189" s="113"/>
      <c r="Q189" s="113"/>
      <c r="R189" s="113"/>
      <c r="S189" s="113"/>
      <c r="T189" s="113"/>
    </row>
    <row r="190" spans="1:20" x14ac:dyDescent="0.25">
      <c r="A190" s="113"/>
      <c r="B190" s="113"/>
      <c r="C190" s="114"/>
      <c r="D190" s="114"/>
      <c r="E190" s="113"/>
      <c r="F190" s="113"/>
      <c r="G190" s="113"/>
      <c r="H190" s="113"/>
      <c r="I190" s="113"/>
      <c r="J190" s="113"/>
      <c r="K190" s="113"/>
      <c r="L190" s="113"/>
      <c r="M190" s="113"/>
      <c r="N190" s="113"/>
      <c r="O190" s="113"/>
      <c r="P190" s="113"/>
      <c r="Q190" s="113"/>
      <c r="R190" s="113"/>
      <c r="S190" s="113"/>
      <c r="T190" s="113"/>
    </row>
    <row r="191" spans="1:20" x14ac:dyDescent="0.25">
      <c r="A191" s="113"/>
      <c r="B191" s="113"/>
      <c r="C191" s="114"/>
      <c r="D191" s="114"/>
      <c r="E191" s="113"/>
      <c r="F191" s="113"/>
      <c r="G191" s="113"/>
      <c r="H191" s="113"/>
      <c r="I191" s="113"/>
      <c r="J191" s="113"/>
      <c r="K191" s="113"/>
      <c r="L191" s="113"/>
      <c r="M191" s="113"/>
      <c r="N191" s="113"/>
      <c r="O191" s="113"/>
      <c r="P191" s="113"/>
      <c r="Q191" s="113"/>
      <c r="R191" s="113"/>
      <c r="S191" s="113"/>
      <c r="T191" s="113"/>
    </row>
    <row r="192" spans="1:20" x14ac:dyDescent="0.25">
      <c r="A192" s="113"/>
      <c r="B192" s="113"/>
      <c r="C192" s="114"/>
      <c r="D192" s="114"/>
      <c r="E192" s="113"/>
      <c r="F192" s="113"/>
      <c r="G192" s="113"/>
      <c r="H192" s="113"/>
      <c r="I192" s="113"/>
      <c r="J192" s="113"/>
      <c r="K192" s="113"/>
      <c r="L192" s="113"/>
      <c r="M192" s="113"/>
      <c r="N192" s="113"/>
      <c r="O192" s="113"/>
      <c r="P192" s="113"/>
      <c r="Q192" s="113"/>
      <c r="R192" s="113"/>
      <c r="S192" s="113"/>
      <c r="T192" s="113"/>
    </row>
    <row r="193" spans="1:20" x14ac:dyDescent="0.25">
      <c r="A193" s="113"/>
      <c r="B193" s="113"/>
      <c r="C193" s="114"/>
      <c r="D193" s="114"/>
      <c r="E193" s="113"/>
      <c r="F193" s="113"/>
      <c r="G193" s="113"/>
      <c r="H193" s="113"/>
      <c r="I193" s="113"/>
      <c r="J193" s="113"/>
      <c r="K193" s="113"/>
      <c r="L193" s="113"/>
      <c r="M193" s="113"/>
      <c r="N193" s="113"/>
      <c r="O193" s="113"/>
      <c r="P193" s="113"/>
      <c r="Q193" s="113"/>
      <c r="R193" s="113"/>
      <c r="S193" s="113"/>
      <c r="T193" s="113"/>
    </row>
    <row r="194" spans="1:20" x14ac:dyDescent="0.25">
      <c r="A194" s="113"/>
      <c r="B194" s="113"/>
      <c r="C194" s="114"/>
      <c r="D194" s="114"/>
      <c r="E194" s="113"/>
      <c r="F194" s="113"/>
      <c r="G194" s="113"/>
      <c r="H194" s="113"/>
      <c r="I194" s="113"/>
      <c r="J194" s="113"/>
      <c r="K194" s="113"/>
      <c r="L194" s="113"/>
      <c r="M194" s="113"/>
      <c r="N194" s="113"/>
      <c r="O194" s="113"/>
      <c r="P194" s="113"/>
      <c r="Q194" s="113"/>
      <c r="R194" s="113"/>
      <c r="S194" s="113"/>
      <c r="T194" s="113"/>
    </row>
    <row r="195" spans="1:20" x14ac:dyDescent="0.25">
      <c r="A195" s="113"/>
      <c r="B195" s="113"/>
      <c r="C195" s="114"/>
      <c r="D195" s="114"/>
      <c r="E195" s="113"/>
      <c r="F195" s="113"/>
      <c r="G195" s="113"/>
      <c r="H195" s="113"/>
      <c r="I195" s="113"/>
      <c r="J195" s="113"/>
      <c r="K195" s="113"/>
      <c r="L195" s="113"/>
      <c r="M195" s="113"/>
      <c r="N195" s="113"/>
      <c r="O195" s="113"/>
      <c r="P195" s="113"/>
      <c r="Q195" s="113"/>
      <c r="R195" s="113"/>
      <c r="S195" s="113"/>
      <c r="T195" s="113"/>
    </row>
    <row r="196" spans="1:20" x14ac:dyDescent="0.25">
      <c r="A196" s="113"/>
      <c r="B196" s="113"/>
      <c r="C196" s="114"/>
      <c r="D196" s="114"/>
      <c r="E196" s="113"/>
      <c r="F196" s="113"/>
      <c r="G196" s="113"/>
      <c r="H196" s="113"/>
      <c r="I196" s="113"/>
      <c r="J196" s="113"/>
      <c r="K196" s="113"/>
      <c r="L196" s="113"/>
      <c r="M196" s="113"/>
      <c r="N196" s="113"/>
      <c r="O196" s="113"/>
      <c r="P196" s="113"/>
      <c r="Q196" s="113"/>
      <c r="R196" s="113"/>
      <c r="S196" s="113"/>
      <c r="T196" s="113"/>
    </row>
    <row r="197" spans="1:20" x14ac:dyDescent="0.25">
      <c r="A197" s="113"/>
      <c r="B197" s="113"/>
      <c r="C197" s="114"/>
      <c r="D197" s="114"/>
      <c r="E197" s="113"/>
      <c r="F197" s="113"/>
      <c r="G197" s="113"/>
      <c r="H197" s="113"/>
      <c r="I197" s="113"/>
      <c r="J197" s="113"/>
      <c r="K197" s="113"/>
      <c r="L197" s="113"/>
      <c r="M197" s="113"/>
      <c r="N197" s="113"/>
      <c r="O197" s="113"/>
      <c r="P197" s="113"/>
      <c r="Q197" s="113"/>
      <c r="R197" s="113"/>
      <c r="S197" s="113"/>
      <c r="T197" s="113"/>
    </row>
    <row r="198" spans="1:20" x14ac:dyDescent="0.25">
      <c r="A198" s="113"/>
      <c r="B198" s="113"/>
      <c r="C198" s="114"/>
      <c r="D198" s="114"/>
      <c r="E198" s="113"/>
      <c r="F198" s="113"/>
      <c r="G198" s="113"/>
      <c r="H198" s="113"/>
      <c r="I198" s="113"/>
      <c r="J198" s="113"/>
      <c r="K198" s="113"/>
      <c r="L198" s="113"/>
      <c r="M198" s="113"/>
      <c r="N198" s="113"/>
      <c r="O198" s="113"/>
      <c r="P198" s="113"/>
      <c r="Q198" s="113"/>
      <c r="R198" s="113"/>
      <c r="S198" s="113"/>
      <c r="T198" s="113"/>
    </row>
    <row r="199" spans="1:20" x14ac:dyDescent="0.25">
      <c r="A199" s="113"/>
      <c r="B199" s="113"/>
      <c r="C199" s="114"/>
      <c r="D199" s="114"/>
      <c r="E199" s="113"/>
      <c r="F199" s="113"/>
      <c r="G199" s="113"/>
      <c r="H199" s="113"/>
      <c r="I199" s="113"/>
      <c r="J199" s="113"/>
      <c r="K199" s="113"/>
      <c r="L199" s="113"/>
      <c r="M199" s="113"/>
      <c r="N199" s="113"/>
      <c r="O199" s="113"/>
      <c r="P199" s="113"/>
      <c r="Q199" s="113"/>
      <c r="R199" s="113"/>
      <c r="S199" s="113"/>
      <c r="T199" s="113"/>
    </row>
    <row r="200" spans="1:20" x14ac:dyDescent="0.25">
      <c r="A200" s="113"/>
      <c r="B200" s="113"/>
      <c r="C200" s="114"/>
      <c r="D200" s="114"/>
      <c r="E200" s="113"/>
      <c r="F200" s="113"/>
      <c r="G200" s="113"/>
      <c r="H200" s="113"/>
      <c r="I200" s="113"/>
      <c r="J200" s="113"/>
      <c r="K200" s="113"/>
      <c r="L200" s="113"/>
      <c r="M200" s="113"/>
      <c r="N200" s="113"/>
      <c r="O200" s="113"/>
      <c r="P200" s="113"/>
      <c r="Q200" s="113"/>
      <c r="R200" s="113"/>
      <c r="S200" s="113"/>
      <c r="T200" s="113"/>
    </row>
    <row r="201" spans="1:20" x14ac:dyDescent="0.25">
      <c r="A201" s="113"/>
      <c r="B201" s="113"/>
      <c r="C201" s="114"/>
      <c r="D201" s="114"/>
      <c r="E201" s="113"/>
      <c r="F201" s="113"/>
      <c r="G201" s="113"/>
      <c r="H201" s="113"/>
      <c r="I201" s="113"/>
      <c r="J201" s="113"/>
      <c r="K201" s="113"/>
      <c r="L201" s="113"/>
      <c r="M201" s="113"/>
      <c r="N201" s="113"/>
      <c r="O201" s="113"/>
      <c r="P201" s="113"/>
      <c r="Q201" s="113"/>
      <c r="R201" s="113"/>
      <c r="S201" s="113"/>
      <c r="T201" s="113"/>
    </row>
    <row r="202" spans="1:20" x14ac:dyDescent="0.25">
      <c r="A202" s="113"/>
      <c r="B202" s="113"/>
      <c r="C202" s="114"/>
      <c r="D202" s="114"/>
      <c r="E202" s="113"/>
      <c r="F202" s="113"/>
      <c r="G202" s="113"/>
      <c r="H202" s="113"/>
      <c r="I202" s="113"/>
      <c r="J202" s="113"/>
      <c r="K202" s="113"/>
      <c r="L202" s="113"/>
      <c r="M202" s="113"/>
      <c r="N202" s="113"/>
      <c r="O202" s="113"/>
      <c r="P202" s="113"/>
      <c r="Q202" s="113"/>
      <c r="R202" s="113"/>
      <c r="S202" s="113"/>
      <c r="T202" s="113"/>
    </row>
    <row r="203" spans="1:20" x14ac:dyDescent="0.25">
      <c r="A203" s="113"/>
      <c r="B203" s="113"/>
      <c r="C203" s="114"/>
      <c r="D203" s="114"/>
      <c r="E203" s="113"/>
      <c r="F203" s="113"/>
      <c r="G203" s="113"/>
      <c r="H203" s="113"/>
      <c r="I203" s="113"/>
      <c r="J203" s="113"/>
      <c r="K203" s="113"/>
      <c r="L203" s="113"/>
      <c r="M203" s="113"/>
      <c r="N203" s="113"/>
      <c r="O203" s="113"/>
      <c r="P203" s="113"/>
      <c r="Q203" s="113"/>
      <c r="R203" s="113"/>
      <c r="S203" s="113"/>
      <c r="T203" s="113"/>
    </row>
    <row r="204" spans="1:20" x14ac:dyDescent="0.25">
      <c r="A204" s="113"/>
      <c r="B204" s="113"/>
      <c r="C204" s="114"/>
      <c r="D204" s="114"/>
      <c r="E204" s="113"/>
      <c r="F204" s="113"/>
      <c r="G204" s="113"/>
      <c r="H204" s="113"/>
      <c r="I204" s="113"/>
      <c r="J204" s="113"/>
      <c r="K204" s="113"/>
      <c r="L204" s="113"/>
      <c r="M204" s="113"/>
      <c r="N204" s="113"/>
      <c r="O204" s="113"/>
      <c r="P204" s="113"/>
      <c r="Q204" s="113"/>
      <c r="R204" s="113"/>
      <c r="S204" s="113"/>
      <c r="T204" s="113"/>
    </row>
    <row r="205" spans="1:20" x14ac:dyDescent="0.25">
      <c r="A205" s="113"/>
      <c r="B205" s="113"/>
      <c r="C205" s="114"/>
      <c r="D205" s="114"/>
      <c r="E205" s="113"/>
      <c r="F205" s="113"/>
      <c r="G205" s="113"/>
      <c r="H205" s="113"/>
      <c r="I205" s="113"/>
      <c r="J205" s="113"/>
      <c r="K205" s="113"/>
      <c r="L205" s="113"/>
      <c r="M205" s="113"/>
      <c r="N205" s="113"/>
      <c r="O205" s="113"/>
      <c r="P205" s="113"/>
      <c r="Q205" s="113"/>
      <c r="R205" s="113"/>
      <c r="S205" s="113"/>
      <c r="T205" s="113"/>
    </row>
    <row r="206" spans="1:20" x14ac:dyDescent="0.25">
      <c r="A206" s="113"/>
      <c r="B206" s="113"/>
      <c r="C206" s="114"/>
      <c r="D206" s="114"/>
      <c r="E206" s="113"/>
      <c r="F206" s="113"/>
      <c r="G206" s="113"/>
      <c r="H206" s="113"/>
      <c r="I206" s="113"/>
      <c r="J206" s="113"/>
      <c r="K206" s="113"/>
      <c r="L206" s="113"/>
      <c r="M206" s="113"/>
      <c r="N206" s="113"/>
      <c r="O206" s="113"/>
      <c r="P206" s="113"/>
      <c r="Q206" s="113"/>
      <c r="R206" s="113"/>
      <c r="S206" s="113"/>
      <c r="T206" s="113"/>
    </row>
    <row r="207" spans="1:20" x14ac:dyDescent="0.25">
      <c r="A207" s="113"/>
      <c r="B207" s="113"/>
      <c r="C207" s="114"/>
      <c r="D207" s="114"/>
      <c r="E207" s="113"/>
      <c r="F207" s="113"/>
      <c r="G207" s="113"/>
      <c r="H207" s="113"/>
      <c r="I207" s="113"/>
      <c r="J207" s="113"/>
      <c r="K207" s="113"/>
      <c r="L207" s="113"/>
      <c r="M207" s="113"/>
      <c r="N207" s="113"/>
      <c r="O207" s="113"/>
      <c r="P207" s="113"/>
      <c r="Q207" s="113"/>
      <c r="R207" s="113"/>
      <c r="S207" s="113"/>
      <c r="T207" s="113"/>
    </row>
    <row r="208" spans="1:20" x14ac:dyDescent="0.25">
      <c r="A208" s="113"/>
      <c r="B208" s="113"/>
      <c r="C208" s="114"/>
      <c r="D208" s="114"/>
      <c r="E208" s="113"/>
      <c r="F208" s="113"/>
      <c r="G208" s="113"/>
      <c r="H208" s="113"/>
      <c r="I208" s="113"/>
      <c r="J208" s="113"/>
      <c r="K208" s="113"/>
      <c r="L208" s="113"/>
      <c r="M208" s="113"/>
      <c r="N208" s="113"/>
      <c r="O208" s="113"/>
      <c r="P208" s="113"/>
      <c r="Q208" s="113"/>
      <c r="R208" s="113"/>
      <c r="S208" s="113"/>
      <c r="T208" s="113"/>
    </row>
    <row r="209" spans="1:20" x14ac:dyDescent="0.25">
      <c r="A209" s="113"/>
      <c r="B209" s="113"/>
      <c r="C209" s="114"/>
      <c r="D209" s="114"/>
      <c r="E209" s="113"/>
      <c r="F209" s="113"/>
      <c r="G209" s="113"/>
      <c r="H209" s="113"/>
      <c r="I209" s="113"/>
      <c r="J209" s="113"/>
      <c r="K209" s="113"/>
      <c r="L209" s="113"/>
      <c r="M209" s="113"/>
      <c r="N209" s="113"/>
      <c r="O209" s="113"/>
      <c r="P209" s="113"/>
      <c r="Q209" s="113"/>
      <c r="R209" s="113"/>
      <c r="S209" s="113"/>
      <c r="T209" s="113"/>
    </row>
    <row r="210" spans="1:20" x14ac:dyDescent="0.25">
      <c r="A210" s="113"/>
      <c r="B210" s="113"/>
      <c r="C210" s="114"/>
      <c r="D210" s="114"/>
      <c r="E210" s="113"/>
      <c r="F210" s="113"/>
      <c r="G210" s="113"/>
      <c r="H210" s="113"/>
      <c r="I210" s="113"/>
      <c r="J210" s="113"/>
      <c r="K210" s="113"/>
      <c r="L210" s="113"/>
      <c r="M210" s="113"/>
      <c r="N210" s="113"/>
      <c r="O210" s="113"/>
      <c r="P210" s="113"/>
      <c r="Q210" s="113"/>
      <c r="R210" s="113"/>
      <c r="S210" s="113"/>
      <c r="T210" s="113"/>
    </row>
    <row r="211" spans="1:20" x14ac:dyDescent="0.25">
      <c r="A211" s="113"/>
      <c r="B211" s="113"/>
      <c r="C211" s="114"/>
      <c r="D211" s="114"/>
      <c r="E211" s="113"/>
      <c r="F211" s="113"/>
      <c r="G211" s="113"/>
      <c r="H211" s="113"/>
      <c r="I211" s="113"/>
      <c r="J211" s="113"/>
      <c r="K211" s="113"/>
      <c r="L211" s="113"/>
      <c r="M211" s="113"/>
      <c r="N211" s="113"/>
      <c r="O211" s="113"/>
      <c r="P211" s="113"/>
      <c r="Q211" s="113"/>
      <c r="R211" s="113"/>
      <c r="S211" s="113"/>
      <c r="T211" s="113"/>
    </row>
    <row r="212" spans="1:20" x14ac:dyDescent="0.25">
      <c r="A212" s="113"/>
      <c r="B212" s="113"/>
      <c r="C212" s="114"/>
      <c r="D212" s="114"/>
      <c r="E212" s="113"/>
      <c r="F212" s="113"/>
      <c r="G212" s="113"/>
      <c r="H212" s="113"/>
      <c r="I212" s="113"/>
      <c r="J212" s="113"/>
      <c r="K212" s="113"/>
      <c r="L212" s="113"/>
      <c r="M212" s="113"/>
      <c r="N212" s="113"/>
      <c r="O212" s="113"/>
      <c r="P212" s="113"/>
      <c r="Q212" s="113"/>
      <c r="R212" s="113"/>
      <c r="S212" s="113"/>
      <c r="T212" s="113"/>
    </row>
    <row r="213" spans="1:20" x14ac:dyDescent="0.25">
      <c r="A213" s="113"/>
      <c r="B213" s="113"/>
      <c r="C213" s="114"/>
      <c r="D213" s="114"/>
      <c r="E213" s="113"/>
      <c r="F213" s="113"/>
      <c r="G213" s="113"/>
      <c r="H213" s="113"/>
      <c r="I213" s="113"/>
      <c r="J213" s="113"/>
      <c r="K213" s="113"/>
      <c r="L213" s="113"/>
      <c r="M213" s="113"/>
      <c r="N213" s="113"/>
      <c r="O213" s="113"/>
      <c r="P213" s="113"/>
      <c r="Q213" s="113"/>
      <c r="R213" s="113"/>
      <c r="S213" s="113"/>
      <c r="T213" s="113"/>
    </row>
    <row r="214" spans="1:20" x14ac:dyDescent="0.25">
      <c r="A214" s="113"/>
      <c r="B214" s="113"/>
      <c r="C214" s="114"/>
      <c r="D214" s="114"/>
      <c r="E214" s="113"/>
      <c r="F214" s="113"/>
      <c r="G214" s="113"/>
      <c r="H214" s="113"/>
      <c r="I214" s="113"/>
      <c r="J214" s="113"/>
      <c r="K214" s="113"/>
      <c r="L214" s="113"/>
      <c r="M214" s="113"/>
      <c r="N214" s="113"/>
      <c r="O214" s="113"/>
      <c r="P214" s="113"/>
      <c r="Q214" s="113"/>
      <c r="R214" s="113"/>
      <c r="S214" s="113"/>
      <c r="T214" s="113"/>
    </row>
    <row r="215" spans="1:20" x14ac:dyDescent="0.25">
      <c r="A215" s="113"/>
      <c r="B215" s="113"/>
      <c r="C215" s="114"/>
      <c r="D215" s="114"/>
      <c r="E215" s="113"/>
      <c r="F215" s="113"/>
      <c r="G215" s="113"/>
      <c r="H215" s="113"/>
      <c r="I215" s="113"/>
      <c r="J215" s="113"/>
      <c r="K215" s="113"/>
      <c r="L215" s="113"/>
      <c r="M215" s="113"/>
      <c r="N215" s="113"/>
      <c r="O215" s="113"/>
      <c r="P215" s="113"/>
      <c r="Q215" s="113"/>
      <c r="R215" s="113"/>
      <c r="S215" s="113"/>
      <c r="T215" s="113"/>
    </row>
    <row r="216" spans="1:20" x14ac:dyDescent="0.25">
      <c r="A216" s="113"/>
      <c r="B216" s="113"/>
      <c r="C216" s="114"/>
      <c r="D216" s="114"/>
      <c r="E216" s="113"/>
      <c r="F216" s="113"/>
      <c r="G216" s="113"/>
      <c r="H216" s="113"/>
      <c r="I216" s="113"/>
      <c r="J216" s="113"/>
      <c r="K216" s="113"/>
      <c r="L216" s="113"/>
      <c r="M216" s="113"/>
      <c r="N216" s="113"/>
      <c r="O216" s="113"/>
      <c r="P216" s="113"/>
      <c r="Q216" s="113"/>
      <c r="R216" s="113"/>
      <c r="S216" s="113"/>
      <c r="T216" s="113"/>
    </row>
    <row r="217" spans="1:20" x14ac:dyDescent="0.25">
      <c r="A217" s="113"/>
      <c r="B217" s="113"/>
      <c r="C217" s="114"/>
      <c r="D217" s="114"/>
      <c r="E217" s="113"/>
      <c r="F217" s="113"/>
      <c r="G217" s="113"/>
      <c r="H217" s="113"/>
      <c r="I217" s="113"/>
      <c r="J217" s="113"/>
      <c r="K217" s="113"/>
      <c r="L217" s="113"/>
      <c r="M217" s="113"/>
      <c r="N217" s="113"/>
      <c r="O217" s="113"/>
      <c r="P217" s="113"/>
      <c r="Q217" s="113"/>
      <c r="R217" s="113"/>
      <c r="S217" s="113"/>
      <c r="T217" s="113"/>
    </row>
    <row r="218" spans="1:20" x14ac:dyDescent="0.25">
      <c r="A218" s="113"/>
      <c r="B218" s="113"/>
      <c r="C218" s="114"/>
      <c r="D218" s="114"/>
      <c r="E218" s="113"/>
      <c r="F218" s="113"/>
      <c r="G218" s="113"/>
      <c r="H218" s="113"/>
      <c r="I218" s="113"/>
      <c r="J218" s="113"/>
      <c r="K218" s="113"/>
      <c r="L218" s="113"/>
      <c r="M218" s="113"/>
      <c r="N218" s="113"/>
      <c r="O218" s="113"/>
      <c r="P218" s="113"/>
      <c r="Q218" s="113"/>
      <c r="R218" s="113"/>
      <c r="S218" s="113"/>
      <c r="T218" s="113"/>
    </row>
    <row r="219" spans="1:20" x14ac:dyDescent="0.25">
      <c r="A219" s="113"/>
      <c r="B219" s="113"/>
      <c r="C219" s="114"/>
      <c r="D219" s="114"/>
      <c r="E219" s="113"/>
      <c r="F219" s="113"/>
      <c r="G219" s="113"/>
      <c r="H219" s="113"/>
      <c r="I219" s="113"/>
      <c r="J219" s="113"/>
      <c r="K219" s="113"/>
      <c r="L219" s="113"/>
      <c r="M219" s="113"/>
      <c r="N219" s="113"/>
      <c r="O219" s="113"/>
      <c r="P219" s="113"/>
      <c r="Q219" s="113"/>
      <c r="R219" s="113"/>
      <c r="S219" s="113"/>
      <c r="T219" s="113"/>
    </row>
    <row r="220" spans="1:20" x14ac:dyDescent="0.25">
      <c r="A220" s="113"/>
      <c r="B220" s="113"/>
      <c r="C220" s="114"/>
      <c r="D220" s="114"/>
      <c r="E220" s="113"/>
      <c r="F220" s="113"/>
      <c r="G220" s="113"/>
      <c r="H220" s="113"/>
      <c r="I220" s="113"/>
      <c r="J220" s="113"/>
      <c r="K220" s="113"/>
      <c r="L220" s="113"/>
      <c r="M220" s="113"/>
      <c r="N220" s="113"/>
      <c r="O220" s="113"/>
      <c r="P220" s="113"/>
      <c r="Q220" s="113"/>
      <c r="R220" s="113"/>
      <c r="S220" s="113"/>
      <c r="T220" s="113"/>
    </row>
    <row r="221" spans="1:20" x14ac:dyDescent="0.25">
      <c r="A221" s="113"/>
      <c r="B221" s="113"/>
      <c r="C221" s="114"/>
      <c r="D221" s="114"/>
      <c r="E221" s="113"/>
      <c r="F221" s="113"/>
      <c r="G221" s="113"/>
      <c r="H221" s="113"/>
      <c r="I221" s="113"/>
      <c r="J221" s="113"/>
      <c r="K221" s="113"/>
      <c r="L221" s="113"/>
      <c r="M221" s="113"/>
      <c r="N221" s="113"/>
      <c r="O221" s="113"/>
      <c r="P221" s="113"/>
      <c r="Q221" s="113"/>
      <c r="R221" s="113"/>
      <c r="S221" s="113"/>
      <c r="T221" s="113"/>
    </row>
    <row r="222" spans="1:20" x14ac:dyDescent="0.25">
      <c r="A222" s="113"/>
      <c r="B222" s="113"/>
      <c r="C222" s="114"/>
      <c r="D222" s="114"/>
      <c r="E222" s="113"/>
      <c r="F222" s="113"/>
      <c r="G222" s="113"/>
      <c r="H222" s="113"/>
      <c r="I222" s="113"/>
      <c r="J222" s="113"/>
      <c r="K222" s="113"/>
      <c r="L222" s="113"/>
      <c r="M222" s="113"/>
      <c r="N222" s="113"/>
      <c r="O222" s="113"/>
      <c r="P222" s="113"/>
      <c r="Q222" s="113"/>
      <c r="R222" s="113"/>
      <c r="S222" s="113"/>
      <c r="T222" s="113"/>
    </row>
    <row r="223" spans="1:20" x14ac:dyDescent="0.25">
      <c r="A223" s="113"/>
      <c r="B223" s="113"/>
      <c r="C223" s="114"/>
      <c r="D223" s="114"/>
      <c r="E223" s="113"/>
      <c r="F223" s="113"/>
      <c r="G223" s="113"/>
      <c r="H223" s="113"/>
      <c r="I223" s="113"/>
      <c r="J223" s="113"/>
      <c r="K223" s="113"/>
      <c r="L223" s="113"/>
      <c r="M223" s="113"/>
      <c r="N223" s="113"/>
      <c r="O223" s="113"/>
      <c r="P223" s="113"/>
      <c r="Q223" s="113"/>
      <c r="R223" s="113"/>
      <c r="S223" s="113"/>
      <c r="T223" s="113"/>
    </row>
    <row r="224" spans="1:20" x14ac:dyDescent="0.25">
      <c r="A224" s="113"/>
      <c r="B224" s="113"/>
      <c r="C224" s="114"/>
      <c r="D224" s="114"/>
      <c r="E224" s="113"/>
      <c r="F224" s="113"/>
      <c r="G224" s="113"/>
      <c r="H224" s="113"/>
      <c r="I224" s="113"/>
      <c r="J224" s="113"/>
      <c r="K224" s="113"/>
      <c r="L224" s="113"/>
      <c r="M224" s="113"/>
      <c r="N224" s="113"/>
      <c r="O224" s="113"/>
      <c r="P224" s="113"/>
      <c r="Q224" s="113"/>
      <c r="R224" s="113"/>
      <c r="S224" s="113"/>
      <c r="T224" s="113"/>
    </row>
    <row r="225" spans="1:20" x14ac:dyDescent="0.25">
      <c r="A225" s="113"/>
      <c r="B225" s="113"/>
      <c r="C225" s="114"/>
      <c r="D225" s="114"/>
      <c r="E225" s="113"/>
      <c r="F225" s="113"/>
      <c r="G225" s="113"/>
      <c r="H225" s="113"/>
      <c r="I225" s="113"/>
      <c r="J225" s="113"/>
      <c r="K225" s="113"/>
      <c r="L225" s="113"/>
      <c r="M225" s="113"/>
      <c r="N225" s="113"/>
      <c r="O225" s="113"/>
      <c r="P225" s="113"/>
      <c r="Q225" s="113"/>
      <c r="R225" s="113"/>
      <c r="S225" s="113"/>
      <c r="T225" s="113"/>
    </row>
    <row r="226" spans="1:20" x14ac:dyDescent="0.25">
      <c r="A226" s="113"/>
      <c r="B226" s="113"/>
      <c r="C226" s="114"/>
      <c r="D226" s="114"/>
      <c r="E226" s="113"/>
      <c r="F226" s="113"/>
      <c r="G226" s="113"/>
      <c r="H226" s="113"/>
      <c r="I226" s="113"/>
      <c r="J226" s="113"/>
      <c r="K226" s="113"/>
      <c r="L226" s="113"/>
      <c r="M226" s="113"/>
      <c r="N226" s="113"/>
      <c r="O226" s="113"/>
      <c r="P226" s="113"/>
      <c r="Q226" s="113"/>
      <c r="R226" s="113"/>
      <c r="S226" s="113"/>
      <c r="T226" s="113"/>
    </row>
    <row r="227" spans="1:20" x14ac:dyDescent="0.25">
      <c r="A227" s="113"/>
      <c r="B227" s="113"/>
      <c r="C227" s="114"/>
      <c r="D227" s="114"/>
      <c r="E227" s="113"/>
      <c r="F227" s="113"/>
      <c r="G227" s="113"/>
      <c r="H227" s="113"/>
      <c r="I227" s="113"/>
      <c r="J227" s="113"/>
      <c r="K227" s="113"/>
      <c r="L227" s="113"/>
      <c r="M227" s="113"/>
      <c r="N227" s="113"/>
      <c r="O227" s="113"/>
      <c r="P227" s="113"/>
      <c r="Q227" s="113"/>
      <c r="R227" s="113"/>
      <c r="S227" s="113"/>
      <c r="T227" s="113"/>
    </row>
    <row r="228" spans="1:20" x14ac:dyDescent="0.25">
      <c r="A228" s="113"/>
      <c r="B228" s="113"/>
      <c r="C228" s="114"/>
      <c r="D228" s="114"/>
      <c r="E228" s="113"/>
      <c r="F228" s="113"/>
      <c r="G228" s="113"/>
      <c r="H228" s="113"/>
      <c r="I228" s="113"/>
      <c r="J228" s="113"/>
      <c r="K228" s="113"/>
      <c r="L228" s="113"/>
      <c r="M228" s="113"/>
      <c r="N228" s="113"/>
      <c r="O228" s="113"/>
      <c r="P228" s="113"/>
      <c r="Q228" s="113"/>
      <c r="R228" s="113"/>
      <c r="S228" s="113"/>
      <c r="T228" s="113"/>
    </row>
    <row r="229" spans="1:20" x14ac:dyDescent="0.25">
      <c r="A229" s="113"/>
      <c r="B229" s="113"/>
      <c r="C229" s="114"/>
      <c r="D229" s="114"/>
      <c r="E229" s="113"/>
      <c r="F229" s="113"/>
      <c r="G229" s="113"/>
      <c r="H229" s="113"/>
      <c r="I229" s="113"/>
      <c r="J229" s="113"/>
      <c r="K229" s="113"/>
      <c r="L229" s="113"/>
      <c r="M229" s="113"/>
      <c r="N229" s="113"/>
      <c r="O229" s="113"/>
      <c r="P229" s="113"/>
      <c r="Q229" s="113"/>
      <c r="R229" s="113"/>
      <c r="S229" s="113"/>
      <c r="T229" s="113"/>
    </row>
    <row r="230" spans="1:20" x14ac:dyDescent="0.25">
      <c r="A230" s="113"/>
      <c r="B230" s="113"/>
      <c r="C230" s="114"/>
      <c r="D230" s="114"/>
      <c r="E230" s="113"/>
      <c r="F230" s="113"/>
      <c r="G230" s="113"/>
      <c r="H230" s="113"/>
      <c r="I230" s="113"/>
      <c r="J230" s="113"/>
      <c r="K230" s="113"/>
      <c r="L230" s="113"/>
      <c r="M230" s="113"/>
      <c r="N230" s="113"/>
      <c r="O230" s="113"/>
      <c r="P230" s="113"/>
      <c r="Q230" s="113"/>
      <c r="R230" s="113"/>
      <c r="S230" s="113"/>
      <c r="T230" s="113"/>
    </row>
    <row r="231" spans="1:20" x14ac:dyDescent="0.25">
      <c r="A231" s="113"/>
      <c r="B231" s="113"/>
      <c r="C231" s="114"/>
      <c r="D231" s="114"/>
      <c r="E231" s="113"/>
      <c r="F231" s="113"/>
      <c r="G231" s="113"/>
      <c r="H231" s="113"/>
      <c r="I231" s="113"/>
      <c r="J231" s="113"/>
      <c r="K231" s="113"/>
      <c r="L231" s="113"/>
      <c r="M231" s="113"/>
      <c r="N231" s="113"/>
      <c r="O231" s="113"/>
      <c r="P231" s="113"/>
      <c r="Q231" s="113"/>
      <c r="R231" s="113"/>
      <c r="S231" s="113"/>
      <c r="T231" s="113"/>
    </row>
    <row r="232" spans="1:20" x14ac:dyDescent="0.25">
      <c r="A232" s="113"/>
      <c r="B232" s="113"/>
      <c r="C232" s="114"/>
      <c r="D232" s="114"/>
      <c r="E232" s="113"/>
      <c r="F232" s="113"/>
      <c r="G232" s="113"/>
      <c r="H232" s="113"/>
      <c r="I232" s="113"/>
      <c r="J232" s="113"/>
      <c r="K232" s="113"/>
      <c r="L232" s="113"/>
      <c r="M232" s="113"/>
      <c r="N232" s="113"/>
      <c r="O232" s="113"/>
      <c r="P232" s="113"/>
      <c r="Q232" s="113"/>
      <c r="R232" s="113"/>
      <c r="S232" s="113"/>
      <c r="T232" s="113"/>
    </row>
    <row r="233" spans="1:20" x14ac:dyDescent="0.25">
      <c r="A233" s="113"/>
      <c r="B233" s="113"/>
      <c r="C233" s="114"/>
      <c r="D233" s="114"/>
      <c r="E233" s="113"/>
      <c r="F233" s="113"/>
      <c r="G233" s="113"/>
      <c r="H233" s="113"/>
      <c r="I233" s="113"/>
      <c r="J233" s="113"/>
      <c r="K233" s="113"/>
      <c r="L233" s="113"/>
      <c r="M233" s="113"/>
      <c r="N233" s="113"/>
      <c r="O233" s="113"/>
      <c r="P233" s="113"/>
      <c r="Q233" s="113"/>
      <c r="R233" s="113"/>
      <c r="S233" s="113"/>
      <c r="T233" s="113"/>
    </row>
    <row r="234" spans="1:20" x14ac:dyDescent="0.25">
      <c r="A234" s="113"/>
      <c r="B234" s="113"/>
      <c r="C234" s="114"/>
      <c r="D234" s="114"/>
      <c r="E234" s="113"/>
      <c r="F234" s="113"/>
      <c r="G234" s="113"/>
      <c r="H234" s="113"/>
      <c r="I234" s="113"/>
      <c r="J234" s="113"/>
      <c r="K234" s="113"/>
      <c r="L234" s="113"/>
      <c r="M234" s="113"/>
      <c r="N234" s="113"/>
      <c r="O234" s="113"/>
      <c r="P234" s="113"/>
      <c r="Q234" s="113"/>
      <c r="R234" s="113"/>
      <c r="S234" s="113"/>
      <c r="T234" s="113"/>
    </row>
    <row r="235" spans="1:20" x14ac:dyDescent="0.25">
      <c r="A235" s="113"/>
      <c r="B235" s="113"/>
      <c r="C235" s="114"/>
      <c r="D235" s="114"/>
      <c r="E235" s="113"/>
      <c r="F235" s="113"/>
      <c r="G235" s="113"/>
      <c r="H235" s="113"/>
      <c r="I235" s="113"/>
      <c r="J235" s="113"/>
      <c r="K235" s="113"/>
      <c r="L235" s="113"/>
      <c r="M235" s="113"/>
      <c r="N235" s="113"/>
      <c r="O235" s="113"/>
      <c r="P235" s="113"/>
      <c r="Q235" s="113"/>
      <c r="R235" s="113"/>
      <c r="S235" s="113"/>
      <c r="T235" s="113"/>
    </row>
    <row r="236" spans="1:20" x14ac:dyDescent="0.25">
      <c r="A236" s="113"/>
      <c r="B236" s="113"/>
      <c r="C236" s="114"/>
      <c r="D236" s="114"/>
      <c r="E236" s="113"/>
      <c r="F236" s="113"/>
      <c r="G236" s="113"/>
      <c r="H236" s="113"/>
      <c r="I236" s="113"/>
      <c r="J236" s="113"/>
      <c r="K236" s="113"/>
      <c r="L236" s="113"/>
      <c r="M236" s="113"/>
      <c r="N236" s="113"/>
      <c r="O236" s="113"/>
      <c r="P236" s="113"/>
      <c r="Q236" s="113"/>
      <c r="R236" s="113"/>
      <c r="S236" s="113"/>
      <c r="T236" s="113"/>
    </row>
    <row r="237" spans="1:20" x14ac:dyDescent="0.25">
      <c r="A237" s="113"/>
      <c r="B237" s="113"/>
      <c r="C237" s="114"/>
      <c r="D237" s="114"/>
      <c r="E237" s="113"/>
      <c r="F237" s="113"/>
      <c r="G237" s="113"/>
      <c r="H237" s="113"/>
      <c r="I237" s="113"/>
      <c r="J237" s="113"/>
      <c r="K237" s="113"/>
      <c r="L237" s="113"/>
      <c r="M237" s="113"/>
      <c r="N237" s="113"/>
      <c r="O237" s="113"/>
      <c r="P237" s="113"/>
      <c r="Q237" s="113"/>
      <c r="R237" s="113"/>
      <c r="S237" s="113"/>
      <c r="T237" s="113"/>
    </row>
    <row r="238" spans="1:20" x14ac:dyDescent="0.25">
      <c r="A238" s="113"/>
      <c r="B238" s="113"/>
      <c r="C238" s="114"/>
      <c r="D238" s="114"/>
      <c r="E238" s="113"/>
      <c r="F238" s="113"/>
      <c r="G238" s="113"/>
      <c r="H238" s="113"/>
      <c r="I238" s="113"/>
      <c r="J238" s="113"/>
      <c r="K238" s="113"/>
      <c r="L238" s="113"/>
      <c r="M238" s="113"/>
      <c r="N238" s="113"/>
      <c r="O238" s="113"/>
      <c r="P238" s="113"/>
      <c r="Q238" s="113"/>
      <c r="R238" s="113"/>
      <c r="S238" s="113"/>
      <c r="T238" s="113"/>
    </row>
    <row r="239" spans="1:20" x14ac:dyDescent="0.25">
      <c r="A239" s="113"/>
      <c r="B239" s="113"/>
      <c r="C239" s="114"/>
      <c r="D239" s="114"/>
      <c r="E239" s="113"/>
      <c r="F239" s="113"/>
      <c r="G239" s="113"/>
      <c r="H239" s="113"/>
      <c r="I239" s="113"/>
      <c r="J239" s="113"/>
      <c r="K239" s="113"/>
      <c r="L239" s="113"/>
      <c r="M239" s="113"/>
      <c r="N239" s="113"/>
      <c r="O239" s="113"/>
      <c r="P239" s="113"/>
      <c r="Q239" s="113"/>
      <c r="R239" s="113"/>
      <c r="S239" s="113"/>
      <c r="T239" s="113"/>
    </row>
    <row r="240" spans="1:20" x14ac:dyDescent="0.25">
      <c r="A240" s="113"/>
      <c r="B240" s="113"/>
      <c r="C240" s="114"/>
      <c r="D240" s="114"/>
      <c r="E240" s="113"/>
      <c r="F240" s="113"/>
      <c r="G240" s="113"/>
      <c r="H240" s="113"/>
      <c r="I240" s="113"/>
      <c r="J240" s="113"/>
      <c r="K240" s="113"/>
      <c r="L240" s="113"/>
      <c r="M240" s="113"/>
      <c r="N240" s="113"/>
      <c r="O240" s="113"/>
      <c r="P240" s="113"/>
      <c r="Q240" s="113"/>
      <c r="R240" s="113"/>
      <c r="S240" s="113"/>
      <c r="T240" s="113"/>
    </row>
    <row r="241" spans="1:20" x14ac:dyDescent="0.25">
      <c r="A241" s="113"/>
      <c r="B241" s="113"/>
      <c r="C241" s="114"/>
      <c r="D241" s="114"/>
      <c r="E241" s="113"/>
      <c r="F241" s="113"/>
      <c r="G241" s="113"/>
      <c r="H241" s="113"/>
      <c r="I241" s="113"/>
      <c r="J241" s="113"/>
      <c r="K241" s="113"/>
      <c r="L241" s="113"/>
      <c r="M241" s="113"/>
      <c r="N241" s="113"/>
      <c r="O241" s="113"/>
      <c r="P241" s="113"/>
      <c r="Q241" s="113"/>
      <c r="R241" s="113"/>
      <c r="S241" s="113"/>
      <c r="T241" s="113"/>
    </row>
    <row r="242" spans="1:20" x14ac:dyDescent="0.25">
      <c r="A242" s="113"/>
      <c r="B242" s="113"/>
      <c r="C242" s="114"/>
      <c r="D242" s="114"/>
      <c r="E242" s="113"/>
      <c r="F242" s="113"/>
      <c r="G242" s="113"/>
      <c r="H242" s="113"/>
      <c r="I242" s="113"/>
      <c r="J242" s="113"/>
      <c r="K242" s="113"/>
      <c r="L242" s="113"/>
      <c r="M242" s="113"/>
      <c r="N242" s="113"/>
      <c r="O242" s="113"/>
      <c r="P242" s="113"/>
      <c r="Q242" s="113"/>
      <c r="R242" s="113"/>
      <c r="S242" s="113"/>
      <c r="T242" s="113"/>
    </row>
    <row r="243" spans="1:20" x14ac:dyDescent="0.25">
      <c r="A243" s="113"/>
      <c r="B243" s="113"/>
      <c r="C243" s="114"/>
      <c r="D243" s="114"/>
      <c r="E243" s="113"/>
      <c r="F243" s="113"/>
      <c r="G243" s="113"/>
      <c r="H243" s="113"/>
      <c r="I243" s="113"/>
      <c r="J243" s="113"/>
      <c r="K243" s="113"/>
      <c r="L243" s="113"/>
      <c r="M243" s="113"/>
      <c r="N243" s="113"/>
      <c r="O243" s="113"/>
      <c r="P243" s="113"/>
      <c r="Q243" s="113"/>
      <c r="R243" s="113"/>
      <c r="S243" s="113"/>
      <c r="T243" s="113"/>
    </row>
    <row r="244" spans="1:20" x14ac:dyDescent="0.25">
      <c r="A244" s="113"/>
      <c r="B244" s="113"/>
      <c r="C244" s="114"/>
      <c r="D244" s="114"/>
      <c r="E244" s="113"/>
      <c r="F244" s="113"/>
      <c r="G244" s="113"/>
      <c r="H244" s="113"/>
      <c r="I244" s="113"/>
      <c r="J244" s="113"/>
      <c r="K244" s="113"/>
      <c r="L244" s="113"/>
      <c r="M244" s="113"/>
      <c r="N244" s="113"/>
      <c r="O244" s="113"/>
      <c r="P244" s="113"/>
      <c r="Q244" s="113"/>
      <c r="R244" s="113"/>
      <c r="S244" s="113"/>
      <c r="T244" s="113"/>
    </row>
    <row r="245" spans="1:20" x14ac:dyDescent="0.25">
      <c r="A245" s="113"/>
      <c r="B245" s="113"/>
      <c r="C245" s="114"/>
      <c r="D245" s="114"/>
      <c r="E245" s="113"/>
      <c r="F245" s="113"/>
      <c r="G245" s="113"/>
      <c r="H245" s="113"/>
      <c r="I245" s="113"/>
      <c r="J245" s="113"/>
      <c r="K245" s="113"/>
      <c r="L245" s="113"/>
      <c r="M245" s="113"/>
      <c r="N245" s="113"/>
      <c r="O245" s="113"/>
      <c r="P245" s="113"/>
      <c r="Q245" s="113"/>
      <c r="R245" s="113"/>
      <c r="S245" s="113"/>
      <c r="T245" s="113"/>
    </row>
    <row r="246" spans="1:20" x14ac:dyDescent="0.25">
      <c r="A246" s="113"/>
      <c r="B246" s="113"/>
      <c r="C246" s="114"/>
      <c r="D246" s="114"/>
      <c r="E246" s="113"/>
      <c r="F246" s="113"/>
      <c r="G246" s="113"/>
      <c r="H246" s="113"/>
      <c r="I246" s="113"/>
      <c r="J246" s="113"/>
      <c r="K246" s="113"/>
      <c r="L246" s="113"/>
      <c r="M246" s="113"/>
      <c r="N246" s="113"/>
      <c r="O246" s="113"/>
      <c r="P246" s="113"/>
      <c r="Q246" s="113"/>
      <c r="R246" s="113"/>
      <c r="S246" s="113"/>
      <c r="T246" s="113"/>
    </row>
    <row r="247" spans="1:20" x14ac:dyDescent="0.25">
      <c r="A247" s="113"/>
      <c r="B247" s="113"/>
      <c r="C247" s="114"/>
      <c r="D247" s="114"/>
      <c r="E247" s="113"/>
      <c r="F247" s="113"/>
      <c r="G247" s="113"/>
      <c r="H247" s="113"/>
      <c r="I247" s="113"/>
      <c r="J247" s="113"/>
      <c r="K247" s="113"/>
      <c r="L247" s="113"/>
      <c r="M247" s="113"/>
      <c r="N247" s="113"/>
      <c r="O247" s="113"/>
      <c r="P247" s="113"/>
      <c r="Q247" s="113"/>
      <c r="R247" s="113"/>
      <c r="S247" s="113"/>
      <c r="T247" s="113"/>
    </row>
    <row r="248" spans="1:20" x14ac:dyDescent="0.25">
      <c r="A248" s="113"/>
      <c r="B248" s="113"/>
      <c r="C248" s="114"/>
      <c r="D248" s="114"/>
      <c r="E248" s="113"/>
      <c r="F248" s="113"/>
      <c r="G248" s="113"/>
      <c r="H248" s="113"/>
      <c r="I248" s="113"/>
      <c r="J248" s="113"/>
      <c r="K248" s="113"/>
      <c r="L248" s="113"/>
      <c r="M248" s="113"/>
      <c r="N248" s="113"/>
      <c r="O248" s="113"/>
      <c r="P248" s="113"/>
      <c r="Q248" s="113"/>
      <c r="R248" s="113"/>
      <c r="S248" s="113"/>
      <c r="T248" s="113"/>
    </row>
    <row r="249" spans="1:20" x14ac:dyDescent="0.25">
      <c r="A249" s="113"/>
      <c r="B249" s="113"/>
      <c r="C249" s="114"/>
      <c r="D249" s="114"/>
      <c r="E249" s="113"/>
      <c r="F249" s="113"/>
      <c r="G249" s="113"/>
      <c r="H249" s="113"/>
      <c r="I249" s="113"/>
      <c r="J249" s="113"/>
      <c r="K249" s="113"/>
      <c r="L249" s="113"/>
      <c r="M249" s="113"/>
      <c r="N249" s="113"/>
      <c r="O249" s="113"/>
      <c r="P249" s="113"/>
      <c r="Q249" s="113"/>
      <c r="R249" s="113"/>
      <c r="S249" s="113"/>
      <c r="T249" s="113"/>
    </row>
    <row r="250" spans="1:20" x14ac:dyDescent="0.25">
      <c r="A250" s="113"/>
      <c r="B250" s="113"/>
      <c r="C250" s="114"/>
      <c r="D250" s="114"/>
      <c r="E250" s="113"/>
      <c r="F250" s="113"/>
      <c r="G250" s="113"/>
      <c r="H250" s="113"/>
      <c r="I250" s="113"/>
      <c r="J250" s="113"/>
      <c r="K250" s="113"/>
      <c r="L250" s="113"/>
      <c r="M250" s="113"/>
      <c r="N250" s="113"/>
      <c r="O250" s="113"/>
      <c r="P250" s="113"/>
      <c r="Q250" s="113"/>
      <c r="R250" s="113"/>
      <c r="S250" s="113"/>
      <c r="T250" s="113"/>
    </row>
    <row r="251" spans="1:20" x14ac:dyDescent="0.25">
      <c r="A251" s="113"/>
      <c r="B251" s="113"/>
      <c r="C251" s="114"/>
      <c r="D251" s="114"/>
      <c r="E251" s="113"/>
      <c r="F251" s="113"/>
      <c r="G251" s="113"/>
      <c r="H251" s="113"/>
      <c r="I251" s="113"/>
      <c r="J251" s="113"/>
      <c r="K251" s="113"/>
      <c r="L251" s="113"/>
      <c r="M251" s="113"/>
      <c r="N251" s="113"/>
      <c r="O251" s="113"/>
      <c r="P251" s="113"/>
      <c r="Q251" s="113"/>
      <c r="R251" s="113"/>
      <c r="S251" s="113"/>
      <c r="T251" s="113"/>
    </row>
    <row r="252" spans="1:20" x14ac:dyDescent="0.25">
      <c r="A252" s="113"/>
      <c r="B252" s="113"/>
      <c r="C252" s="114"/>
      <c r="D252" s="114"/>
      <c r="E252" s="113"/>
      <c r="F252" s="113"/>
      <c r="G252" s="113"/>
      <c r="H252" s="113"/>
      <c r="I252" s="113"/>
      <c r="J252" s="113"/>
      <c r="K252" s="113"/>
      <c r="L252" s="113"/>
      <c r="M252" s="113"/>
      <c r="N252" s="113"/>
      <c r="O252" s="113"/>
      <c r="P252" s="113"/>
      <c r="Q252" s="113"/>
      <c r="R252" s="113"/>
      <c r="S252" s="113"/>
      <c r="T252" s="113"/>
    </row>
    <row r="253" spans="1:20" x14ac:dyDescent="0.25">
      <c r="A253" s="113"/>
      <c r="B253" s="113"/>
      <c r="C253" s="114"/>
      <c r="D253" s="114"/>
      <c r="E253" s="113"/>
      <c r="F253" s="113"/>
      <c r="G253" s="113"/>
      <c r="H253" s="113"/>
      <c r="I253" s="113"/>
      <c r="J253" s="113"/>
      <c r="K253" s="113"/>
      <c r="L253" s="113"/>
      <c r="M253" s="113"/>
      <c r="N253" s="113"/>
      <c r="O253" s="113"/>
      <c r="P253" s="113"/>
      <c r="Q253" s="113"/>
      <c r="R253" s="113"/>
      <c r="S253" s="113"/>
      <c r="T253" s="113"/>
    </row>
    <row r="254" spans="1:20" x14ac:dyDescent="0.25">
      <c r="A254" s="113"/>
      <c r="B254" s="113"/>
      <c r="C254" s="114"/>
      <c r="D254" s="114"/>
      <c r="E254" s="113"/>
      <c r="F254" s="113"/>
      <c r="G254" s="113"/>
      <c r="H254" s="113"/>
      <c r="I254" s="113"/>
      <c r="J254" s="113"/>
      <c r="K254" s="113"/>
      <c r="L254" s="113"/>
      <c r="M254" s="113"/>
      <c r="N254" s="113"/>
      <c r="O254" s="113"/>
      <c r="P254" s="113"/>
      <c r="Q254" s="113"/>
      <c r="R254" s="113"/>
      <c r="S254" s="113"/>
      <c r="T254" s="113"/>
    </row>
    <row r="255" spans="1:20" x14ac:dyDescent="0.25">
      <c r="A255" s="113"/>
      <c r="B255" s="113"/>
      <c r="C255" s="114"/>
      <c r="D255" s="114"/>
      <c r="E255" s="113"/>
      <c r="F255" s="113"/>
      <c r="G255" s="113"/>
      <c r="H255" s="113"/>
      <c r="I255" s="113"/>
      <c r="J255" s="113"/>
      <c r="K255" s="113"/>
      <c r="L255" s="113"/>
      <c r="M255" s="113"/>
      <c r="N255" s="113"/>
      <c r="O255" s="113"/>
      <c r="P255" s="113"/>
      <c r="Q255" s="113"/>
      <c r="R255" s="113"/>
      <c r="S255" s="113"/>
      <c r="T255" s="113"/>
    </row>
    <row r="256" spans="1:20" x14ac:dyDescent="0.25">
      <c r="A256" s="113"/>
      <c r="B256" s="113"/>
      <c r="C256" s="114"/>
      <c r="D256" s="114"/>
      <c r="E256" s="113"/>
      <c r="F256" s="113"/>
      <c r="G256" s="113"/>
      <c r="H256" s="113"/>
      <c r="I256" s="113"/>
      <c r="J256" s="113"/>
      <c r="K256" s="113"/>
      <c r="L256" s="113"/>
      <c r="M256" s="113"/>
      <c r="N256" s="113"/>
      <c r="O256" s="113"/>
      <c r="P256" s="113"/>
      <c r="Q256" s="113"/>
      <c r="R256" s="113"/>
      <c r="S256" s="113"/>
      <c r="T256" s="113"/>
    </row>
    <row r="257" spans="1:20" x14ac:dyDescent="0.25">
      <c r="A257" s="113"/>
      <c r="B257" s="113"/>
      <c r="C257" s="114"/>
      <c r="D257" s="114"/>
      <c r="E257" s="113"/>
      <c r="F257" s="113"/>
      <c r="G257" s="113"/>
      <c r="H257" s="113"/>
      <c r="I257" s="113"/>
      <c r="J257" s="113"/>
      <c r="K257" s="113"/>
      <c r="L257" s="113"/>
      <c r="M257" s="113"/>
      <c r="N257" s="113"/>
      <c r="O257" s="113"/>
      <c r="P257" s="113"/>
      <c r="Q257" s="113"/>
      <c r="R257" s="113"/>
      <c r="S257" s="113"/>
      <c r="T257" s="113"/>
    </row>
    <row r="258" spans="1:20" x14ac:dyDescent="0.25">
      <c r="A258" s="113"/>
      <c r="B258" s="113"/>
      <c r="C258" s="114"/>
      <c r="D258" s="114"/>
      <c r="E258" s="113"/>
      <c r="F258" s="113"/>
      <c r="G258" s="113"/>
      <c r="H258" s="113"/>
      <c r="I258" s="113"/>
      <c r="J258" s="113"/>
      <c r="K258" s="113"/>
      <c r="L258" s="113"/>
      <c r="M258" s="113"/>
      <c r="N258" s="113"/>
      <c r="O258" s="113"/>
      <c r="P258" s="113"/>
      <c r="Q258" s="113"/>
      <c r="R258" s="113"/>
      <c r="S258" s="113"/>
      <c r="T258" s="113"/>
    </row>
    <row r="259" spans="1:20" x14ac:dyDescent="0.25">
      <c r="A259" s="113"/>
      <c r="B259" s="113"/>
      <c r="C259" s="114"/>
      <c r="D259" s="114"/>
      <c r="E259" s="113"/>
      <c r="F259" s="113"/>
      <c r="G259" s="113"/>
      <c r="H259" s="113"/>
      <c r="I259" s="113"/>
      <c r="J259" s="113"/>
      <c r="K259" s="113"/>
      <c r="L259" s="113"/>
      <c r="M259" s="113"/>
      <c r="N259" s="113"/>
      <c r="O259" s="113"/>
      <c r="P259" s="113"/>
      <c r="Q259" s="113"/>
      <c r="R259" s="113"/>
      <c r="S259" s="113"/>
      <c r="T259" s="113"/>
    </row>
    <row r="260" spans="1:20" x14ac:dyDescent="0.25">
      <c r="A260" s="113"/>
      <c r="B260" s="113"/>
      <c r="C260" s="114"/>
      <c r="D260" s="114"/>
      <c r="E260" s="113"/>
      <c r="F260" s="113"/>
      <c r="G260" s="113"/>
      <c r="H260" s="113"/>
      <c r="I260" s="113"/>
      <c r="J260" s="113"/>
      <c r="K260" s="113"/>
      <c r="L260" s="113"/>
      <c r="M260" s="113"/>
      <c r="N260" s="113"/>
      <c r="O260" s="113"/>
      <c r="P260" s="113"/>
      <c r="Q260" s="113"/>
      <c r="R260" s="113"/>
      <c r="S260" s="113"/>
      <c r="T260" s="113"/>
    </row>
    <row r="261" spans="1:20" x14ac:dyDescent="0.25">
      <c r="A261" s="113"/>
      <c r="B261" s="113"/>
      <c r="C261" s="114"/>
      <c r="D261" s="114"/>
      <c r="E261" s="113"/>
      <c r="F261" s="113"/>
      <c r="G261" s="113"/>
      <c r="H261" s="113"/>
      <c r="I261" s="113"/>
      <c r="J261" s="113"/>
      <c r="K261" s="113"/>
      <c r="L261" s="113"/>
      <c r="M261" s="113"/>
      <c r="N261" s="113"/>
      <c r="O261" s="113"/>
      <c r="P261" s="113"/>
      <c r="Q261" s="113"/>
      <c r="R261" s="113"/>
      <c r="S261" s="113"/>
      <c r="T261" s="113"/>
    </row>
    <row r="262" spans="1:20" x14ac:dyDescent="0.25">
      <c r="A262" s="113"/>
      <c r="B262" s="113"/>
      <c r="C262" s="114"/>
      <c r="D262" s="114"/>
      <c r="E262" s="113"/>
      <c r="F262" s="113"/>
      <c r="G262" s="113"/>
      <c r="H262" s="113"/>
      <c r="I262" s="113"/>
      <c r="J262" s="113"/>
      <c r="K262" s="113"/>
      <c r="L262" s="113"/>
      <c r="M262" s="113"/>
      <c r="N262" s="113"/>
      <c r="O262" s="113"/>
      <c r="P262" s="113"/>
      <c r="Q262" s="113"/>
      <c r="R262" s="113"/>
      <c r="S262" s="113"/>
      <c r="T262" s="113"/>
    </row>
    <row r="263" spans="1:20" x14ac:dyDescent="0.25">
      <c r="A263" s="113"/>
      <c r="B263" s="113"/>
      <c r="C263" s="114"/>
      <c r="D263" s="114"/>
      <c r="E263" s="113"/>
      <c r="F263" s="113"/>
      <c r="G263" s="113"/>
      <c r="H263" s="113"/>
      <c r="I263" s="113"/>
      <c r="J263" s="113"/>
      <c r="K263" s="113"/>
      <c r="L263" s="113"/>
      <c r="M263" s="113"/>
      <c r="N263" s="113"/>
      <c r="O263" s="113"/>
      <c r="P263" s="113"/>
      <c r="Q263" s="113"/>
      <c r="R263" s="113"/>
      <c r="S263" s="113"/>
      <c r="T263" s="113"/>
    </row>
    <row r="264" spans="1:20" x14ac:dyDescent="0.25">
      <c r="A264" s="113"/>
      <c r="B264" s="113"/>
      <c r="C264" s="114"/>
      <c r="D264" s="114"/>
      <c r="E264" s="113"/>
      <c r="F264" s="113"/>
      <c r="G264" s="113"/>
      <c r="H264" s="113"/>
      <c r="I264" s="113"/>
      <c r="J264" s="113"/>
      <c r="K264" s="113"/>
      <c r="L264" s="113"/>
      <c r="M264" s="113"/>
      <c r="N264" s="113"/>
      <c r="O264" s="113"/>
      <c r="P264" s="113"/>
      <c r="Q264" s="113"/>
      <c r="R264" s="113"/>
      <c r="S264" s="113"/>
      <c r="T264" s="113"/>
    </row>
    <row r="265" spans="1:20" x14ac:dyDescent="0.25">
      <c r="A265" s="113"/>
      <c r="B265" s="113"/>
      <c r="C265" s="114"/>
      <c r="D265" s="114"/>
      <c r="E265" s="113"/>
      <c r="F265" s="113"/>
      <c r="G265" s="113"/>
      <c r="H265" s="113"/>
      <c r="I265" s="113"/>
      <c r="J265" s="113"/>
      <c r="K265" s="113"/>
      <c r="L265" s="113"/>
      <c r="M265" s="113"/>
      <c r="N265" s="113"/>
      <c r="O265" s="113"/>
      <c r="P265" s="113"/>
      <c r="Q265" s="113"/>
      <c r="R265" s="113"/>
      <c r="S265" s="113"/>
      <c r="T265" s="113"/>
    </row>
    <row r="266" spans="1:20" x14ac:dyDescent="0.25">
      <c r="A266" s="113"/>
      <c r="B266" s="113"/>
      <c r="C266" s="114"/>
      <c r="D266" s="114"/>
      <c r="E266" s="113"/>
      <c r="F266" s="113"/>
      <c r="G266" s="113"/>
      <c r="H266" s="113"/>
      <c r="I266" s="113"/>
      <c r="J266" s="113"/>
      <c r="K266" s="113"/>
      <c r="L266" s="113"/>
      <c r="M266" s="113"/>
      <c r="N266" s="113"/>
      <c r="O266" s="113"/>
      <c r="P266" s="113"/>
      <c r="Q266" s="113"/>
      <c r="R266" s="113"/>
      <c r="S266" s="113"/>
      <c r="T266" s="113"/>
    </row>
  </sheetData>
  <autoFilter ref="A8:AQ19"/>
  <customSheetViews>
    <customSheetView guid="{5EA6E6C0-0841-4F8A-8BCA-951E383BED28}" scale="89" showAutoFilter="1" topLeftCell="A11">
      <selection activeCell="E26" sqref="E26"/>
      <pageMargins left="0.7" right="0.7" top="0.75" bottom="0.75" header="0.3" footer="0.3"/>
      <pageSetup orientation="portrait" r:id="rId1"/>
      <autoFilter ref="A8:AQ19"/>
    </customSheetView>
    <customSheetView guid="{83B41E9C-4D4B-4E64-AF6A-A2F882784B95}" scale="89" showAutoFilter="1" topLeftCell="A11">
      <selection activeCell="E26" sqref="E26"/>
      <pageMargins left="0.7" right="0.7" top="0.75" bottom="0.75" header="0.3" footer="0.3"/>
      <pageSetup orientation="portrait" r:id="rId2"/>
      <autoFilter ref="A8:AQ19"/>
    </customSheetView>
    <customSheetView guid="{63B7F284-CA58-4B1B-ACC3-DD6946843A23}" scale="89" showAutoFilter="1" topLeftCell="A11">
      <selection activeCell="F16" sqref="F16"/>
      <pageMargins left="0.7" right="0.7" top="0.75" bottom="0.75" header="0.3" footer="0.3"/>
      <pageSetup orientation="portrait" r:id="rId3"/>
      <autoFilter ref="A8:AQ19"/>
    </customSheetView>
    <customSheetView guid="{6300BE0F-E9BB-486A-A23F-E07483971E77}" scale="89" showAutoFilter="1">
      <selection activeCell="B15" sqref="B15"/>
      <pageMargins left="0.7" right="0.7" top="0.75" bottom="0.75" header="0.3" footer="0.3"/>
      <pageSetup orientation="portrait" r:id="rId4"/>
      <autoFilter ref="A8:AQ19"/>
    </customSheetView>
    <customSheetView guid="{CB6E70ED-C911-48BD-9403-D776A95649C9}" scale="89" showAutoFilter="1">
      <selection activeCell="M16" sqref="M16"/>
      <pageMargins left="0.7" right="0.7" top="0.75" bottom="0.75" header="0.3" footer="0.3"/>
      <pageSetup orientation="portrait" r:id="rId5"/>
      <autoFilter ref="A8:AQ19"/>
    </customSheetView>
    <customSheetView guid="{C8535C45-B99F-4B6C-9D98-5EB04DC32957}" scale="89" showAutoFilter="1">
      <selection activeCell="B15" sqref="B15"/>
      <pageMargins left="0.7" right="0.7" top="0.75" bottom="0.75" header="0.3" footer="0.3"/>
      <pageSetup orientation="portrait" r:id="rId6"/>
      <autoFilter ref="A8:AQ15"/>
    </customSheetView>
    <customSheetView guid="{D958522E-10A0-4BA4-9955-3EB5F4C70362}" scale="89" showAutoFilter="1">
      <selection activeCell="B15" sqref="B15"/>
      <pageMargins left="0.7" right="0.7" top="0.75" bottom="0.75" header="0.3" footer="0.3"/>
      <pageSetup orientation="portrait" r:id="rId7"/>
      <autoFilter ref="A8:AQ15"/>
    </customSheetView>
    <customSheetView guid="{C575216D-29FC-48BB-BD6A-1D81AE445EAC}" scale="80" showAutoFilter="1" topLeftCell="A10">
      <selection activeCell="C15" sqref="C15"/>
      <pageMargins left="0.7" right="0.7" top="0.75" bottom="0.75" header="0.3" footer="0.3"/>
      <pageSetup orientation="portrait" r:id="rId8"/>
      <autoFilter ref="A8:AQ15"/>
    </customSheetView>
    <customSheetView guid="{7166F4E0-17F6-4182-B62C-63A4FBD008D2}" scale="80" showAutoFilter="1">
      <selection activeCell="G35" sqref="G35"/>
      <pageMargins left="0.7" right="0.7" top="0.75" bottom="0.75" header="0.3" footer="0.3"/>
      <pageSetup orientation="portrait" r:id="rId9"/>
      <autoFilter ref="A8:AQ13"/>
    </customSheetView>
    <customSheetView guid="{3BB41223-AB36-4FE3-8823-D288420F8842}" scale="80" showAutoFilter="1">
      <selection activeCell="F27" sqref="F27"/>
      <pageMargins left="0.7" right="0.7" top="0.75" bottom="0.75" header="0.3" footer="0.3"/>
      <pageSetup orientation="portrait" r:id="rId10"/>
      <autoFilter ref="A8:AQ13"/>
    </customSheetView>
    <customSheetView guid="{15B8AF7B-5FBC-414B-9C1F-05BCB1D32ADB}" scale="80" showAutoFilter="1">
      <selection activeCell="I11" sqref="I11"/>
      <pageMargins left="0.7" right="0.7" top="0.75" bottom="0.75" header="0.3" footer="0.3"/>
      <pageSetup orientation="portrait" r:id="rId11"/>
      <autoFilter ref="A8:AQ13"/>
    </customSheetView>
    <customSheetView guid="{B1BFE9EC-7C23-48B0-ACDD-6786CE3E9C92}" scale="80">
      <selection activeCell="F14" sqref="F14"/>
      <pageMargins left="0.7" right="0.7" top="0.75" bottom="0.75" header="0.3" footer="0.3"/>
      <pageSetup orientation="portrait" r:id="rId12"/>
    </customSheetView>
    <customSheetView guid="{82846491-0F0E-4B60-87A1-C01ED3FEC6A7}" scale="80">
      <selection activeCell="D4" sqref="D4"/>
      <pageMargins left="0.7" right="0.7" top="0.75" bottom="0.75" header="0.3" footer="0.3"/>
      <pageSetup orientation="portrait" r:id="rId13"/>
    </customSheetView>
    <customSheetView guid="{AC7FF016-5649-4C12-8931-311A1F3853BE}" scale="80">
      <selection activeCell="F32" sqref="F32"/>
      <pageMargins left="0.7" right="0.7" top="0.75" bottom="0.75" header="0.3" footer="0.3"/>
    </customSheetView>
    <customSheetView guid="{AE07C99D-7772-4982-BEBB-16B5D6FA0794}" scale="80">
      <selection activeCell="F32" sqref="F32"/>
      <pageMargins left="0.7" right="0.7" top="0.75" bottom="0.75" header="0.3" footer="0.3"/>
    </customSheetView>
    <customSheetView guid="{8AFE82ED-39B8-4356-80FE-5267FF1B5979}" scale="80" topLeftCell="C21">
      <selection activeCell="F25" sqref="F25"/>
      <pageMargins left="0.7" right="0.7" top="0.75" bottom="0.75" header="0.3" footer="0.3"/>
    </customSheetView>
    <customSheetView guid="{67F13924-A64E-4D5C-B630-AEA702C54E90}" scale="80">
      <selection activeCell="F32" sqref="F32"/>
      <pageMargins left="0.7" right="0.7" top="0.75" bottom="0.75" header="0.3" footer="0.3"/>
      <pageSetup orientation="portrait" r:id="rId14"/>
    </customSheetView>
    <customSheetView guid="{39D26A3C-48BC-4AC3-B396-D187FB877F87}" scale="80">
      <selection activeCell="F14" sqref="F14"/>
      <pageMargins left="0.7" right="0.7" top="0.75" bottom="0.75" header="0.3" footer="0.3"/>
      <pageSetup orientation="portrait" r:id="rId15"/>
    </customSheetView>
    <customSheetView guid="{D6F50115-B703-4627-B205-DF80F7094FEB}" scale="80">
      <selection activeCell="A25" sqref="A25"/>
      <pageMargins left="0.7" right="0.7" top="0.75" bottom="0.75" header="0.3" footer="0.3"/>
    </customSheetView>
    <customSheetView guid="{97FAA7D7-3C90-4C98-A145-2D66B25BDDDC}" scale="80">
      <selection activeCell="F14" sqref="F14"/>
      <pageMargins left="0.7" right="0.7" top="0.75" bottom="0.75" header="0.3" footer="0.3"/>
      <pageSetup orientation="portrait" r:id="rId16"/>
    </customSheetView>
    <customSheetView guid="{2BED645F-D25A-4AB4-8A10-28429739BB11}" scale="80">
      <selection activeCell="C11" sqref="C11"/>
      <pageMargins left="0.7" right="0.7" top="0.75" bottom="0.75" header="0.3" footer="0.3"/>
      <pageSetup orientation="portrait" r:id="rId17"/>
    </customSheetView>
    <customSheetView guid="{66B7FA8E-99CF-43EC-8A79-C865D10BA4C0}" scale="80" showAutoFilter="1">
      <selection activeCell="I11" sqref="I11"/>
      <pageMargins left="0.7" right="0.7" top="0.75" bottom="0.75" header="0.3" footer="0.3"/>
      <pageSetup orientation="portrait" r:id="rId18"/>
      <autoFilter ref="A8:AQ13"/>
    </customSheetView>
    <customSheetView guid="{DFD65C73-0760-446F-8610-12F625D9A4D5}" scale="89" showAutoFilter="1">
      <selection activeCell="C14" sqref="C14"/>
      <pageMargins left="0.7" right="0.7" top="0.75" bottom="0.75" header="0.3" footer="0.3"/>
      <pageSetup orientation="portrait" r:id="rId19"/>
      <autoFilter ref="A8:AQ15"/>
    </customSheetView>
    <customSheetView guid="{091B35B7-6B09-4364-8B4D-11A7F8E6FBD2}" scale="89" showAutoFilter="1">
      <selection activeCell="C14" sqref="C14"/>
      <pageMargins left="0.7" right="0.7" top="0.75" bottom="0.75" header="0.3" footer="0.3"/>
      <pageSetup orientation="portrait" r:id="rId20"/>
      <autoFilter ref="A8:AQ15"/>
    </customSheetView>
    <customSheetView guid="{28F38C72-10A9-427F-BFBF-B226545CB488}" scale="89" showAutoFilter="1">
      <selection activeCell="C14" sqref="C14"/>
      <pageMargins left="0.7" right="0.7" top="0.75" bottom="0.75" header="0.3" footer="0.3"/>
      <pageSetup orientation="portrait" r:id="rId21"/>
      <autoFilter ref="A8:AQ15"/>
    </customSheetView>
    <customSheetView guid="{3299CEC9-C1AA-4B4C-8A4F-7816F7DE2376}" scale="89" showAutoFilter="1">
      <selection activeCell="M18" sqref="M18"/>
      <pageMargins left="0.7" right="0.7" top="0.75" bottom="0.75" header="0.3" footer="0.3"/>
      <pageSetup orientation="portrait" r:id="rId22"/>
      <autoFilter ref="A8:AQ15"/>
    </customSheetView>
    <customSheetView guid="{2301D7D6-570C-4899-83E5-79B284247839}" scale="89" showAutoFilter="1" topLeftCell="A7">
      <selection activeCell="F17" sqref="F17"/>
      <pageMargins left="0.7" right="0.7" top="0.75" bottom="0.75" header="0.3" footer="0.3"/>
      <pageSetup orientation="portrait" r:id="rId23"/>
      <autoFilter ref="A8:AQ17"/>
    </customSheetView>
    <customSheetView guid="{DC4CE8AE-6A19-45A2-84AF-CB0860BE007A}" scale="89" showAutoFilter="1">
      <selection activeCell="B15" sqref="B15"/>
      <pageMargins left="0.7" right="0.7" top="0.75" bottom="0.75" header="0.3" footer="0.3"/>
      <pageSetup orientation="portrait" r:id="rId24"/>
      <autoFilter ref="A8:AQ15"/>
    </customSheetView>
    <customSheetView guid="{5D06DB67-68E1-4144-8C06-A0F20F35659B}" scale="89" showAutoFilter="1">
      <selection activeCell="B15" sqref="B15"/>
      <pageMargins left="0.7" right="0.7" top="0.75" bottom="0.75" header="0.3" footer="0.3"/>
      <pageSetup orientation="portrait" r:id="rId25"/>
      <autoFilter ref="A8:AQ15"/>
    </customSheetView>
    <customSheetView guid="{1D80CBB5-069A-412E-A566-C5B720F78854}" scale="89" showAutoFilter="1">
      <selection activeCell="B15" sqref="B15"/>
      <pageMargins left="0.7" right="0.7" top="0.75" bottom="0.75" header="0.3" footer="0.3"/>
      <pageSetup orientation="portrait" r:id="rId26"/>
      <autoFilter ref="A8:AQ15"/>
    </customSheetView>
    <customSheetView guid="{5CC7F24E-5745-4750-83B2-EAEB0DED38A1}" scale="89" showAutoFilter="1" topLeftCell="A11">
      <selection activeCell="E15" sqref="E15"/>
      <pageMargins left="0.7" right="0.7" top="0.75" bottom="0.75" header="0.3" footer="0.3"/>
      <pageSetup orientation="portrait" r:id="rId27"/>
      <autoFilter ref="A8:AQ19"/>
    </customSheetView>
    <customSheetView guid="{0609F2A9-A095-402C-B79E-06D415E59CAD}" scale="80" topLeftCell="D1">
      <selection activeCell="F18" sqref="F18"/>
      <pageMargins left="0.7" right="0.7" top="0.75" bottom="0.75" header="0.3" footer="0.3"/>
      <pageSetup orientation="portrait" r:id="rId28"/>
    </customSheetView>
    <customSheetView guid="{11FB0069-AFDC-4803-9139-81358242151A}" scale="89" showAutoFilter="1">
      <selection activeCell="B15" sqref="B15"/>
      <pageMargins left="0.7" right="0.7" top="0.75" bottom="0.75" header="0.3" footer="0.3"/>
      <pageSetup orientation="portrait" r:id="rId29"/>
      <autoFilter ref="A8:AQ19"/>
    </customSheetView>
    <customSheetView guid="{1C6A4DCF-944B-4E98-8B15-8896A3B072B0}" scale="89" showAutoFilter="1">
      <selection activeCell="B15" sqref="B15"/>
      <pageMargins left="0.7" right="0.7" top="0.75" bottom="0.75" header="0.3" footer="0.3"/>
      <pageSetup orientation="portrait" r:id="rId30"/>
      <autoFilter ref="A8:AQ19"/>
    </customSheetView>
    <customSheetView guid="{5DED195A-DA8D-4C23-9D7A-0243418C8BE4}" scale="89" showAutoFilter="1">
      <selection activeCell="B15" sqref="B15"/>
      <pageMargins left="0.7" right="0.7" top="0.75" bottom="0.75" header="0.3" footer="0.3"/>
      <pageSetup orientation="portrait" r:id="rId31"/>
      <autoFilter ref="A8:AQ19"/>
    </customSheetView>
    <customSheetView guid="{F5C35185-B159-45F8-A16A-B3C09B6C0ED0}" scale="89" showAutoFilter="1">
      <selection activeCell="B15" sqref="B15"/>
      <pageMargins left="0.7" right="0.7" top="0.75" bottom="0.75" header="0.3" footer="0.3"/>
      <pageSetup orientation="portrait" r:id="rId32"/>
      <autoFilter ref="A8:AQ19"/>
    </customSheetView>
    <customSheetView guid="{13C8D82B-9300-447F-8856-608FBD6FA6A1}" scale="89" showAutoFilter="1">
      <selection activeCell="B15" sqref="B15"/>
      <pageMargins left="0.7" right="0.7" top="0.75" bottom="0.75" header="0.3" footer="0.3"/>
      <pageSetup orientation="portrait" r:id="rId33"/>
      <autoFilter ref="A8:AQ19"/>
    </customSheetView>
    <customSheetView guid="{DCDEF08E-9A10-4266-8775-11A704869E1A}" scale="89" showAutoFilter="1" topLeftCell="A11">
      <selection activeCell="F16" sqref="F16"/>
      <pageMargins left="0.7" right="0.7" top="0.75" bottom="0.75" header="0.3" footer="0.3"/>
      <pageSetup orientation="portrait" r:id="rId34"/>
      <autoFilter ref="A8:AQ19"/>
    </customSheetView>
    <customSheetView guid="{5679BCAC-750A-4C6F-BB01-FA4AB01B4DBC}" scale="89" showAutoFilter="1" topLeftCell="A11">
      <selection activeCell="E26" sqref="E26"/>
      <pageMargins left="0.7" right="0.7" top="0.75" bottom="0.75" header="0.3" footer="0.3"/>
      <pageSetup orientation="portrait" r:id="rId35"/>
      <autoFilter ref="A8:AQ19"/>
    </customSheetView>
    <customSheetView guid="{EB4290FA-6900-4BA3-9807-6777BDF95E77}" scale="89" showAutoFilter="1" topLeftCell="A11">
      <selection activeCell="E26" sqref="E26"/>
      <pageMargins left="0.7" right="0.7" top="0.75" bottom="0.75" header="0.3" footer="0.3"/>
      <pageSetup orientation="portrait" r:id="rId36"/>
      <autoFilter ref="A8:AQ19"/>
    </customSheetView>
  </customSheetViews>
  <mergeCells count="2">
    <mergeCell ref="G2:K2"/>
    <mergeCell ref="A7:O7"/>
  </mergeCells>
  <pageMargins left="0.7" right="0.7" top="0.75" bottom="0.75" header="0.3" footer="0.3"/>
  <pageSetup orientation="portrait" r:id="rId37"/>
  <extLst>
    <ext xmlns:x14="http://schemas.microsoft.com/office/spreadsheetml/2009/9/main" uri="{CCE6A557-97BC-4b89-ADB6-D9C93CAAB3DF}">
      <x14:dataValidations xmlns:xm="http://schemas.microsoft.com/office/excel/2006/main" count="2">
        <x14:dataValidation type="list" allowBlank="1" showInputMessage="1" showErrorMessage="1">
          <x14:formula1>
            <xm:f>'\\cnrl.com\cnrl\users\ColleenG\Desktop\[2019 Conventional Monthly Reporting.xlsx]Drop down list'!#REF!</xm:f>
          </x14:formula1>
          <xm:sqref>F9</xm:sqref>
        </x14:dataValidation>
        <x14:dataValidation type="list" allowBlank="1" showInputMessage="1" showErrorMessage="1">
          <x14:formula1>
            <xm:f>'\\cnrl.com\cnrl\users\ColleenG\Desktop\[2019 Conventional Monthly Reporting.xlsx]Drop down list'!#REF!</xm:f>
          </x14:formula1>
          <xm:sqref>K9:M9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24"/>
  <sheetViews>
    <sheetView topLeftCell="A4" workbookViewId="0">
      <selection activeCell="A8" sqref="A8"/>
    </sheetView>
  </sheetViews>
  <sheetFormatPr defaultRowHeight="15" x14ac:dyDescent="0.25"/>
  <cols>
    <col min="4" max="4" width="10.85546875" bestFit="1" customWidth="1"/>
    <col min="6" max="6" width="12" customWidth="1"/>
    <col min="7" max="7" width="12.7109375" customWidth="1"/>
    <col min="8" max="8" width="10.28515625" customWidth="1"/>
    <col min="9" max="9" width="9.28515625" bestFit="1" customWidth="1"/>
    <col min="11" max="11" width="9.28515625" bestFit="1" customWidth="1"/>
    <col min="13" max="13" width="10.28515625" customWidth="1"/>
  </cols>
  <sheetData>
    <row r="1" spans="1:60" s="8" customFormat="1" ht="22.9" customHeight="1" x14ac:dyDescent="0.25">
      <c r="A1" s="1" t="s">
        <v>0</v>
      </c>
      <c r="B1" s="2"/>
      <c r="C1" s="3"/>
      <c r="D1" s="4"/>
      <c r="E1" s="5"/>
      <c r="F1" s="2"/>
      <c r="G1" s="2"/>
      <c r="H1" s="6"/>
      <c r="I1" s="2"/>
      <c r="J1" s="2"/>
      <c r="K1" s="2"/>
      <c r="L1" s="2"/>
      <c r="M1" s="2"/>
      <c r="N1" s="2"/>
      <c r="O1" s="2"/>
      <c r="P1" s="2"/>
      <c r="Q1" s="7"/>
      <c r="R1" s="7"/>
      <c r="S1" s="7"/>
      <c r="T1" s="7"/>
      <c r="U1" s="7"/>
      <c r="AI1" s="9" t="s">
        <v>1</v>
      </c>
      <c r="BH1" s="9" t="s">
        <v>2</v>
      </c>
    </row>
    <row r="2" spans="1:60" s="8" customFormat="1" ht="17.649999999999999" customHeight="1" x14ac:dyDescent="0.25">
      <c r="A2" s="2"/>
      <c r="B2" s="2"/>
      <c r="C2" s="2"/>
      <c r="D2" s="4"/>
      <c r="E2" s="5"/>
      <c r="F2" s="2"/>
      <c r="G2" s="2"/>
      <c r="H2" s="2"/>
      <c r="I2" s="2"/>
      <c r="J2" s="2"/>
      <c r="K2" s="2"/>
      <c r="L2" s="2"/>
      <c r="M2" s="2"/>
      <c r="N2" s="2"/>
      <c r="O2" s="2"/>
      <c r="P2" s="2"/>
      <c r="Q2" s="7"/>
      <c r="R2" s="7"/>
      <c r="S2" s="7"/>
      <c r="T2" s="7"/>
      <c r="U2" s="7"/>
      <c r="AI2" s="9" t="s">
        <v>3</v>
      </c>
      <c r="BH2" s="9" t="s">
        <v>4</v>
      </c>
    </row>
    <row r="3" spans="1:60" s="16" customFormat="1" ht="34.5" thickBot="1" x14ac:dyDescent="0.3">
      <c r="A3" s="10" t="s">
        <v>5</v>
      </c>
      <c r="B3" s="10" t="s">
        <v>6</v>
      </c>
      <c r="C3" s="10" t="s">
        <v>7</v>
      </c>
      <c r="D3" s="11" t="s">
        <v>8</v>
      </c>
      <c r="E3" s="12" t="s">
        <v>9</v>
      </c>
      <c r="F3" s="10" t="s">
        <v>10</v>
      </c>
      <c r="G3" s="13" t="s">
        <v>11</v>
      </c>
      <c r="H3" s="10" t="s">
        <v>12</v>
      </c>
      <c r="I3" s="10" t="s">
        <v>13</v>
      </c>
      <c r="J3" s="10" t="s">
        <v>14</v>
      </c>
      <c r="K3" s="10" t="s">
        <v>15</v>
      </c>
      <c r="L3" s="10" t="s">
        <v>16</v>
      </c>
      <c r="M3" s="10" t="s">
        <v>17</v>
      </c>
      <c r="N3" s="14" t="s">
        <v>18</v>
      </c>
      <c r="O3" s="14" t="s">
        <v>19</v>
      </c>
      <c r="P3" s="10" t="s">
        <v>20</v>
      </c>
      <c r="Q3" s="15"/>
      <c r="R3" s="15"/>
      <c r="S3" s="15"/>
      <c r="T3" s="15"/>
      <c r="U3" s="15"/>
      <c r="AI3" s="17" t="s">
        <v>21</v>
      </c>
      <c r="BH3" s="17" t="s">
        <v>22</v>
      </c>
    </row>
    <row r="4" spans="1:60" s="24" customFormat="1" ht="15" customHeight="1" x14ac:dyDescent="0.25">
      <c r="A4" s="18"/>
      <c r="B4" s="18"/>
      <c r="C4" s="18"/>
      <c r="D4" s="19"/>
      <c r="E4" s="20"/>
      <c r="F4" s="18"/>
      <c r="G4" s="21">
        <f>SUM(G5:G30)</f>
        <v>11469.18</v>
      </c>
      <c r="H4" s="18"/>
      <c r="I4" s="18"/>
      <c r="J4" s="18"/>
      <c r="K4" s="18"/>
      <c r="L4" s="18"/>
      <c r="M4" s="18"/>
      <c r="N4" s="22"/>
      <c r="O4" s="22"/>
      <c r="P4" s="18"/>
      <c r="Q4" s="23"/>
      <c r="R4" s="23"/>
      <c r="S4" s="23"/>
      <c r="T4" s="23"/>
      <c r="U4" s="23"/>
      <c r="AI4" s="25" t="s">
        <v>23</v>
      </c>
    </row>
    <row r="5" spans="1:60" s="33" customFormat="1" ht="78.75" x14ac:dyDescent="0.25">
      <c r="A5" s="26" t="s">
        <v>24</v>
      </c>
      <c r="B5" s="26" t="s">
        <v>25</v>
      </c>
      <c r="C5" s="26" t="s">
        <v>26</v>
      </c>
      <c r="D5" s="27">
        <v>10000</v>
      </c>
      <c r="E5" s="28"/>
      <c r="F5" s="26" t="s">
        <v>27</v>
      </c>
      <c r="G5" s="27">
        <v>0</v>
      </c>
      <c r="H5" s="26" t="s">
        <v>28</v>
      </c>
      <c r="I5" s="29">
        <v>2019</v>
      </c>
      <c r="J5" s="30" t="s">
        <v>29</v>
      </c>
      <c r="K5" s="31"/>
      <c r="L5" s="30" t="s">
        <v>30</v>
      </c>
      <c r="M5" s="26" t="s">
        <v>31</v>
      </c>
      <c r="N5" s="32" t="s">
        <v>21</v>
      </c>
      <c r="O5" s="32" t="s">
        <v>21</v>
      </c>
      <c r="P5" s="26"/>
    </row>
    <row r="6" spans="1:60" s="33" customFormat="1" ht="26.25" customHeight="1" x14ac:dyDescent="0.25">
      <c r="A6" s="180" t="s">
        <v>118</v>
      </c>
      <c r="B6" s="180" t="s">
        <v>983</v>
      </c>
      <c r="C6" s="180" t="s">
        <v>981</v>
      </c>
      <c r="D6" s="243">
        <v>1623730</v>
      </c>
      <c r="E6" s="244" t="s">
        <v>982</v>
      </c>
      <c r="F6" s="180" t="s">
        <v>27</v>
      </c>
      <c r="G6" s="243">
        <v>11469.18</v>
      </c>
      <c r="H6" s="180" t="s">
        <v>1520</v>
      </c>
      <c r="I6" s="180">
        <v>2021</v>
      </c>
      <c r="J6" s="245" t="s">
        <v>76</v>
      </c>
      <c r="K6" s="245">
        <v>44313</v>
      </c>
      <c r="L6" s="245"/>
      <c r="M6" s="180" t="s">
        <v>129</v>
      </c>
      <c r="N6" s="246" t="s">
        <v>1521</v>
      </c>
      <c r="O6" s="246" t="s">
        <v>74</v>
      </c>
      <c r="P6" s="180"/>
    </row>
    <row r="7" spans="1:60" x14ac:dyDescent="0.25">
      <c r="A7" s="34"/>
      <c r="B7" s="34"/>
      <c r="C7" s="34"/>
      <c r="D7" s="34"/>
      <c r="E7" s="34"/>
      <c r="F7" s="34"/>
      <c r="G7" s="34"/>
      <c r="H7" s="34"/>
      <c r="I7" s="34"/>
      <c r="J7" s="34"/>
      <c r="K7" s="34"/>
      <c r="L7" s="34"/>
      <c r="M7" s="34"/>
      <c r="N7" s="34"/>
      <c r="O7" s="34"/>
      <c r="P7" s="34"/>
    </row>
    <row r="8" spans="1:60" x14ac:dyDescent="0.25">
      <c r="A8" s="455" t="s">
        <v>2446</v>
      </c>
      <c r="B8" s="34"/>
      <c r="C8" s="34"/>
      <c r="D8" s="34"/>
      <c r="E8" s="34"/>
      <c r="F8" s="34"/>
      <c r="G8" s="34"/>
      <c r="H8" s="34"/>
      <c r="I8" s="34"/>
      <c r="J8" s="34"/>
      <c r="K8" s="34"/>
      <c r="L8" s="34"/>
      <c r="M8" s="34"/>
      <c r="N8" s="34"/>
      <c r="O8" s="34"/>
      <c r="P8" s="34"/>
    </row>
    <row r="9" spans="1:60" x14ac:dyDescent="0.25">
      <c r="A9" s="34"/>
      <c r="B9" s="34"/>
      <c r="C9" s="34"/>
      <c r="D9" s="34"/>
      <c r="E9" s="34"/>
      <c r="F9" s="34"/>
      <c r="G9" s="34"/>
      <c r="H9" s="34"/>
      <c r="I9" s="34"/>
      <c r="J9" s="34"/>
      <c r="K9" s="34"/>
      <c r="L9" s="34"/>
      <c r="M9" s="34"/>
      <c r="N9" s="34"/>
      <c r="O9" s="34"/>
      <c r="P9" s="34"/>
    </row>
    <row r="10" spans="1:60" x14ac:dyDescent="0.25">
      <c r="A10" s="34"/>
      <c r="B10" s="34"/>
      <c r="C10" s="34"/>
      <c r="D10" s="34"/>
      <c r="E10" s="34"/>
      <c r="F10" s="34"/>
      <c r="G10" s="34"/>
      <c r="H10" s="34"/>
      <c r="I10" s="34"/>
      <c r="J10" s="34"/>
      <c r="K10" s="34"/>
      <c r="L10" s="34"/>
      <c r="M10" s="34"/>
      <c r="N10" s="34"/>
      <c r="O10" s="34"/>
      <c r="P10" s="34"/>
    </row>
    <row r="11" spans="1:60" x14ac:dyDescent="0.25">
      <c r="A11" s="34"/>
      <c r="B11" s="34"/>
      <c r="C11" s="34"/>
      <c r="D11" s="34"/>
      <c r="E11" s="34"/>
      <c r="F11" s="34"/>
      <c r="G11" s="34"/>
      <c r="H11" s="34"/>
      <c r="I11" s="34"/>
      <c r="J11" s="34"/>
      <c r="K11" s="34"/>
      <c r="L11" s="34"/>
      <c r="M11" s="34"/>
      <c r="N11" s="34"/>
      <c r="O11" s="34"/>
      <c r="P11" s="34"/>
    </row>
    <row r="12" spans="1:60" x14ac:dyDescent="0.25">
      <c r="A12" s="34"/>
      <c r="B12" s="34"/>
      <c r="C12" s="34"/>
      <c r="D12" s="34"/>
      <c r="E12" s="34"/>
      <c r="F12" s="34"/>
      <c r="G12" s="34"/>
      <c r="H12" s="34"/>
      <c r="I12" s="34"/>
      <c r="J12" s="34"/>
      <c r="K12" s="34"/>
      <c r="L12" s="34"/>
      <c r="M12" s="34"/>
      <c r="N12" s="34"/>
      <c r="O12" s="34"/>
      <c r="P12" s="34"/>
    </row>
    <row r="13" spans="1:60" x14ac:dyDescent="0.25">
      <c r="A13" s="34"/>
      <c r="B13" s="34"/>
      <c r="C13" s="34"/>
      <c r="D13" s="34"/>
      <c r="E13" s="34"/>
      <c r="F13" s="34"/>
      <c r="G13" s="34"/>
      <c r="H13" s="34"/>
      <c r="I13" s="34"/>
      <c r="J13" s="34"/>
      <c r="K13" s="34"/>
      <c r="L13" s="34"/>
      <c r="M13" s="34"/>
      <c r="N13" s="34"/>
      <c r="O13" s="34"/>
      <c r="P13" s="34"/>
    </row>
    <row r="14" spans="1:60" x14ac:dyDescent="0.25">
      <c r="A14" s="34"/>
      <c r="B14" s="34"/>
      <c r="C14" s="34"/>
      <c r="D14" s="34"/>
      <c r="E14" s="34"/>
      <c r="F14" s="34"/>
      <c r="G14" s="34"/>
      <c r="H14" s="34"/>
      <c r="I14" s="34"/>
      <c r="J14" s="34"/>
      <c r="K14" s="34"/>
      <c r="L14" s="34"/>
      <c r="M14" s="34"/>
      <c r="N14" s="34"/>
      <c r="O14" s="34"/>
      <c r="P14" s="34"/>
    </row>
    <row r="15" spans="1:60" x14ac:dyDescent="0.25">
      <c r="A15" s="34"/>
      <c r="B15" s="34"/>
      <c r="C15" s="34"/>
      <c r="D15" s="34"/>
      <c r="E15" s="34"/>
      <c r="F15" s="34"/>
      <c r="G15" s="34"/>
      <c r="H15" s="34"/>
      <c r="I15" s="34"/>
      <c r="J15" s="34"/>
      <c r="K15" s="34"/>
      <c r="L15" s="34"/>
      <c r="M15" s="34"/>
      <c r="N15" s="34"/>
      <c r="O15" s="34"/>
      <c r="P15" s="34"/>
    </row>
    <row r="16" spans="1:60" x14ac:dyDescent="0.25">
      <c r="A16" s="34"/>
      <c r="B16" s="34"/>
      <c r="C16" s="34"/>
      <c r="D16" s="34"/>
      <c r="E16" s="34"/>
      <c r="F16" s="34"/>
      <c r="G16" s="34"/>
      <c r="H16" s="34"/>
      <c r="I16" s="34"/>
      <c r="J16" s="34"/>
      <c r="K16" s="34"/>
      <c r="L16" s="34"/>
      <c r="M16" s="34"/>
      <c r="N16" s="34"/>
      <c r="O16" s="34"/>
      <c r="P16" s="34"/>
    </row>
    <row r="17" spans="1:16" x14ac:dyDescent="0.25">
      <c r="A17" s="34"/>
      <c r="B17" s="34"/>
      <c r="C17" s="34"/>
      <c r="D17" s="34"/>
      <c r="E17" s="34"/>
      <c r="F17" s="34"/>
      <c r="G17" s="34"/>
      <c r="H17" s="34"/>
      <c r="I17" s="34"/>
      <c r="J17" s="34"/>
      <c r="K17" s="34"/>
      <c r="L17" s="34"/>
      <c r="M17" s="34"/>
      <c r="N17" s="34"/>
      <c r="O17" s="34"/>
      <c r="P17" s="34"/>
    </row>
    <row r="18" spans="1:16" x14ac:dyDescent="0.25">
      <c r="A18" s="34"/>
      <c r="B18" s="34"/>
      <c r="C18" s="34"/>
      <c r="D18" s="34"/>
      <c r="E18" s="34"/>
      <c r="F18" s="34"/>
      <c r="G18" s="34"/>
      <c r="H18" s="34"/>
      <c r="I18" s="34"/>
      <c r="J18" s="34"/>
      <c r="K18" s="34"/>
      <c r="L18" s="34"/>
      <c r="M18" s="34"/>
      <c r="N18" s="34"/>
      <c r="O18" s="34"/>
      <c r="P18" s="34"/>
    </row>
    <row r="19" spans="1:16" x14ac:dyDescent="0.25">
      <c r="A19" s="34"/>
      <c r="B19" s="34"/>
      <c r="C19" s="34"/>
      <c r="D19" s="34"/>
      <c r="E19" s="34"/>
      <c r="F19" s="34"/>
      <c r="G19" s="34"/>
      <c r="H19" s="34"/>
      <c r="I19" s="34"/>
      <c r="J19" s="34"/>
      <c r="K19" s="34"/>
      <c r="L19" s="34"/>
      <c r="M19" s="34"/>
      <c r="N19" s="34"/>
      <c r="O19" s="34"/>
      <c r="P19" s="34"/>
    </row>
    <row r="20" spans="1:16" x14ac:dyDescent="0.25">
      <c r="A20" s="34"/>
      <c r="B20" s="34"/>
      <c r="C20" s="34"/>
      <c r="D20" s="34"/>
      <c r="E20" s="34"/>
      <c r="F20" s="34"/>
      <c r="G20" s="34"/>
      <c r="H20" s="34"/>
      <c r="I20" s="34"/>
      <c r="J20" s="34"/>
      <c r="K20" s="34"/>
      <c r="L20" s="34"/>
      <c r="M20" s="34"/>
      <c r="N20" s="34"/>
      <c r="O20" s="34"/>
      <c r="P20" s="34"/>
    </row>
    <row r="21" spans="1:16" x14ac:dyDescent="0.25">
      <c r="A21" s="34"/>
      <c r="B21" s="34"/>
      <c r="C21" s="34"/>
      <c r="D21" s="34"/>
      <c r="E21" s="34"/>
      <c r="F21" s="34"/>
      <c r="G21" s="34"/>
      <c r="H21" s="34"/>
      <c r="I21" s="34"/>
      <c r="J21" s="34"/>
      <c r="K21" s="34"/>
      <c r="L21" s="34"/>
      <c r="M21" s="34"/>
      <c r="N21" s="34"/>
      <c r="O21" s="34"/>
      <c r="P21" s="34"/>
    </row>
    <row r="22" spans="1:16" x14ac:dyDescent="0.25">
      <c r="A22" s="34"/>
      <c r="B22" s="34"/>
      <c r="C22" s="34"/>
      <c r="D22" s="34"/>
      <c r="E22" s="34"/>
      <c r="F22" s="34"/>
      <c r="G22" s="34"/>
      <c r="H22" s="34"/>
      <c r="I22" s="34"/>
      <c r="J22" s="34"/>
      <c r="K22" s="34"/>
      <c r="L22" s="34"/>
      <c r="M22" s="34"/>
      <c r="N22" s="34"/>
      <c r="O22" s="34"/>
      <c r="P22" s="34"/>
    </row>
    <row r="23" spans="1:16" x14ac:dyDescent="0.25">
      <c r="A23" s="34"/>
      <c r="B23" s="34"/>
      <c r="C23" s="34"/>
      <c r="D23" s="34"/>
      <c r="E23" s="34"/>
      <c r="F23" s="34"/>
      <c r="G23" s="34"/>
      <c r="H23" s="34"/>
      <c r="I23" s="34"/>
      <c r="J23" s="34"/>
      <c r="K23" s="34"/>
      <c r="L23" s="34"/>
      <c r="M23" s="34"/>
      <c r="N23" s="34"/>
      <c r="O23" s="34"/>
      <c r="P23" s="34"/>
    </row>
    <row r="24" spans="1:16" x14ac:dyDescent="0.25">
      <c r="A24" s="34"/>
      <c r="B24" s="34"/>
      <c r="C24" s="34"/>
      <c r="D24" s="34"/>
      <c r="E24" s="34"/>
      <c r="F24" s="34"/>
      <c r="G24" s="34"/>
      <c r="H24" s="34"/>
      <c r="I24" s="34"/>
      <c r="J24" s="34"/>
      <c r="K24" s="34"/>
      <c r="L24" s="34"/>
      <c r="M24" s="34"/>
      <c r="N24" s="34"/>
      <c r="O24" s="34"/>
      <c r="P24" s="34"/>
    </row>
  </sheetData>
  <customSheetViews>
    <customSheetView guid="{5EA6E6C0-0841-4F8A-8BCA-951E383BED28}" topLeftCell="A4">
      <selection activeCell="D6" sqref="D6"/>
      <pageMargins left="0.7" right="0.7" top="0.75" bottom="0.75" header="0.3" footer="0.3"/>
      <pageSetup orientation="portrait" r:id="rId1"/>
    </customSheetView>
    <customSheetView guid="{83B41E9C-4D4B-4E64-AF6A-A2F882784B95}" topLeftCell="A4">
      <selection activeCell="D6" sqref="D6"/>
      <pageMargins left="0.7" right="0.7" top="0.75" bottom="0.75" header="0.3" footer="0.3"/>
      <pageSetup orientation="portrait" r:id="rId2"/>
    </customSheetView>
    <customSheetView guid="{63B7F284-CA58-4B1B-ACC3-DD6946843A23}" topLeftCell="A4">
      <selection activeCell="D6" sqref="D6"/>
      <pageMargins left="0.7" right="0.7" top="0.75" bottom="0.75" header="0.3" footer="0.3"/>
      <pageSetup orientation="portrait" r:id="rId3"/>
    </customSheetView>
    <customSheetView guid="{6300BE0F-E9BB-486A-A23F-E07483971E77}">
      <selection activeCell="F13" sqref="F13"/>
      <pageMargins left="0.7" right="0.7" top="0.75" bottom="0.75" header="0.3" footer="0.3"/>
      <pageSetup orientation="portrait" r:id="rId4"/>
    </customSheetView>
    <customSheetView guid="{CB6E70ED-C911-48BD-9403-D776A95649C9}">
      <selection activeCell="K7" sqref="K7"/>
      <pageMargins left="0.7" right="0.7" top="0.75" bottom="0.75" header="0.3" footer="0.3"/>
      <pageSetup orientation="portrait" r:id="rId5"/>
    </customSheetView>
    <customSheetView guid="{C8535C45-B99F-4B6C-9D98-5EB04DC32957}">
      <selection activeCell="A5" sqref="A5"/>
      <pageMargins left="0.7" right="0.7" top="0.75" bottom="0.75" header="0.3" footer="0.3"/>
      <pageSetup orientation="portrait" r:id="rId6"/>
    </customSheetView>
    <customSheetView guid="{D958522E-10A0-4BA4-9955-3EB5F4C70362}">
      <selection activeCell="A8" sqref="A8"/>
      <pageMargins left="0.7" right="0.7" top="0.75" bottom="0.75" header="0.3" footer="0.3"/>
      <pageSetup orientation="portrait" r:id="rId7"/>
    </customSheetView>
    <customSheetView guid="{C575216D-29FC-48BB-BD6A-1D81AE445EAC}">
      <selection activeCell="G6" sqref="G6"/>
      <pageMargins left="0.7" right="0.7" top="0.75" bottom="0.75" header="0.3" footer="0.3"/>
      <pageSetup orientation="portrait" r:id="rId8"/>
    </customSheetView>
    <customSheetView guid="{7166F4E0-17F6-4182-B62C-63A4FBD008D2}">
      <selection activeCell="G6" sqref="G6"/>
      <pageMargins left="0.7" right="0.7" top="0.75" bottom="0.75" header="0.3" footer="0.3"/>
      <pageSetup orientation="portrait" r:id="rId9"/>
    </customSheetView>
    <customSheetView guid="{3BB41223-AB36-4FE3-8823-D288420F8842}">
      <selection activeCell="H15" sqref="H15"/>
      <pageMargins left="0.7" right="0.7" top="0.75" bottom="0.75" header="0.3" footer="0.3"/>
      <pageSetup orientation="portrait" r:id="rId10"/>
    </customSheetView>
    <customSheetView guid="{15B8AF7B-5FBC-414B-9C1F-05BCB1D32ADB}">
      <selection activeCell="C11" sqref="C11"/>
      <pageMargins left="0.7" right="0.7" top="0.75" bottom="0.75" header="0.3" footer="0.3"/>
      <pageSetup orientation="portrait" r:id="rId11"/>
    </customSheetView>
    <customSheetView guid="{B1BFE9EC-7C23-48B0-ACDD-6786CE3E9C92}">
      <selection activeCell="A7" sqref="A7:N7"/>
      <pageMargins left="0.7" right="0.7" top="0.75" bottom="0.75" header="0.3" footer="0.3"/>
    </customSheetView>
    <customSheetView guid="{82846491-0F0E-4B60-87A1-C01ED3FEC6A7}">
      <selection activeCell="M6" sqref="M6"/>
      <pageMargins left="0.7" right="0.7" top="0.75" bottom="0.75" header="0.3" footer="0.3"/>
    </customSheetView>
    <customSheetView guid="{AC7FF016-5649-4C12-8931-311A1F3853BE}">
      <selection activeCell="A5" sqref="A5"/>
      <pageMargins left="0.7" right="0.7" top="0.75" bottom="0.75" header="0.3" footer="0.3"/>
    </customSheetView>
    <customSheetView guid="{AE07C99D-7772-4982-BEBB-16B5D6FA0794}">
      <selection activeCell="E12" sqref="E12"/>
      <pageMargins left="0.7" right="0.7" top="0.75" bottom="0.75" header="0.3" footer="0.3"/>
    </customSheetView>
    <customSheetView guid="{8AFE82ED-39B8-4356-80FE-5267FF1B5979}">
      <selection activeCell="G5" sqref="G5"/>
      <pageMargins left="0.7" right="0.7" top="0.75" bottom="0.75" header="0.3" footer="0.3"/>
    </customSheetView>
    <customSheetView guid="{67F13924-A64E-4D5C-B630-AEA702C54E90}">
      <selection activeCell="M6" sqref="M6"/>
      <pageMargins left="0.7" right="0.7" top="0.75" bottom="0.75" header="0.3" footer="0.3"/>
    </customSheetView>
    <customSheetView guid="{39D26A3C-48BC-4AC3-B396-D187FB877F87}">
      <selection activeCell="I15" sqref="I15"/>
      <pageMargins left="0.7" right="0.7" top="0.75" bottom="0.75" header="0.3" footer="0.3"/>
    </customSheetView>
    <customSheetView guid="{D6F50115-B703-4627-B205-DF80F7094FEB}">
      <selection activeCell="G28" sqref="G28"/>
      <pageMargins left="0.7" right="0.7" top="0.75" bottom="0.75" header="0.3" footer="0.3"/>
    </customSheetView>
    <customSheetView guid="{97FAA7D7-3C90-4C98-A145-2D66B25BDDDC}">
      <selection activeCell="A7" sqref="A7:N7"/>
      <pageMargins left="0.7" right="0.7" top="0.75" bottom="0.75" header="0.3" footer="0.3"/>
    </customSheetView>
    <customSheetView guid="{2BED645F-D25A-4AB4-8A10-28429739BB11}">
      <selection activeCell="E10" sqref="E10"/>
      <pageMargins left="0.7" right="0.7" top="0.75" bottom="0.75" header="0.3" footer="0.3"/>
    </customSheetView>
    <customSheetView guid="{66B7FA8E-99CF-43EC-8A79-C865D10BA4C0}">
      <selection activeCell="L10" sqref="L10"/>
      <pageMargins left="0.7" right="0.7" top="0.75" bottom="0.75" header="0.3" footer="0.3"/>
      <pageSetup orientation="portrait" r:id="rId12"/>
    </customSheetView>
    <customSheetView guid="{DFD65C73-0760-446F-8610-12F625D9A4D5}">
      <selection activeCell="K7" sqref="K7"/>
      <pageMargins left="0.7" right="0.7" top="0.75" bottom="0.75" header="0.3" footer="0.3"/>
      <pageSetup orientation="portrait" r:id="rId13"/>
    </customSheetView>
    <customSheetView guid="{091B35B7-6B09-4364-8B4D-11A7F8E6FBD2}">
      <selection activeCell="K7" sqref="K7"/>
      <pageMargins left="0.7" right="0.7" top="0.75" bottom="0.75" header="0.3" footer="0.3"/>
      <pageSetup orientation="portrait" r:id="rId14"/>
    </customSheetView>
    <customSheetView guid="{28F38C72-10A9-427F-BFBF-B226545CB488}">
      <selection activeCell="K7" sqref="K7"/>
      <pageMargins left="0.7" right="0.7" top="0.75" bottom="0.75" header="0.3" footer="0.3"/>
      <pageSetup orientation="portrait" r:id="rId15"/>
    </customSheetView>
    <customSheetView guid="{3299CEC9-C1AA-4B4C-8A4F-7816F7DE2376}">
      <selection activeCell="A8" sqref="A8"/>
      <pageMargins left="0.7" right="0.7" top="0.75" bottom="0.75" header="0.3" footer="0.3"/>
      <pageSetup orientation="portrait" r:id="rId16"/>
    </customSheetView>
    <customSheetView guid="{2301D7D6-570C-4899-83E5-79B284247839}">
      <selection activeCell="H15" sqref="H15"/>
      <pageMargins left="0.7" right="0.7" top="0.75" bottom="0.75" header="0.3" footer="0.3"/>
      <pageSetup orientation="portrait" r:id="rId17"/>
    </customSheetView>
    <customSheetView guid="{DC4CE8AE-6A19-45A2-84AF-CB0860BE007A}">
      <selection activeCell="A5" sqref="A5"/>
      <pageMargins left="0.7" right="0.7" top="0.75" bottom="0.75" header="0.3" footer="0.3"/>
      <pageSetup orientation="portrait" r:id="rId18"/>
    </customSheetView>
    <customSheetView guid="{5D06DB67-68E1-4144-8C06-A0F20F35659B}">
      <selection activeCell="A5" sqref="A5"/>
      <pageMargins left="0.7" right="0.7" top="0.75" bottom="0.75" header="0.3" footer="0.3"/>
      <pageSetup orientation="portrait" r:id="rId19"/>
    </customSheetView>
    <customSheetView guid="{1D80CBB5-069A-412E-A566-C5B720F78854}">
      <selection activeCell="A5" sqref="A5"/>
      <pageMargins left="0.7" right="0.7" top="0.75" bottom="0.75" header="0.3" footer="0.3"/>
      <pageSetup orientation="portrait" r:id="rId20"/>
    </customSheetView>
    <customSheetView guid="{5CC7F24E-5745-4750-83B2-EAEB0DED38A1}" topLeftCell="A5">
      <selection activeCell="A5" sqref="A5"/>
      <pageMargins left="0.7" right="0.7" top="0.75" bottom="0.75" header="0.3" footer="0.3"/>
      <pageSetup orientation="portrait" r:id="rId21"/>
    </customSheetView>
    <customSheetView guid="{0609F2A9-A095-402C-B79E-06D415E59CAD}">
      <selection activeCell="E10" sqref="E10"/>
      <pageMargins left="0.7" right="0.7" top="0.75" bottom="0.75" header="0.3" footer="0.3"/>
    </customSheetView>
    <customSheetView guid="{11FB0069-AFDC-4803-9139-81358242151A}">
      <selection activeCell="A5" sqref="A5"/>
      <pageMargins left="0.7" right="0.7" top="0.75" bottom="0.75" header="0.3" footer="0.3"/>
      <pageSetup orientation="portrait" r:id="rId22"/>
    </customSheetView>
    <customSheetView guid="{1C6A4DCF-944B-4E98-8B15-8896A3B072B0}" topLeftCell="A5">
      <selection activeCell="A5" sqref="A5"/>
      <pageMargins left="0.7" right="0.7" top="0.75" bottom="0.75" header="0.3" footer="0.3"/>
      <pageSetup orientation="portrait" r:id="rId23"/>
    </customSheetView>
    <customSheetView guid="{5DED195A-DA8D-4C23-9D7A-0243418C8BE4}">
      <selection activeCell="A5" sqref="A5"/>
      <pageMargins left="0.7" right="0.7" top="0.75" bottom="0.75" header="0.3" footer="0.3"/>
      <pageSetup orientation="portrait" r:id="rId24"/>
    </customSheetView>
    <customSheetView guid="{F5C35185-B159-45F8-A16A-B3C09B6C0ED0}">
      <selection activeCell="A5" sqref="A5"/>
      <pageMargins left="0.7" right="0.7" top="0.75" bottom="0.75" header="0.3" footer="0.3"/>
      <pageSetup orientation="portrait" r:id="rId25"/>
    </customSheetView>
    <customSheetView guid="{13C8D82B-9300-447F-8856-608FBD6FA6A1}">
      <selection activeCell="A5" sqref="A5"/>
      <pageMargins left="0.7" right="0.7" top="0.75" bottom="0.75" header="0.3" footer="0.3"/>
      <pageSetup orientation="portrait" r:id="rId26"/>
    </customSheetView>
    <customSheetView guid="{DCDEF08E-9A10-4266-8775-11A704869E1A}" topLeftCell="A4">
      <selection activeCell="D6" sqref="D6"/>
      <pageMargins left="0.7" right="0.7" top="0.75" bottom="0.75" header="0.3" footer="0.3"/>
      <pageSetup orientation="portrait" r:id="rId27"/>
    </customSheetView>
    <customSheetView guid="{5679BCAC-750A-4C6F-BB01-FA4AB01B4DBC}" topLeftCell="A4">
      <selection activeCell="D6" sqref="D6"/>
      <pageMargins left="0.7" right="0.7" top="0.75" bottom="0.75" header="0.3" footer="0.3"/>
      <pageSetup orientation="portrait" r:id="rId28"/>
    </customSheetView>
    <customSheetView guid="{EB4290FA-6900-4BA3-9807-6777BDF95E77}" topLeftCell="A4">
      <selection activeCell="D6" sqref="D6"/>
      <pageMargins left="0.7" right="0.7" top="0.75" bottom="0.75" header="0.3" footer="0.3"/>
      <pageSetup orientation="portrait" r:id="rId29"/>
    </customSheetView>
  </customSheetViews>
  <pageMargins left="0.7" right="0.7" top="0.75" bottom="0.75" header="0.3" footer="0.3"/>
  <pageSetup orientation="portrait" r:id="rId30"/>
  <extLst>
    <ext xmlns:x14="http://schemas.microsoft.com/office/spreadsheetml/2009/9/main" uri="{CCE6A557-97BC-4b89-ADB6-D9C93CAAB3DF}">
      <x14:dataValidations xmlns:xm="http://schemas.microsoft.com/office/excel/2006/main" count="2">
        <x14:dataValidation type="list" allowBlank="1" showInputMessage="1" showErrorMessage="1">
          <x14:formula1>
            <xm:f>'\\cnrl.com\cnrl\users\ColleenG\Desktop\[2019 Conventional Monthly Reporting.xlsx]Drop down list'!#REF!</xm:f>
          </x14:formula1>
          <xm:sqref>N5:O5</xm:sqref>
        </x14:dataValidation>
        <x14:dataValidation type="list" allowBlank="1" showInputMessage="1" showErrorMessage="1">
          <x14:formula1>
            <xm:f>'\\cnrl.com\cnrl\users\ColleenG\Desktop\[2019 Conventional Monthly Reporting.xlsx]Drop down list'!#REF!</xm:f>
          </x14:formula1>
          <xm:sqref>L5 I5:J5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A56"/>
  <sheetViews>
    <sheetView topLeftCell="F1" zoomScale="80" zoomScaleNormal="80" workbookViewId="0">
      <pane ySplit="3" topLeftCell="A33" activePane="bottomLeft" state="frozen"/>
      <selection pane="bottomLeft" activeCell="R41" sqref="R41"/>
    </sheetView>
  </sheetViews>
  <sheetFormatPr defaultColWidth="9.28515625" defaultRowHeight="15" x14ac:dyDescent="0.25"/>
  <cols>
    <col min="1" max="1" width="16.28515625" style="105" bestFit="1" customWidth="1"/>
    <col min="2" max="2" width="13.5703125" style="105" customWidth="1"/>
    <col min="3" max="3" width="31.28515625" style="105" customWidth="1"/>
    <col min="4" max="4" width="20.7109375" style="105" bestFit="1" customWidth="1"/>
    <col min="5" max="7" width="9.28515625" style="105" customWidth="1"/>
    <col min="8" max="8" width="11" style="105" customWidth="1"/>
    <col min="9" max="9" width="12.28515625" style="105" bestFit="1" customWidth="1"/>
    <col min="10" max="13" width="9.28515625" style="105"/>
    <col min="14" max="14" width="17.140625" style="105" customWidth="1"/>
    <col min="15" max="15" width="10.5703125" style="105" bestFit="1" customWidth="1"/>
    <col min="16" max="16" width="10.7109375" style="105" bestFit="1" customWidth="1"/>
    <col min="17" max="17" width="12.42578125" style="105" customWidth="1"/>
    <col min="18" max="18" width="16.5703125" style="105" bestFit="1" customWidth="1"/>
    <col min="19" max="24" width="9.28515625" style="105"/>
    <col min="25" max="25" width="15.5703125" style="105" bestFit="1" customWidth="1"/>
    <col min="26" max="26" width="15.85546875" style="105" customWidth="1"/>
    <col min="27" max="16384" width="9.28515625" style="105"/>
  </cols>
  <sheetData>
    <row r="1" spans="1:27" ht="21" x14ac:dyDescent="0.25">
      <c r="A1" s="466" t="s">
        <v>161</v>
      </c>
      <c r="B1" s="467"/>
      <c r="C1" s="467"/>
      <c r="D1" s="467"/>
      <c r="E1" s="467"/>
      <c r="F1" s="467"/>
      <c r="G1" s="467"/>
      <c r="H1" s="468"/>
      <c r="X1" s="469" t="s">
        <v>2264</v>
      </c>
      <c r="Y1" s="469"/>
      <c r="Z1" s="469"/>
    </row>
    <row r="2" spans="1:27" ht="21" x14ac:dyDescent="0.25">
      <c r="A2" s="462" t="s">
        <v>32</v>
      </c>
      <c r="B2" s="462"/>
      <c r="C2" s="462"/>
      <c r="D2" s="462"/>
      <c r="E2" s="463" t="s">
        <v>33</v>
      </c>
      <c r="F2" s="463"/>
      <c r="G2" s="463"/>
      <c r="H2" s="463"/>
      <c r="I2" s="464" t="s">
        <v>34</v>
      </c>
      <c r="J2" s="464"/>
      <c r="K2" s="464"/>
      <c r="L2" s="464"/>
      <c r="M2" s="464"/>
      <c r="N2" s="464"/>
      <c r="O2" s="464"/>
      <c r="P2" s="464"/>
      <c r="Q2" s="464"/>
      <c r="R2" s="464"/>
      <c r="S2" s="464"/>
      <c r="T2" s="464"/>
      <c r="U2" s="464"/>
      <c r="V2" s="464"/>
      <c r="W2" s="464"/>
      <c r="X2" s="465" t="s">
        <v>35</v>
      </c>
      <c r="Y2" s="465"/>
      <c r="Z2" s="465"/>
    </row>
    <row r="3" spans="1:27" s="108" customFormat="1" ht="101.25" x14ac:dyDescent="0.25">
      <c r="A3" s="101" t="s">
        <v>5</v>
      </c>
      <c r="B3" s="101" t="s">
        <v>36</v>
      </c>
      <c r="C3" s="101" t="s">
        <v>7</v>
      </c>
      <c r="D3" s="101" t="s">
        <v>8</v>
      </c>
      <c r="E3" s="102" t="s">
        <v>37</v>
      </c>
      <c r="F3" s="102" t="s">
        <v>38</v>
      </c>
      <c r="G3" s="102" t="s">
        <v>39</v>
      </c>
      <c r="H3" s="102" t="s">
        <v>40</v>
      </c>
      <c r="I3" s="103" t="s">
        <v>41</v>
      </c>
      <c r="J3" s="103" t="s">
        <v>42</v>
      </c>
      <c r="K3" s="103" t="s">
        <v>43</v>
      </c>
      <c r="L3" s="103" t="s">
        <v>44</v>
      </c>
      <c r="M3" s="103" t="s">
        <v>45</v>
      </c>
      <c r="N3" s="103" t="s">
        <v>46</v>
      </c>
      <c r="O3" s="103" t="s">
        <v>47</v>
      </c>
      <c r="P3" s="103" t="s">
        <v>48</v>
      </c>
      <c r="Q3" s="103" t="s">
        <v>49</v>
      </c>
      <c r="R3" s="103" t="s">
        <v>50</v>
      </c>
      <c r="S3" s="103" t="s">
        <v>51</v>
      </c>
      <c r="T3" s="103" t="s">
        <v>52</v>
      </c>
      <c r="U3" s="103" t="s">
        <v>53</v>
      </c>
      <c r="V3" s="103" t="s">
        <v>2106</v>
      </c>
      <c r="W3" s="103" t="s">
        <v>54</v>
      </c>
      <c r="X3" s="104" t="s">
        <v>55</v>
      </c>
      <c r="Y3" s="104" t="s">
        <v>56</v>
      </c>
      <c r="Z3" s="104" t="s">
        <v>57</v>
      </c>
    </row>
    <row r="4" spans="1:27" s="154" customFormat="1" ht="15" customHeight="1" x14ac:dyDescent="0.25">
      <c r="A4" s="154" t="s">
        <v>118</v>
      </c>
      <c r="B4" s="154" t="s">
        <v>156</v>
      </c>
      <c r="C4" s="154" t="s">
        <v>153</v>
      </c>
      <c r="D4" s="155">
        <v>849458</v>
      </c>
      <c r="E4" s="154" t="s">
        <v>59</v>
      </c>
      <c r="F4" s="154" t="s">
        <v>59</v>
      </c>
      <c r="G4" s="154" t="s">
        <v>59</v>
      </c>
      <c r="H4" s="154" t="s">
        <v>59</v>
      </c>
      <c r="I4" s="154">
        <v>481</v>
      </c>
      <c r="J4" s="154" t="s">
        <v>58</v>
      </c>
      <c r="K4" s="154" t="s">
        <v>58</v>
      </c>
      <c r="L4" s="154" t="s">
        <v>58</v>
      </c>
      <c r="M4" s="154">
        <v>3</v>
      </c>
      <c r="N4" s="156" t="s">
        <v>154</v>
      </c>
      <c r="O4" s="156">
        <v>44151</v>
      </c>
      <c r="P4" s="156">
        <v>44160</v>
      </c>
      <c r="Q4" s="156">
        <v>44179</v>
      </c>
      <c r="R4" s="156" t="s">
        <v>191</v>
      </c>
      <c r="S4" s="156" t="s">
        <v>59</v>
      </c>
      <c r="T4" s="156" t="s">
        <v>59</v>
      </c>
      <c r="U4" s="156" t="s">
        <v>59</v>
      </c>
      <c r="V4" s="156" t="s">
        <v>59</v>
      </c>
      <c r="W4" s="156" t="s">
        <v>59</v>
      </c>
      <c r="X4" s="157">
        <v>44159</v>
      </c>
      <c r="Y4" s="160">
        <v>44207</v>
      </c>
      <c r="Z4" s="160">
        <v>44207</v>
      </c>
      <c r="AA4" s="158"/>
    </row>
    <row r="5" spans="1:27" s="164" customFormat="1" ht="15" customHeight="1" x14ac:dyDescent="0.25">
      <c r="A5" s="154" t="s">
        <v>134</v>
      </c>
      <c r="B5" s="154" t="s">
        <v>150</v>
      </c>
      <c r="C5" s="154" t="s">
        <v>136</v>
      </c>
      <c r="D5" s="155">
        <v>6300000</v>
      </c>
      <c r="E5" s="154" t="s">
        <v>58</v>
      </c>
      <c r="F5" s="154" t="s">
        <v>58</v>
      </c>
      <c r="G5" s="154" t="s">
        <v>58</v>
      </c>
      <c r="H5" s="154" t="s">
        <v>60</v>
      </c>
      <c r="I5" s="154">
        <v>399</v>
      </c>
      <c r="J5" s="154" t="s">
        <v>58</v>
      </c>
      <c r="K5" s="154" t="s">
        <v>143</v>
      </c>
      <c r="L5" s="154" t="s">
        <v>143</v>
      </c>
      <c r="M5" s="154">
        <v>7</v>
      </c>
      <c r="N5" s="156" t="s">
        <v>149</v>
      </c>
      <c r="O5" s="156">
        <v>44105</v>
      </c>
      <c r="P5" s="156">
        <v>44127</v>
      </c>
      <c r="Q5" s="156">
        <v>44207</v>
      </c>
      <c r="R5" s="156" t="s">
        <v>261</v>
      </c>
      <c r="S5" s="156"/>
      <c r="T5" s="156" t="s">
        <v>58</v>
      </c>
      <c r="U5" s="156" t="s">
        <v>58</v>
      </c>
      <c r="V5" s="156" t="s">
        <v>58</v>
      </c>
      <c r="W5" s="156" t="s">
        <v>58</v>
      </c>
      <c r="X5" s="157">
        <v>44172</v>
      </c>
      <c r="Y5" s="163">
        <v>44214</v>
      </c>
      <c r="Z5" s="163">
        <v>44214</v>
      </c>
      <c r="AA5" s="158"/>
    </row>
    <row r="6" spans="1:27" s="154" customFormat="1" ht="15" customHeight="1" x14ac:dyDescent="0.25">
      <c r="A6" s="154" t="s">
        <v>179</v>
      </c>
      <c r="B6" s="154" t="s">
        <v>176</v>
      </c>
      <c r="C6" s="154" t="s">
        <v>177</v>
      </c>
      <c r="D6" s="155">
        <v>620000</v>
      </c>
      <c r="E6" s="154" t="s">
        <v>59</v>
      </c>
      <c r="F6" s="154" t="s">
        <v>59</v>
      </c>
      <c r="G6" s="154" t="s">
        <v>59</v>
      </c>
      <c r="H6" s="154" t="s">
        <v>59</v>
      </c>
      <c r="I6" s="154">
        <v>487</v>
      </c>
      <c r="J6" s="154" t="s">
        <v>58</v>
      </c>
      <c r="K6" s="154" t="s">
        <v>58</v>
      </c>
      <c r="L6" s="154" t="s">
        <v>59</v>
      </c>
      <c r="M6" s="154">
        <v>4</v>
      </c>
      <c r="N6" s="154" t="s">
        <v>178</v>
      </c>
      <c r="O6" s="156">
        <v>44179</v>
      </c>
      <c r="P6" s="156">
        <v>44186</v>
      </c>
      <c r="Q6" s="156">
        <v>44218</v>
      </c>
      <c r="R6" s="156" t="s">
        <v>389</v>
      </c>
      <c r="T6" s="154" t="s">
        <v>58</v>
      </c>
      <c r="U6" s="154" t="s">
        <v>58</v>
      </c>
      <c r="V6" s="154" t="s">
        <v>58</v>
      </c>
      <c r="W6" s="154" t="s">
        <v>58</v>
      </c>
      <c r="X6" s="157">
        <v>44200</v>
      </c>
      <c r="Y6" s="169">
        <v>44228</v>
      </c>
      <c r="Z6" s="169">
        <v>44228</v>
      </c>
      <c r="AA6" s="164"/>
    </row>
    <row r="7" spans="1:27" s="154" customFormat="1" ht="15" customHeight="1" x14ac:dyDescent="0.25">
      <c r="A7" s="154" t="s">
        <v>131</v>
      </c>
      <c r="B7" s="154" t="s">
        <v>158</v>
      </c>
      <c r="C7" s="154" t="s">
        <v>159</v>
      </c>
      <c r="D7" s="155">
        <v>19066000</v>
      </c>
      <c r="E7" s="154" t="s">
        <v>58</v>
      </c>
      <c r="F7" s="154" t="s">
        <v>59</v>
      </c>
      <c r="G7" s="154" t="s">
        <v>59</v>
      </c>
      <c r="H7" s="154" t="s">
        <v>60</v>
      </c>
      <c r="I7" s="154">
        <v>531</v>
      </c>
      <c r="J7" s="154" t="s">
        <v>58</v>
      </c>
      <c r="K7" s="154" t="s">
        <v>58</v>
      </c>
      <c r="L7" s="154" t="s">
        <v>58</v>
      </c>
      <c r="M7" s="154">
        <v>6</v>
      </c>
      <c r="N7" s="154" t="s">
        <v>160</v>
      </c>
      <c r="O7" s="156">
        <v>44182</v>
      </c>
      <c r="P7" s="156">
        <v>44207</v>
      </c>
      <c r="Q7" s="156">
        <v>44226</v>
      </c>
      <c r="R7" s="156" t="s">
        <v>467</v>
      </c>
      <c r="S7" s="154" t="s">
        <v>59</v>
      </c>
      <c r="T7" s="154" t="s">
        <v>58</v>
      </c>
      <c r="U7" s="154" t="s">
        <v>58</v>
      </c>
      <c r="V7" s="154" t="s">
        <v>58</v>
      </c>
      <c r="W7" s="154" t="s">
        <v>58</v>
      </c>
      <c r="X7" s="157">
        <v>44200</v>
      </c>
      <c r="Y7" s="169">
        <v>44235</v>
      </c>
      <c r="Z7" s="169" t="s">
        <v>180</v>
      </c>
      <c r="AA7" s="164"/>
    </row>
    <row r="8" spans="1:27" s="154" customFormat="1" ht="15" customHeight="1" x14ac:dyDescent="0.25">
      <c r="A8" s="154" t="s">
        <v>131</v>
      </c>
      <c r="B8" s="154" t="s">
        <v>145</v>
      </c>
      <c r="C8" s="154" t="s">
        <v>199</v>
      </c>
      <c r="D8" s="155">
        <v>10400000</v>
      </c>
      <c r="E8" s="154" t="s">
        <v>58</v>
      </c>
      <c r="F8" s="154" t="s">
        <v>59</v>
      </c>
      <c r="G8" s="154" t="s">
        <v>59</v>
      </c>
      <c r="H8" s="154" t="s">
        <v>60</v>
      </c>
      <c r="I8" s="154">
        <v>476</v>
      </c>
      <c r="J8" s="154" t="s">
        <v>58</v>
      </c>
      <c r="K8" s="154" t="s">
        <v>58</v>
      </c>
      <c r="L8" s="154" t="s">
        <v>59</v>
      </c>
      <c r="M8" s="154">
        <v>4</v>
      </c>
      <c r="N8" s="154" t="s">
        <v>157</v>
      </c>
      <c r="O8" s="156" t="s">
        <v>192</v>
      </c>
      <c r="P8" s="156">
        <v>44208</v>
      </c>
      <c r="Q8" s="156">
        <v>44226</v>
      </c>
      <c r="R8" s="156" t="s">
        <v>469</v>
      </c>
      <c r="S8" s="154" t="s">
        <v>59</v>
      </c>
      <c r="T8" s="154" t="s">
        <v>58</v>
      </c>
      <c r="U8" s="154" t="s">
        <v>58</v>
      </c>
      <c r="V8" s="154" t="s">
        <v>58</v>
      </c>
      <c r="W8" s="154" t="s">
        <v>58</v>
      </c>
      <c r="X8" s="157">
        <v>44200</v>
      </c>
      <c r="Y8" s="169">
        <v>44235</v>
      </c>
      <c r="Z8" s="169" t="s">
        <v>180</v>
      </c>
      <c r="AA8" s="164"/>
    </row>
    <row r="9" spans="1:27" s="154" customFormat="1" ht="15" customHeight="1" x14ac:dyDescent="0.25">
      <c r="A9" s="154" t="s">
        <v>184</v>
      </c>
      <c r="B9" s="154" t="s">
        <v>185</v>
      </c>
      <c r="C9" s="154" t="s">
        <v>186</v>
      </c>
      <c r="D9" s="155">
        <v>591510</v>
      </c>
      <c r="E9" s="154" t="s">
        <v>59</v>
      </c>
      <c r="F9" s="154" t="s">
        <v>58</v>
      </c>
      <c r="G9" s="154" t="s">
        <v>58</v>
      </c>
      <c r="H9" s="154" t="s">
        <v>60</v>
      </c>
      <c r="I9" s="154">
        <v>547</v>
      </c>
      <c r="J9" s="154" t="s">
        <v>58</v>
      </c>
      <c r="K9" s="154" t="s">
        <v>58</v>
      </c>
      <c r="L9" s="154" t="s">
        <v>58</v>
      </c>
      <c r="M9" s="154">
        <v>5</v>
      </c>
      <c r="N9" s="154" t="s">
        <v>187</v>
      </c>
      <c r="O9" s="156">
        <v>44202</v>
      </c>
      <c r="P9" s="156">
        <v>44224</v>
      </c>
      <c r="Q9" s="156">
        <v>44230</v>
      </c>
      <c r="R9" s="156" t="s">
        <v>439</v>
      </c>
      <c r="S9" s="154" t="s">
        <v>59</v>
      </c>
      <c r="T9" s="154" t="s">
        <v>58</v>
      </c>
      <c r="U9" s="154" t="s">
        <v>58</v>
      </c>
      <c r="V9" s="154" t="s">
        <v>58</v>
      </c>
      <c r="W9" s="154" t="s">
        <v>58</v>
      </c>
      <c r="X9" s="157">
        <v>44207</v>
      </c>
      <c r="Y9" s="169">
        <v>44235</v>
      </c>
      <c r="Z9" s="169">
        <v>44235</v>
      </c>
      <c r="AA9" s="164"/>
    </row>
    <row r="10" spans="1:27" s="154" customFormat="1" ht="15" customHeight="1" x14ac:dyDescent="0.25">
      <c r="A10" s="154" t="s">
        <v>118</v>
      </c>
      <c r="B10" s="154" t="s">
        <v>156</v>
      </c>
      <c r="C10" s="154" t="s">
        <v>556</v>
      </c>
      <c r="D10" s="155">
        <v>6618273</v>
      </c>
      <c r="E10" s="154" t="s">
        <v>58</v>
      </c>
      <c r="F10" s="154" t="s">
        <v>201</v>
      </c>
      <c r="G10" s="154" t="s">
        <v>201</v>
      </c>
      <c r="H10" s="154" t="s">
        <v>60</v>
      </c>
      <c r="I10" s="154">
        <v>589</v>
      </c>
      <c r="J10" s="154" t="s">
        <v>58</v>
      </c>
      <c r="K10" s="154" t="s">
        <v>58</v>
      </c>
      <c r="L10" s="154" t="s">
        <v>59</v>
      </c>
      <c r="M10" s="154">
        <v>5</v>
      </c>
      <c r="N10" s="154" t="s">
        <v>557</v>
      </c>
      <c r="O10" s="156">
        <v>44223</v>
      </c>
      <c r="P10" s="156">
        <v>44238</v>
      </c>
      <c r="Q10" s="156">
        <v>44253</v>
      </c>
      <c r="R10" s="156" t="s">
        <v>595</v>
      </c>
      <c r="S10" s="154" t="s">
        <v>59</v>
      </c>
      <c r="T10" s="154" t="s">
        <v>201</v>
      </c>
      <c r="U10" s="154" t="s">
        <v>58</v>
      </c>
      <c r="V10" s="154" t="s">
        <v>58</v>
      </c>
      <c r="W10" s="154" t="s">
        <v>58</v>
      </c>
      <c r="X10" s="157" t="s">
        <v>614</v>
      </c>
      <c r="Y10" s="169">
        <v>44256</v>
      </c>
      <c r="Z10" s="169">
        <v>44256</v>
      </c>
      <c r="AA10" s="164"/>
    </row>
    <row r="11" spans="1:27" s="154" customFormat="1" ht="15" customHeight="1" x14ac:dyDescent="0.25">
      <c r="A11" s="154" t="s">
        <v>118</v>
      </c>
      <c r="B11" s="154" t="s">
        <v>156</v>
      </c>
      <c r="C11" s="154" t="s">
        <v>155</v>
      </c>
      <c r="D11" s="155">
        <v>3891411</v>
      </c>
      <c r="E11" s="154" t="s">
        <v>58</v>
      </c>
      <c r="F11" s="154" t="s">
        <v>201</v>
      </c>
      <c r="G11" s="154" t="s">
        <v>201</v>
      </c>
      <c r="H11" s="154" t="s">
        <v>60</v>
      </c>
      <c r="I11" s="154">
        <v>497</v>
      </c>
      <c r="J11" s="154" t="s">
        <v>58</v>
      </c>
      <c r="K11" s="154" t="s">
        <v>58</v>
      </c>
      <c r="L11" s="154" t="s">
        <v>58</v>
      </c>
      <c r="M11" s="154">
        <v>15</v>
      </c>
      <c r="N11" s="154" t="s">
        <v>202</v>
      </c>
      <c r="O11" s="156">
        <v>44160</v>
      </c>
      <c r="P11" s="156">
        <v>44186</v>
      </c>
      <c r="Q11" s="156">
        <v>44256</v>
      </c>
      <c r="R11" s="156" t="s">
        <v>593</v>
      </c>
      <c r="S11" s="154" t="s">
        <v>59</v>
      </c>
      <c r="T11" s="154" t="s">
        <v>201</v>
      </c>
      <c r="U11" s="154" t="s">
        <v>58</v>
      </c>
      <c r="V11" s="154" t="s">
        <v>58</v>
      </c>
      <c r="W11" s="154" t="s">
        <v>58</v>
      </c>
      <c r="X11" s="157">
        <v>44207</v>
      </c>
      <c r="Y11" s="169">
        <v>44256</v>
      </c>
      <c r="Z11" s="169">
        <v>44256</v>
      </c>
      <c r="AA11" s="164"/>
    </row>
    <row r="12" spans="1:27" s="154" customFormat="1" ht="15" customHeight="1" x14ac:dyDescent="0.25">
      <c r="A12" s="154" t="s">
        <v>486</v>
      </c>
      <c r="B12" s="154" t="s">
        <v>129</v>
      </c>
      <c r="C12" s="184" t="s">
        <v>488</v>
      </c>
      <c r="D12" s="155">
        <v>500000</v>
      </c>
      <c r="E12" s="154" t="s">
        <v>59</v>
      </c>
      <c r="F12" s="154" t="s">
        <v>59</v>
      </c>
      <c r="G12" s="154" t="s">
        <v>59</v>
      </c>
      <c r="H12" s="154" t="s">
        <v>60</v>
      </c>
      <c r="I12" s="154">
        <v>619</v>
      </c>
      <c r="J12" s="154" t="s">
        <v>58</v>
      </c>
      <c r="K12" s="154" t="s">
        <v>58</v>
      </c>
      <c r="L12" s="154" t="s">
        <v>59</v>
      </c>
      <c r="M12" s="154">
        <v>6</v>
      </c>
      <c r="N12" s="184" t="s">
        <v>487</v>
      </c>
      <c r="O12" s="185">
        <v>44236</v>
      </c>
      <c r="P12" s="185">
        <v>44251</v>
      </c>
      <c r="Q12" s="185" t="s">
        <v>1765</v>
      </c>
      <c r="R12" s="154" t="s">
        <v>74</v>
      </c>
      <c r="V12" s="154" t="s">
        <v>74</v>
      </c>
      <c r="X12" s="186">
        <v>44243</v>
      </c>
      <c r="Y12" s="186" t="s">
        <v>180</v>
      </c>
      <c r="Z12" s="186" t="s">
        <v>180</v>
      </c>
    </row>
    <row r="13" spans="1:27" s="154" customFormat="1" ht="15" customHeight="1" x14ac:dyDescent="0.25">
      <c r="A13" s="154" t="s">
        <v>188</v>
      </c>
      <c r="B13" s="154" t="s">
        <v>189</v>
      </c>
      <c r="C13" s="184" t="s">
        <v>190</v>
      </c>
      <c r="D13" s="155">
        <v>2583835</v>
      </c>
      <c r="E13" s="154" t="s">
        <v>58</v>
      </c>
      <c r="F13" s="154" t="s">
        <v>58</v>
      </c>
      <c r="G13" s="154" t="s">
        <v>58</v>
      </c>
      <c r="H13" s="154" t="s">
        <v>60</v>
      </c>
      <c r="I13" s="154">
        <v>541</v>
      </c>
      <c r="J13" s="154" t="s">
        <v>58</v>
      </c>
      <c r="K13" s="154" t="s">
        <v>58</v>
      </c>
      <c r="L13" s="154" t="s">
        <v>59</v>
      </c>
      <c r="M13" s="154">
        <v>3</v>
      </c>
      <c r="N13" s="184" t="s">
        <v>696</v>
      </c>
      <c r="O13" s="185">
        <v>44186</v>
      </c>
      <c r="P13" s="185">
        <v>44218</v>
      </c>
      <c r="Q13" s="185">
        <v>44260</v>
      </c>
      <c r="R13" s="154" t="s">
        <v>697</v>
      </c>
      <c r="S13" s="154" t="s">
        <v>59</v>
      </c>
      <c r="T13" s="154" t="s">
        <v>58</v>
      </c>
      <c r="U13" s="154" t="s">
        <v>58</v>
      </c>
      <c r="V13" s="154" t="s">
        <v>58</v>
      </c>
      <c r="W13" s="154" t="s">
        <v>58</v>
      </c>
      <c r="X13" s="186">
        <v>44200</v>
      </c>
      <c r="Y13" s="169">
        <v>44277</v>
      </c>
      <c r="Z13" s="169">
        <v>44277</v>
      </c>
    </row>
    <row r="14" spans="1:27" s="154" customFormat="1" ht="15" customHeight="1" x14ac:dyDescent="0.25">
      <c r="A14" s="154" t="s">
        <v>131</v>
      </c>
      <c r="B14" s="184" t="s">
        <v>135</v>
      </c>
      <c r="C14" s="184" t="s">
        <v>146</v>
      </c>
      <c r="D14" s="155">
        <v>1200000</v>
      </c>
      <c r="E14" s="154" t="s">
        <v>59</v>
      </c>
      <c r="F14" s="154" t="s">
        <v>59</v>
      </c>
      <c r="G14" s="154" t="s">
        <v>59</v>
      </c>
      <c r="H14" s="154" t="s">
        <v>60</v>
      </c>
      <c r="I14" s="154">
        <v>423</v>
      </c>
      <c r="J14" s="154" t="s">
        <v>58</v>
      </c>
      <c r="K14" s="154" t="s">
        <v>58</v>
      </c>
      <c r="L14" s="154" t="s">
        <v>59</v>
      </c>
      <c r="M14" s="154">
        <v>10</v>
      </c>
      <c r="N14" s="184" t="s">
        <v>147</v>
      </c>
      <c r="O14" s="185">
        <v>44104</v>
      </c>
      <c r="P14" s="185">
        <v>44111</v>
      </c>
      <c r="Q14" s="185" t="s">
        <v>1765</v>
      </c>
      <c r="R14" s="154" t="s">
        <v>74</v>
      </c>
      <c r="S14" s="154" t="s">
        <v>74</v>
      </c>
      <c r="T14" s="154" t="s">
        <v>74</v>
      </c>
      <c r="U14" s="154" t="s">
        <v>74</v>
      </c>
      <c r="V14" s="154" t="s">
        <v>74</v>
      </c>
      <c r="X14" s="157">
        <v>44109</v>
      </c>
      <c r="Y14" s="186" t="s">
        <v>180</v>
      </c>
      <c r="Z14" s="186" t="s">
        <v>180</v>
      </c>
    </row>
    <row r="15" spans="1:27" s="154" customFormat="1" ht="15" customHeight="1" x14ac:dyDescent="0.25">
      <c r="A15" s="154" t="s">
        <v>666</v>
      </c>
      <c r="B15" s="184" t="s">
        <v>667</v>
      </c>
      <c r="C15" s="184" t="s">
        <v>668</v>
      </c>
      <c r="D15" s="155">
        <v>240000</v>
      </c>
      <c r="E15" s="154" t="s">
        <v>59</v>
      </c>
      <c r="F15" s="154" t="s">
        <v>59</v>
      </c>
      <c r="G15" s="154" t="s">
        <v>59</v>
      </c>
      <c r="H15" s="154" t="s">
        <v>60</v>
      </c>
      <c r="I15" s="154">
        <v>690</v>
      </c>
      <c r="J15" s="154" t="s">
        <v>58</v>
      </c>
      <c r="K15" s="154" t="s">
        <v>58</v>
      </c>
      <c r="L15" s="154" t="s">
        <v>58</v>
      </c>
      <c r="M15" s="154">
        <v>5</v>
      </c>
      <c r="N15" s="184" t="s">
        <v>669</v>
      </c>
      <c r="O15" s="185">
        <v>44265</v>
      </c>
      <c r="P15" s="185">
        <v>44277</v>
      </c>
      <c r="Q15" s="156">
        <v>44302</v>
      </c>
      <c r="R15" s="154" t="s">
        <v>970</v>
      </c>
      <c r="S15" s="154" t="s">
        <v>59</v>
      </c>
      <c r="T15" s="154" t="s">
        <v>59</v>
      </c>
      <c r="U15" s="154" t="s">
        <v>59</v>
      </c>
      <c r="V15" s="156" t="s">
        <v>59</v>
      </c>
      <c r="W15" s="154" t="s">
        <v>59</v>
      </c>
      <c r="X15" s="157">
        <v>44277</v>
      </c>
      <c r="Y15" s="186">
        <v>44316</v>
      </c>
      <c r="Z15" s="154" t="s">
        <v>180</v>
      </c>
    </row>
    <row r="16" spans="1:27" s="154" customFormat="1" ht="15" customHeight="1" x14ac:dyDescent="0.25">
      <c r="A16" s="154" t="s">
        <v>666</v>
      </c>
      <c r="B16" s="154" t="s">
        <v>129</v>
      </c>
      <c r="C16" s="184" t="s">
        <v>737</v>
      </c>
      <c r="D16" s="155">
        <v>950000</v>
      </c>
      <c r="E16" s="154" t="s">
        <v>59</v>
      </c>
      <c r="F16" s="154" t="s">
        <v>59</v>
      </c>
      <c r="G16" s="154" t="s">
        <v>59</v>
      </c>
      <c r="H16" s="154" t="s">
        <v>60</v>
      </c>
      <c r="I16" s="154">
        <v>673</v>
      </c>
      <c r="J16" s="154" t="s">
        <v>58</v>
      </c>
      <c r="K16" s="154" t="s">
        <v>58</v>
      </c>
      <c r="L16" s="154" t="s">
        <v>58</v>
      </c>
      <c r="M16" s="154">
        <v>5</v>
      </c>
      <c r="N16" s="184" t="s">
        <v>738</v>
      </c>
      <c r="O16" s="185">
        <v>44270</v>
      </c>
      <c r="P16" s="185">
        <v>44292</v>
      </c>
      <c r="Q16" s="185">
        <v>44329</v>
      </c>
      <c r="R16" s="154" t="s">
        <v>1107</v>
      </c>
      <c r="S16" s="154" t="s">
        <v>59</v>
      </c>
      <c r="T16" s="154" t="s">
        <v>58</v>
      </c>
      <c r="U16" s="154" t="s">
        <v>58</v>
      </c>
      <c r="V16" s="154" t="s">
        <v>58</v>
      </c>
      <c r="W16" s="154" t="s">
        <v>58</v>
      </c>
      <c r="X16" s="186">
        <v>44277</v>
      </c>
      <c r="Y16" s="185">
        <v>44341</v>
      </c>
      <c r="Z16" s="185">
        <v>44341</v>
      </c>
    </row>
    <row r="17" spans="1:26" s="154" customFormat="1" ht="15" customHeight="1" x14ac:dyDescent="0.25">
      <c r="A17" s="154" t="s">
        <v>484</v>
      </c>
      <c r="B17" s="154" t="s">
        <v>752</v>
      </c>
      <c r="C17" s="184" t="s">
        <v>885</v>
      </c>
      <c r="D17" s="155">
        <v>1500000</v>
      </c>
      <c r="E17" s="154" t="s">
        <v>59</v>
      </c>
      <c r="F17" s="154" t="s">
        <v>59</v>
      </c>
      <c r="G17" s="154" t="s">
        <v>59</v>
      </c>
      <c r="H17" s="154" t="s">
        <v>60</v>
      </c>
      <c r="I17" s="154">
        <v>781</v>
      </c>
      <c r="J17" s="154" t="s">
        <v>58</v>
      </c>
      <c r="K17" s="154" t="s">
        <v>58</v>
      </c>
      <c r="L17" s="154" t="s">
        <v>59</v>
      </c>
      <c r="M17" s="154">
        <v>6</v>
      </c>
      <c r="N17" s="184" t="s">
        <v>884</v>
      </c>
      <c r="O17" s="185">
        <v>44295</v>
      </c>
      <c r="P17" s="185">
        <v>44309</v>
      </c>
      <c r="Q17" s="185">
        <v>44331</v>
      </c>
      <c r="R17" s="154" t="s">
        <v>1109</v>
      </c>
      <c r="S17" s="154" t="s">
        <v>59</v>
      </c>
      <c r="T17" s="154" t="s">
        <v>58</v>
      </c>
      <c r="U17" s="154" t="s">
        <v>58</v>
      </c>
      <c r="V17" s="154" t="s">
        <v>58</v>
      </c>
      <c r="W17" s="154" t="s">
        <v>58</v>
      </c>
      <c r="X17" s="186">
        <v>44305</v>
      </c>
      <c r="Y17" s="185">
        <v>44341</v>
      </c>
      <c r="Z17" s="185" t="s">
        <v>180</v>
      </c>
    </row>
    <row r="18" spans="1:26" s="154" customFormat="1" ht="11.25" x14ac:dyDescent="0.25">
      <c r="A18" s="154" t="s">
        <v>666</v>
      </c>
      <c r="B18" s="154" t="s">
        <v>129</v>
      </c>
      <c r="C18" s="154" t="s">
        <v>824</v>
      </c>
      <c r="D18" s="236">
        <v>1000000</v>
      </c>
      <c r="E18" s="154" t="s">
        <v>59</v>
      </c>
      <c r="F18" s="154" t="s">
        <v>59</v>
      </c>
      <c r="G18" s="154" t="s">
        <v>59</v>
      </c>
      <c r="H18" s="154" t="s">
        <v>825</v>
      </c>
      <c r="I18" s="154">
        <v>718</v>
      </c>
      <c r="J18" s="154" t="s">
        <v>58</v>
      </c>
      <c r="K18" s="154" t="s">
        <v>58</v>
      </c>
      <c r="L18" s="154" t="s">
        <v>58</v>
      </c>
      <c r="M18" s="154">
        <v>6</v>
      </c>
      <c r="N18" s="154" t="s">
        <v>826</v>
      </c>
      <c r="O18" s="185">
        <v>44280</v>
      </c>
      <c r="P18" s="185">
        <v>44294</v>
      </c>
      <c r="Q18" s="185" t="s">
        <v>1765</v>
      </c>
      <c r="R18" s="237"/>
      <c r="V18" s="156" t="s">
        <v>74</v>
      </c>
      <c r="X18" s="186">
        <v>44298</v>
      </c>
      <c r="Y18" s="186" t="s">
        <v>180</v>
      </c>
      <c r="Z18" s="186" t="s">
        <v>180</v>
      </c>
    </row>
    <row r="19" spans="1:26" s="154" customFormat="1" ht="15" customHeight="1" x14ac:dyDescent="0.25">
      <c r="A19" s="154" t="s">
        <v>179</v>
      </c>
      <c r="B19" s="154" t="s">
        <v>752</v>
      </c>
      <c r="C19" s="184" t="s">
        <v>990</v>
      </c>
      <c r="D19" s="155">
        <v>150000</v>
      </c>
      <c r="E19" s="154" t="s">
        <v>59</v>
      </c>
      <c r="F19" s="154" t="s">
        <v>59</v>
      </c>
      <c r="G19" s="154" t="s">
        <v>59</v>
      </c>
      <c r="H19" s="154" t="s">
        <v>60</v>
      </c>
      <c r="I19" s="154">
        <v>808</v>
      </c>
      <c r="J19" s="154" t="s">
        <v>58</v>
      </c>
      <c r="K19" s="154" t="s">
        <v>58</v>
      </c>
      <c r="L19" s="154" t="s">
        <v>58</v>
      </c>
      <c r="M19" s="154">
        <v>3</v>
      </c>
      <c r="N19" s="184" t="s">
        <v>991</v>
      </c>
      <c r="O19" s="185">
        <v>44319</v>
      </c>
      <c r="P19" s="185">
        <v>44326</v>
      </c>
      <c r="Q19" s="185">
        <v>44347</v>
      </c>
      <c r="R19" s="154" t="s">
        <v>970</v>
      </c>
      <c r="T19" s="154" t="s">
        <v>58</v>
      </c>
      <c r="U19" s="154" t="s">
        <v>58</v>
      </c>
      <c r="V19" s="154" t="s">
        <v>58</v>
      </c>
      <c r="W19" s="154" t="s">
        <v>58</v>
      </c>
      <c r="X19" s="186" t="s">
        <v>180</v>
      </c>
      <c r="Y19" s="185">
        <v>44354</v>
      </c>
      <c r="Z19" s="185">
        <v>44354</v>
      </c>
    </row>
    <row r="20" spans="1:26" s="154" customFormat="1" ht="15" customHeight="1" x14ac:dyDescent="0.25">
      <c r="A20" s="154" t="s">
        <v>179</v>
      </c>
      <c r="B20" s="154" t="s">
        <v>752</v>
      </c>
      <c r="C20" s="184" t="s">
        <v>987</v>
      </c>
      <c r="D20" s="155">
        <v>1500000</v>
      </c>
      <c r="E20" s="154" t="s">
        <v>59</v>
      </c>
      <c r="F20" s="154" t="s">
        <v>59</v>
      </c>
      <c r="G20" s="154" t="s">
        <v>59</v>
      </c>
      <c r="H20" s="154" t="s">
        <v>60</v>
      </c>
      <c r="I20" s="154">
        <v>678</v>
      </c>
      <c r="J20" s="154" t="s">
        <v>58</v>
      </c>
      <c r="K20" s="154" t="s">
        <v>58</v>
      </c>
      <c r="L20" s="154" t="s">
        <v>58</v>
      </c>
      <c r="M20" s="154">
        <v>3</v>
      </c>
      <c r="N20" s="184" t="s">
        <v>988</v>
      </c>
      <c r="O20" s="185">
        <v>44308</v>
      </c>
      <c r="P20" s="185">
        <v>44319</v>
      </c>
      <c r="Q20" s="185">
        <v>44365</v>
      </c>
      <c r="R20" s="154" t="s">
        <v>1308</v>
      </c>
      <c r="T20" s="154" t="s">
        <v>58</v>
      </c>
      <c r="U20" s="154" t="s">
        <v>58</v>
      </c>
      <c r="V20" s="154" t="s">
        <v>58</v>
      </c>
      <c r="W20" s="154" t="s">
        <v>58</v>
      </c>
      <c r="X20" s="186">
        <v>44319</v>
      </c>
      <c r="Y20" s="185">
        <v>44368</v>
      </c>
      <c r="Z20" s="185">
        <v>44368</v>
      </c>
    </row>
    <row r="21" spans="1:26" s="154" customFormat="1" ht="15" customHeight="1" x14ac:dyDescent="0.25">
      <c r="A21" s="154" t="s">
        <v>131</v>
      </c>
      <c r="B21" s="154" t="s">
        <v>877</v>
      </c>
      <c r="C21" s="184" t="s">
        <v>1060</v>
      </c>
      <c r="D21" s="155">
        <v>2280000</v>
      </c>
      <c r="E21" s="154" t="s">
        <v>58</v>
      </c>
      <c r="F21" s="154" t="s">
        <v>58</v>
      </c>
      <c r="G21" s="154" t="s">
        <v>58</v>
      </c>
      <c r="H21" s="154" t="s">
        <v>60</v>
      </c>
      <c r="I21" s="154">
        <v>798</v>
      </c>
      <c r="J21" s="154" t="s">
        <v>58</v>
      </c>
      <c r="K21" s="154" t="s">
        <v>58</v>
      </c>
      <c r="L21" s="154" t="s">
        <v>59</v>
      </c>
      <c r="M21" s="154">
        <v>8</v>
      </c>
      <c r="N21" s="184" t="s">
        <v>1009</v>
      </c>
      <c r="O21" s="185">
        <v>44316</v>
      </c>
      <c r="P21" s="185">
        <v>44333</v>
      </c>
      <c r="Q21" s="185">
        <v>44379</v>
      </c>
      <c r="R21" s="154" t="s">
        <v>1420</v>
      </c>
      <c r="T21" s="154" t="s">
        <v>58</v>
      </c>
      <c r="U21" s="154" t="s">
        <v>58</v>
      </c>
      <c r="V21" s="154" t="s">
        <v>58</v>
      </c>
      <c r="W21" s="154" t="s">
        <v>58</v>
      </c>
      <c r="X21" s="186">
        <v>44326</v>
      </c>
      <c r="Y21" s="185">
        <v>44382</v>
      </c>
      <c r="Z21" s="185">
        <v>44382</v>
      </c>
    </row>
    <row r="22" spans="1:26" s="154" customFormat="1" ht="15" customHeight="1" x14ac:dyDescent="0.25">
      <c r="A22" s="154" t="s">
        <v>484</v>
      </c>
      <c r="B22" s="154" t="s">
        <v>752</v>
      </c>
      <c r="C22" s="184" t="s">
        <v>882</v>
      </c>
      <c r="D22" s="155">
        <v>40000000</v>
      </c>
      <c r="E22" s="154" t="s">
        <v>58</v>
      </c>
      <c r="F22" s="154" t="s">
        <v>58</v>
      </c>
      <c r="G22" s="154" t="s">
        <v>58</v>
      </c>
      <c r="H22" s="154" t="s">
        <v>60</v>
      </c>
      <c r="I22" s="154">
        <v>712</v>
      </c>
      <c r="J22" s="154" t="s">
        <v>58</v>
      </c>
      <c r="K22" s="154" t="s">
        <v>58</v>
      </c>
      <c r="L22" s="154" t="s">
        <v>59</v>
      </c>
      <c r="M22" s="154">
        <v>5</v>
      </c>
      <c r="N22" s="184" t="s">
        <v>883</v>
      </c>
      <c r="O22" s="185">
        <v>44295</v>
      </c>
      <c r="P22" s="185">
        <v>44312</v>
      </c>
      <c r="Q22" s="185">
        <v>44365</v>
      </c>
      <c r="R22" s="154" t="s">
        <v>883</v>
      </c>
      <c r="T22" s="154" t="s">
        <v>1122</v>
      </c>
      <c r="U22" s="154" t="s">
        <v>1122</v>
      </c>
      <c r="V22" s="154" t="s">
        <v>1122</v>
      </c>
      <c r="W22" s="154" t="s">
        <v>1122</v>
      </c>
      <c r="X22" s="186">
        <v>44305</v>
      </c>
      <c r="Y22" s="185">
        <v>44379</v>
      </c>
      <c r="Z22" s="185">
        <v>44379</v>
      </c>
    </row>
    <row r="23" spans="1:26" s="154" customFormat="1" ht="15" customHeight="1" x14ac:dyDescent="0.25">
      <c r="A23" s="154" t="s">
        <v>926</v>
      </c>
      <c r="B23" s="154" t="s">
        <v>129</v>
      </c>
      <c r="C23" s="184" t="s">
        <v>1483</v>
      </c>
      <c r="D23" s="155">
        <v>12772395</v>
      </c>
      <c r="E23" s="154" t="s">
        <v>1484</v>
      </c>
      <c r="F23" s="154" t="s">
        <v>1484</v>
      </c>
      <c r="G23" s="154" t="s">
        <v>1484</v>
      </c>
      <c r="H23" s="154" t="s">
        <v>60</v>
      </c>
      <c r="I23" s="154">
        <v>399</v>
      </c>
      <c r="J23" s="154" t="s">
        <v>1484</v>
      </c>
      <c r="K23" s="154" t="s">
        <v>1484</v>
      </c>
      <c r="L23" s="154" t="s">
        <v>1484</v>
      </c>
      <c r="M23" s="154">
        <v>7</v>
      </c>
      <c r="N23" s="184" t="s">
        <v>149</v>
      </c>
      <c r="O23" s="185">
        <v>44105</v>
      </c>
      <c r="P23" s="185">
        <v>44127</v>
      </c>
      <c r="Q23" s="185">
        <v>44207</v>
      </c>
      <c r="R23" s="154" t="s">
        <v>1480</v>
      </c>
      <c r="T23" s="154" t="s">
        <v>58</v>
      </c>
      <c r="U23" s="154" t="s">
        <v>58</v>
      </c>
      <c r="V23" s="154" t="s">
        <v>58</v>
      </c>
      <c r="W23" s="154" t="s">
        <v>59</v>
      </c>
      <c r="X23" s="186">
        <v>44172</v>
      </c>
      <c r="Y23" s="185">
        <v>44378</v>
      </c>
      <c r="Z23" s="185" t="s">
        <v>180</v>
      </c>
    </row>
    <row r="24" spans="1:26" s="154" customFormat="1" ht="15" customHeight="1" x14ac:dyDescent="0.25">
      <c r="A24" s="154" t="s">
        <v>561</v>
      </c>
      <c r="B24" s="154" t="s">
        <v>1120</v>
      </c>
      <c r="C24" s="184" t="s">
        <v>1121</v>
      </c>
      <c r="D24" s="155">
        <v>6400000</v>
      </c>
      <c r="E24" s="154" t="s">
        <v>1122</v>
      </c>
      <c r="F24" s="154" t="s">
        <v>1122</v>
      </c>
      <c r="G24" s="154" t="s">
        <v>1122</v>
      </c>
      <c r="H24" s="154" t="s">
        <v>60</v>
      </c>
      <c r="I24" s="154">
        <v>701</v>
      </c>
      <c r="J24" s="154" t="s">
        <v>1122</v>
      </c>
      <c r="K24" s="154" t="s">
        <v>1122</v>
      </c>
      <c r="L24" s="154" t="s">
        <v>1122</v>
      </c>
      <c r="M24" s="154">
        <v>5</v>
      </c>
      <c r="N24" s="184" t="s">
        <v>1123</v>
      </c>
      <c r="O24" s="185">
        <v>44330</v>
      </c>
      <c r="P24" s="185">
        <v>44358</v>
      </c>
      <c r="Q24" s="185">
        <v>44414</v>
      </c>
      <c r="R24" s="154" t="s">
        <v>1606</v>
      </c>
      <c r="S24" s="154" t="s">
        <v>691</v>
      </c>
      <c r="T24" s="154" t="s">
        <v>1122</v>
      </c>
      <c r="U24" s="154" t="s">
        <v>1122</v>
      </c>
      <c r="V24" s="154" t="s">
        <v>1122</v>
      </c>
      <c r="W24" s="154" t="s">
        <v>1122</v>
      </c>
      <c r="X24" s="186">
        <v>44341</v>
      </c>
      <c r="Y24" s="185">
        <v>44417</v>
      </c>
      <c r="Z24" s="185" t="s">
        <v>180</v>
      </c>
    </row>
    <row r="25" spans="1:26" s="154" customFormat="1" ht="15" customHeight="1" x14ac:dyDescent="0.25">
      <c r="A25" s="154" t="s">
        <v>926</v>
      </c>
      <c r="B25" s="154" t="s">
        <v>129</v>
      </c>
      <c r="C25" s="184" t="s">
        <v>1617</v>
      </c>
      <c r="D25" s="155">
        <v>1573047</v>
      </c>
      <c r="E25" s="154" t="s">
        <v>59</v>
      </c>
      <c r="F25" s="154" t="s">
        <v>59</v>
      </c>
      <c r="G25" s="154" t="s">
        <v>59</v>
      </c>
      <c r="H25" s="154" t="s">
        <v>825</v>
      </c>
      <c r="J25" s="154" t="s">
        <v>58</v>
      </c>
      <c r="K25" s="154" t="s">
        <v>58</v>
      </c>
      <c r="L25" s="154" t="s">
        <v>59</v>
      </c>
      <c r="M25" s="154">
        <v>6</v>
      </c>
      <c r="N25" s="184" t="s">
        <v>1618</v>
      </c>
      <c r="O25" s="185">
        <v>44322</v>
      </c>
      <c r="P25" s="185">
        <v>44329</v>
      </c>
      <c r="Q25" s="185">
        <v>44425</v>
      </c>
      <c r="R25" s="154" t="s">
        <v>1619</v>
      </c>
      <c r="S25" s="154" t="s">
        <v>59</v>
      </c>
      <c r="T25" s="154" t="s">
        <v>58</v>
      </c>
      <c r="U25" s="154" t="s">
        <v>58</v>
      </c>
      <c r="V25" s="154" t="s">
        <v>58</v>
      </c>
      <c r="W25" s="154" t="s">
        <v>58</v>
      </c>
      <c r="X25" s="186" t="s">
        <v>1656</v>
      </c>
      <c r="Y25" s="185">
        <v>44446</v>
      </c>
      <c r="Z25" s="185">
        <v>44446</v>
      </c>
    </row>
    <row r="26" spans="1:26" s="154" customFormat="1" ht="15" customHeight="1" x14ac:dyDescent="0.25">
      <c r="A26" s="154" t="s">
        <v>197</v>
      </c>
      <c r="B26" s="154" t="s">
        <v>1712</v>
      </c>
      <c r="C26" s="184" t="s">
        <v>1713</v>
      </c>
      <c r="D26" s="155">
        <v>2800000</v>
      </c>
      <c r="H26" s="154" t="s">
        <v>825</v>
      </c>
      <c r="I26" s="154" t="s">
        <v>74</v>
      </c>
      <c r="J26" s="154" t="s">
        <v>59</v>
      </c>
      <c r="K26" s="154" t="s">
        <v>1716</v>
      </c>
      <c r="L26" s="154" t="s">
        <v>1716</v>
      </c>
      <c r="M26" s="154">
        <v>3</v>
      </c>
      <c r="N26" s="184" t="s">
        <v>1714</v>
      </c>
      <c r="O26" s="185"/>
      <c r="P26" s="185"/>
      <c r="Q26" s="185">
        <v>44441</v>
      </c>
      <c r="R26" s="154" t="s">
        <v>1715</v>
      </c>
      <c r="S26" s="154" t="s">
        <v>59</v>
      </c>
      <c r="T26" s="154" t="s">
        <v>58</v>
      </c>
      <c r="U26" s="154" t="s">
        <v>58</v>
      </c>
      <c r="V26" s="154" t="s">
        <v>58</v>
      </c>
      <c r="X26" s="186" t="s">
        <v>180</v>
      </c>
      <c r="Y26" s="185">
        <v>44446</v>
      </c>
      <c r="Z26" s="185" t="s">
        <v>180</v>
      </c>
    </row>
    <row r="27" spans="1:26" s="154" customFormat="1" ht="15" customHeight="1" x14ac:dyDescent="0.25">
      <c r="A27" s="154" t="s">
        <v>179</v>
      </c>
      <c r="B27" s="154" t="s">
        <v>752</v>
      </c>
      <c r="C27" s="184" t="s">
        <v>989</v>
      </c>
      <c r="D27" s="155">
        <v>6000000</v>
      </c>
      <c r="E27" s="154" t="s">
        <v>58</v>
      </c>
      <c r="F27" s="154" t="s">
        <v>58</v>
      </c>
      <c r="G27" s="154" t="s">
        <v>58</v>
      </c>
      <c r="H27" s="154" t="s">
        <v>60</v>
      </c>
      <c r="I27" s="154">
        <v>809</v>
      </c>
      <c r="J27" s="154" t="s">
        <v>58</v>
      </c>
      <c r="K27" s="154" t="s">
        <v>58</v>
      </c>
      <c r="L27" s="154" t="s">
        <v>59</v>
      </c>
      <c r="M27" s="154">
        <v>2</v>
      </c>
      <c r="N27" s="184" t="s">
        <v>1523</v>
      </c>
      <c r="O27" s="185">
        <v>44396</v>
      </c>
      <c r="P27" s="185" t="s">
        <v>1765</v>
      </c>
      <c r="Q27" s="185" t="s">
        <v>1765</v>
      </c>
      <c r="X27" s="186" t="s">
        <v>180</v>
      </c>
      <c r="Y27" s="186" t="s">
        <v>180</v>
      </c>
      <c r="Z27" s="186" t="s">
        <v>180</v>
      </c>
    </row>
    <row r="28" spans="1:26" s="154" customFormat="1" ht="15" customHeight="1" x14ac:dyDescent="0.25">
      <c r="A28" s="154" t="s">
        <v>197</v>
      </c>
      <c r="B28" s="154" t="s">
        <v>129</v>
      </c>
      <c r="C28" s="184" t="s">
        <v>1732</v>
      </c>
      <c r="D28" s="155">
        <v>3703700</v>
      </c>
      <c r="E28" s="154" t="s">
        <v>58</v>
      </c>
      <c r="F28" s="154" t="s">
        <v>58</v>
      </c>
      <c r="G28" s="154" t="s">
        <v>58</v>
      </c>
      <c r="H28" s="154" t="s">
        <v>825</v>
      </c>
      <c r="I28" s="154">
        <v>1095</v>
      </c>
      <c r="J28" s="154" t="s">
        <v>58</v>
      </c>
      <c r="K28" s="154" t="s">
        <v>58</v>
      </c>
      <c r="L28" s="154" t="s">
        <v>58</v>
      </c>
      <c r="M28" s="154">
        <v>5</v>
      </c>
      <c r="N28" s="184" t="s">
        <v>1733</v>
      </c>
      <c r="O28" s="185">
        <v>44441</v>
      </c>
      <c r="P28" s="185">
        <v>44449</v>
      </c>
      <c r="Q28" s="185">
        <v>44454</v>
      </c>
      <c r="R28" s="154" t="s">
        <v>1783</v>
      </c>
      <c r="S28" s="154" t="s">
        <v>59</v>
      </c>
      <c r="T28" s="154" t="s">
        <v>58</v>
      </c>
      <c r="U28" s="154" t="s">
        <v>58</v>
      </c>
      <c r="V28" s="154" t="s">
        <v>58</v>
      </c>
      <c r="W28" s="154" t="s">
        <v>58</v>
      </c>
      <c r="X28" s="186">
        <v>44452</v>
      </c>
      <c r="Y28" s="185">
        <v>44460</v>
      </c>
      <c r="Z28" s="185">
        <v>44460</v>
      </c>
    </row>
    <row r="29" spans="1:26" s="154" customFormat="1" ht="15" customHeight="1" x14ac:dyDescent="0.25">
      <c r="A29" s="154" t="s">
        <v>144</v>
      </c>
      <c r="B29" s="154" t="s">
        <v>151</v>
      </c>
      <c r="C29" s="184" t="s">
        <v>152</v>
      </c>
      <c r="D29" s="155">
        <v>150000000</v>
      </c>
      <c r="E29" s="154" t="s">
        <v>58</v>
      </c>
      <c r="F29" s="154" t="s">
        <v>58</v>
      </c>
      <c r="G29" s="154" t="s">
        <v>58</v>
      </c>
      <c r="H29" s="154" t="s">
        <v>60</v>
      </c>
      <c r="I29" s="154">
        <v>615</v>
      </c>
      <c r="J29" s="154" t="s">
        <v>58</v>
      </c>
      <c r="K29" s="154" t="s">
        <v>58</v>
      </c>
      <c r="L29" s="154" t="s">
        <v>59</v>
      </c>
      <c r="M29" s="154">
        <v>13</v>
      </c>
      <c r="N29" s="184" t="s">
        <v>1180</v>
      </c>
      <c r="O29" s="185">
        <v>44344</v>
      </c>
      <c r="P29" s="185">
        <v>44377</v>
      </c>
      <c r="Q29" s="185">
        <v>44484</v>
      </c>
      <c r="R29" s="154" t="s">
        <v>2006</v>
      </c>
      <c r="S29" s="154" t="s">
        <v>59</v>
      </c>
      <c r="T29" s="154" t="s">
        <v>58</v>
      </c>
      <c r="U29" s="154" t="s">
        <v>58</v>
      </c>
      <c r="V29" s="154" t="s">
        <v>58</v>
      </c>
      <c r="W29" s="154" t="s">
        <v>58</v>
      </c>
      <c r="X29" s="186">
        <v>44347</v>
      </c>
      <c r="Y29" s="185">
        <v>44487</v>
      </c>
      <c r="Z29" s="185">
        <v>44487</v>
      </c>
    </row>
    <row r="30" spans="1:26" s="235" customFormat="1" ht="14.25" customHeight="1" x14ac:dyDescent="0.25">
      <c r="A30" s="154" t="s">
        <v>269</v>
      </c>
      <c r="B30" s="184" t="s">
        <v>752</v>
      </c>
      <c r="C30" s="154" t="s">
        <v>753</v>
      </c>
      <c r="D30" s="236">
        <v>36900000</v>
      </c>
      <c r="E30" s="154" t="s">
        <v>58</v>
      </c>
      <c r="F30" s="154" t="s">
        <v>58</v>
      </c>
      <c r="G30" s="154" t="s">
        <v>58</v>
      </c>
      <c r="H30" s="154" t="s">
        <v>60</v>
      </c>
      <c r="I30" s="154">
        <v>598</v>
      </c>
      <c r="J30" s="154" t="s">
        <v>58</v>
      </c>
      <c r="K30" s="154" t="s">
        <v>58</v>
      </c>
      <c r="L30" s="154" t="s">
        <v>58</v>
      </c>
      <c r="M30" s="154">
        <v>4</v>
      </c>
      <c r="N30" s="154" t="s">
        <v>1231</v>
      </c>
      <c r="O30" s="185">
        <v>44348</v>
      </c>
      <c r="P30" s="185">
        <v>44384</v>
      </c>
      <c r="Q30" s="185">
        <v>44475</v>
      </c>
      <c r="R30" s="154" t="s">
        <v>1955</v>
      </c>
      <c r="S30" s="154" t="s">
        <v>59</v>
      </c>
      <c r="T30" s="154" t="s">
        <v>58</v>
      </c>
      <c r="U30" s="154" t="s">
        <v>58</v>
      </c>
      <c r="V30" s="154" t="s">
        <v>58</v>
      </c>
      <c r="W30" s="154" t="s">
        <v>58</v>
      </c>
      <c r="X30" s="186">
        <v>44365</v>
      </c>
      <c r="Y30" s="186">
        <v>44494</v>
      </c>
      <c r="Z30" s="154" t="s">
        <v>180</v>
      </c>
    </row>
    <row r="31" spans="1:26" s="235" customFormat="1" ht="14.25" customHeight="1" x14ac:dyDescent="0.25">
      <c r="A31" s="154" t="s">
        <v>179</v>
      </c>
      <c r="B31" s="184" t="s">
        <v>176</v>
      </c>
      <c r="C31" s="154" t="s">
        <v>1799</v>
      </c>
      <c r="D31" s="236">
        <v>6000000</v>
      </c>
      <c r="E31" s="154" t="s">
        <v>58</v>
      </c>
      <c r="F31" s="154" t="s">
        <v>59</v>
      </c>
      <c r="G31" s="154" t="s">
        <v>58</v>
      </c>
      <c r="H31" s="154" t="s">
        <v>60</v>
      </c>
      <c r="I31" s="154">
        <v>1120</v>
      </c>
      <c r="J31" s="154" t="s">
        <v>58</v>
      </c>
      <c r="K31" s="154" t="s">
        <v>58</v>
      </c>
      <c r="L31" s="154" t="s">
        <v>58</v>
      </c>
      <c r="M31" s="154">
        <v>2</v>
      </c>
      <c r="N31" s="154" t="s">
        <v>1523</v>
      </c>
      <c r="O31" s="185">
        <v>44459</v>
      </c>
      <c r="P31" s="185">
        <v>44470</v>
      </c>
      <c r="Q31" s="185">
        <v>44510</v>
      </c>
      <c r="R31" s="154" t="s">
        <v>2263</v>
      </c>
      <c r="S31" s="154" t="s">
        <v>59</v>
      </c>
      <c r="T31" s="154" t="s">
        <v>58</v>
      </c>
      <c r="U31" s="154" t="s">
        <v>58</v>
      </c>
      <c r="V31" s="154" t="s">
        <v>58</v>
      </c>
      <c r="W31" s="154" t="s">
        <v>58</v>
      </c>
      <c r="X31" s="186" t="s">
        <v>180</v>
      </c>
      <c r="Y31" s="186">
        <v>44522</v>
      </c>
      <c r="Z31" s="186">
        <v>44522</v>
      </c>
    </row>
    <row r="32" spans="1:26" s="235" customFormat="1" ht="14.25" customHeight="1" x14ac:dyDescent="0.25">
      <c r="A32" s="154" t="s">
        <v>486</v>
      </c>
      <c r="B32" s="184" t="s">
        <v>189</v>
      </c>
      <c r="C32" s="154" t="s">
        <v>2004</v>
      </c>
      <c r="D32" s="236">
        <v>303450</v>
      </c>
      <c r="E32" s="154" t="s">
        <v>59</v>
      </c>
      <c r="F32" s="154" t="s">
        <v>180</v>
      </c>
      <c r="G32" s="154" t="s">
        <v>180</v>
      </c>
      <c r="H32" s="154" t="s">
        <v>60</v>
      </c>
      <c r="I32" s="154">
        <v>1223</v>
      </c>
      <c r="J32" s="154" t="s">
        <v>58</v>
      </c>
      <c r="K32" s="154" t="s">
        <v>58</v>
      </c>
      <c r="L32" s="154" t="s">
        <v>59</v>
      </c>
      <c r="M32" s="154">
        <v>4</v>
      </c>
      <c r="N32" s="154" t="s">
        <v>2005</v>
      </c>
      <c r="O32" s="185">
        <v>44487</v>
      </c>
      <c r="P32" s="185" t="s">
        <v>2230</v>
      </c>
      <c r="Q32" s="185">
        <v>44524</v>
      </c>
      <c r="R32" s="154" t="s">
        <v>2346</v>
      </c>
      <c r="S32" s="154" t="s">
        <v>691</v>
      </c>
      <c r="T32" s="154" t="s">
        <v>59</v>
      </c>
      <c r="U32" s="154" t="s">
        <v>59</v>
      </c>
      <c r="V32" s="154" t="s">
        <v>59</v>
      </c>
      <c r="W32" s="154" t="s">
        <v>59</v>
      </c>
      <c r="X32" s="186" t="s">
        <v>180</v>
      </c>
      <c r="Y32" s="186">
        <v>44529</v>
      </c>
      <c r="Z32" s="186" t="s">
        <v>180</v>
      </c>
    </row>
    <row r="33" spans="1:27" s="235" customFormat="1" ht="14.25" customHeight="1" x14ac:dyDescent="0.25">
      <c r="A33" s="154" t="s">
        <v>926</v>
      </c>
      <c r="B33" s="184" t="s">
        <v>129</v>
      </c>
      <c r="C33" s="154" t="s">
        <v>1486</v>
      </c>
      <c r="D33" s="236">
        <v>3500000</v>
      </c>
      <c r="E33" s="154" t="s">
        <v>58</v>
      </c>
      <c r="F33" s="154" t="s">
        <v>58</v>
      </c>
      <c r="G33" s="154" t="s">
        <v>58</v>
      </c>
      <c r="H33" s="154" t="s">
        <v>60</v>
      </c>
      <c r="I33" s="154">
        <v>978</v>
      </c>
      <c r="J33" s="154" t="s">
        <v>58</v>
      </c>
      <c r="K33" s="154" t="s">
        <v>58</v>
      </c>
      <c r="L33" s="154" t="s">
        <v>59</v>
      </c>
      <c r="M33" s="154">
        <v>7</v>
      </c>
      <c r="N33" s="154" t="s">
        <v>1726</v>
      </c>
      <c r="O33" s="185">
        <v>44446</v>
      </c>
      <c r="P33" s="185">
        <v>44470</v>
      </c>
      <c r="Q33" s="185">
        <v>44530</v>
      </c>
      <c r="R33" s="154" t="s">
        <v>2350</v>
      </c>
      <c r="S33" s="154" t="s">
        <v>691</v>
      </c>
      <c r="T33" s="154" t="s">
        <v>58</v>
      </c>
      <c r="U33" s="154" t="s">
        <v>58</v>
      </c>
      <c r="V33" s="154" t="s">
        <v>58</v>
      </c>
      <c r="W33" s="154" t="s">
        <v>58</v>
      </c>
      <c r="X33" s="186">
        <v>44452</v>
      </c>
      <c r="Y33" s="186">
        <v>44536</v>
      </c>
      <c r="Z33" s="186" t="s">
        <v>180</v>
      </c>
    </row>
    <row r="34" spans="1:27" s="235" customFormat="1" ht="14.25" customHeight="1" x14ac:dyDescent="0.25">
      <c r="A34" s="154" t="s">
        <v>269</v>
      </c>
      <c r="B34" s="184" t="s">
        <v>752</v>
      </c>
      <c r="C34" s="154" t="s">
        <v>686</v>
      </c>
      <c r="D34" s="236">
        <v>135000000</v>
      </c>
      <c r="E34" s="154" t="s">
        <v>58</v>
      </c>
      <c r="F34" s="154" t="s">
        <v>58</v>
      </c>
      <c r="G34" s="154" t="s">
        <v>58</v>
      </c>
      <c r="H34" s="154" t="s">
        <v>60</v>
      </c>
      <c r="I34" s="154">
        <v>1073</v>
      </c>
      <c r="J34" s="154" t="s">
        <v>58</v>
      </c>
      <c r="K34" s="154" t="s">
        <v>58</v>
      </c>
      <c r="L34" s="154" t="s">
        <v>58</v>
      </c>
      <c r="M34" s="154">
        <v>32</v>
      </c>
      <c r="N34" s="154" t="s">
        <v>1864</v>
      </c>
      <c r="O34" s="185">
        <v>44469</v>
      </c>
      <c r="P34" s="185">
        <v>44484</v>
      </c>
      <c r="Q34" s="185">
        <v>44546</v>
      </c>
      <c r="R34" s="154" t="s">
        <v>2436</v>
      </c>
      <c r="S34" s="154" t="s">
        <v>59</v>
      </c>
      <c r="T34" s="154" t="s">
        <v>58</v>
      </c>
      <c r="U34" s="154" t="s">
        <v>58</v>
      </c>
      <c r="V34" s="154" t="s">
        <v>58</v>
      </c>
      <c r="W34" s="154" t="s">
        <v>58</v>
      </c>
      <c r="X34" s="186">
        <v>44473</v>
      </c>
      <c r="Y34" s="186">
        <v>44550</v>
      </c>
      <c r="Z34" s="186" t="s">
        <v>180</v>
      </c>
    </row>
    <row r="35" spans="1:27" s="210" customFormat="1" ht="14.25" customHeight="1" x14ac:dyDescent="0.25">
      <c r="A35" s="210" t="s">
        <v>131</v>
      </c>
      <c r="B35" s="211" t="s">
        <v>145</v>
      </c>
      <c r="C35" s="211" t="s">
        <v>1771</v>
      </c>
      <c r="D35" s="334">
        <v>7860000</v>
      </c>
      <c r="E35" s="210" t="s">
        <v>58</v>
      </c>
      <c r="F35" s="210" t="s">
        <v>59</v>
      </c>
      <c r="G35" s="210" t="s">
        <v>59</v>
      </c>
      <c r="H35" s="210" t="s">
        <v>60</v>
      </c>
      <c r="I35" s="211">
        <v>1142</v>
      </c>
      <c r="J35" s="210" t="s">
        <v>58</v>
      </c>
      <c r="K35" s="210" t="s">
        <v>58</v>
      </c>
      <c r="L35" s="210" t="s">
        <v>59</v>
      </c>
      <c r="M35" s="210">
        <v>6</v>
      </c>
      <c r="N35" s="211" t="s">
        <v>2241</v>
      </c>
      <c r="O35" s="212">
        <v>44505</v>
      </c>
      <c r="P35" s="212">
        <v>44522</v>
      </c>
      <c r="Q35" s="338">
        <v>44539</v>
      </c>
      <c r="S35" s="235"/>
      <c r="T35" s="235"/>
      <c r="U35" s="235"/>
      <c r="V35" s="235"/>
      <c r="W35" s="235"/>
      <c r="X35" s="337">
        <v>44515</v>
      </c>
      <c r="Y35" s="235"/>
      <c r="Z35" s="235"/>
      <c r="AA35" s="235"/>
    </row>
    <row r="36" spans="1:27" s="210" customFormat="1" ht="14.25" customHeight="1" x14ac:dyDescent="0.25">
      <c r="A36" s="210" t="s">
        <v>435</v>
      </c>
      <c r="B36" s="211" t="s">
        <v>129</v>
      </c>
      <c r="C36" s="211" t="s">
        <v>2104</v>
      </c>
      <c r="D36" s="334">
        <v>1600000</v>
      </c>
      <c r="E36" s="210" t="s">
        <v>59</v>
      </c>
      <c r="F36" s="210" t="s">
        <v>180</v>
      </c>
      <c r="G36" s="210" t="s">
        <v>180</v>
      </c>
      <c r="H36" s="210" t="s">
        <v>60</v>
      </c>
      <c r="I36" s="210">
        <v>1248</v>
      </c>
      <c r="J36" s="210" t="s">
        <v>59</v>
      </c>
      <c r="K36" s="212" t="s">
        <v>59</v>
      </c>
      <c r="L36" s="212" t="s">
        <v>59</v>
      </c>
      <c r="M36" s="210">
        <v>4</v>
      </c>
      <c r="N36" s="211" t="s">
        <v>2080</v>
      </c>
      <c r="O36" s="212">
        <v>44491</v>
      </c>
      <c r="P36" s="212">
        <v>44505</v>
      </c>
      <c r="Q36" s="338">
        <v>44540</v>
      </c>
      <c r="R36" s="235"/>
      <c r="S36" s="235"/>
      <c r="T36" s="235"/>
      <c r="U36" s="235"/>
      <c r="V36" s="235"/>
      <c r="W36" s="235"/>
      <c r="X36" s="213">
        <v>44494</v>
      </c>
      <c r="Y36" s="213"/>
      <c r="Z36" s="235"/>
      <c r="AA36" s="235"/>
    </row>
    <row r="37" spans="1:27" s="210" customFormat="1" ht="14.25" customHeight="1" x14ac:dyDescent="0.25">
      <c r="A37" s="335" t="s">
        <v>484</v>
      </c>
      <c r="B37" s="335" t="s">
        <v>129</v>
      </c>
      <c r="C37" s="336" t="s">
        <v>1720</v>
      </c>
      <c r="D37" s="334">
        <v>22000000</v>
      </c>
      <c r="E37" s="335" t="s">
        <v>58</v>
      </c>
      <c r="F37" s="335" t="s">
        <v>58</v>
      </c>
      <c r="G37" s="335" t="s">
        <v>58</v>
      </c>
      <c r="H37" s="335" t="s">
        <v>60</v>
      </c>
      <c r="I37" s="335">
        <v>950</v>
      </c>
      <c r="J37" s="335" t="s">
        <v>58</v>
      </c>
      <c r="K37" s="335" t="s">
        <v>58</v>
      </c>
      <c r="L37" s="335" t="s">
        <v>59</v>
      </c>
      <c r="M37" s="335">
        <v>14</v>
      </c>
      <c r="N37" s="336" t="s">
        <v>1721</v>
      </c>
      <c r="O37" s="212">
        <v>44441</v>
      </c>
      <c r="P37" s="212">
        <v>44459</v>
      </c>
      <c r="Q37" s="338">
        <v>44540</v>
      </c>
      <c r="R37" s="336"/>
      <c r="S37" s="335"/>
      <c r="T37" s="335"/>
      <c r="U37" s="335"/>
      <c r="V37" s="335"/>
      <c r="W37" s="335"/>
      <c r="X37" s="337">
        <v>44446</v>
      </c>
      <c r="Z37" s="335"/>
      <c r="AA37" s="335"/>
    </row>
    <row r="38" spans="1:27" s="335" customFormat="1" ht="14.25" customHeight="1" x14ac:dyDescent="0.25">
      <c r="A38" s="210" t="s">
        <v>561</v>
      </c>
      <c r="B38" s="210" t="s">
        <v>1870</v>
      </c>
      <c r="C38" s="210" t="s">
        <v>2083</v>
      </c>
      <c r="D38" s="334">
        <v>0</v>
      </c>
      <c r="E38" s="210" t="s">
        <v>691</v>
      </c>
      <c r="F38" s="210" t="s">
        <v>691</v>
      </c>
      <c r="G38" s="210" t="s">
        <v>691</v>
      </c>
      <c r="H38" s="210" t="s">
        <v>60</v>
      </c>
      <c r="I38" s="210">
        <v>1166</v>
      </c>
      <c r="J38" s="210" t="s">
        <v>1122</v>
      </c>
      <c r="K38" s="210" t="s">
        <v>1122</v>
      </c>
      <c r="L38" s="210" t="s">
        <v>1122</v>
      </c>
      <c r="M38" s="210">
        <v>13</v>
      </c>
      <c r="N38" s="210" t="s">
        <v>1871</v>
      </c>
      <c r="O38" s="212">
        <v>44468</v>
      </c>
      <c r="P38" s="212">
        <v>44484</v>
      </c>
      <c r="Q38" s="338">
        <v>44540</v>
      </c>
      <c r="R38" s="210"/>
      <c r="S38" s="210"/>
      <c r="T38" s="210"/>
      <c r="U38" s="210"/>
      <c r="V38" s="210"/>
      <c r="W38" s="210"/>
      <c r="X38" s="213">
        <v>44494</v>
      </c>
      <c r="Y38" s="213"/>
      <c r="Z38" s="210"/>
      <c r="AA38" s="210"/>
    </row>
    <row r="39" spans="1:27" s="335" customFormat="1" ht="14.25" customHeight="1" x14ac:dyDescent="0.25">
      <c r="A39" s="210" t="s">
        <v>131</v>
      </c>
      <c r="B39" s="211" t="s">
        <v>1959</v>
      </c>
      <c r="C39" s="211" t="s">
        <v>1768</v>
      </c>
      <c r="D39" s="334">
        <v>18410000</v>
      </c>
      <c r="E39" s="210" t="s">
        <v>58</v>
      </c>
      <c r="F39" s="210" t="s">
        <v>58</v>
      </c>
      <c r="G39" s="210" t="s">
        <v>58</v>
      </c>
      <c r="H39" s="210" t="s">
        <v>60</v>
      </c>
      <c r="I39" s="210">
        <v>1100</v>
      </c>
      <c r="J39" s="210" t="s">
        <v>58</v>
      </c>
      <c r="K39" s="210" t="s">
        <v>58</v>
      </c>
      <c r="L39" s="210" t="s">
        <v>58</v>
      </c>
      <c r="M39" s="210">
        <v>6</v>
      </c>
      <c r="N39" s="211" t="s">
        <v>1954</v>
      </c>
      <c r="O39" s="212">
        <v>44470</v>
      </c>
      <c r="P39" s="212">
        <v>44489</v>
      </c>
      <c r="Q39" s="338">
        <v>44540</v>
      </c>
      <c r="R39" s="210"/>
      <c r="S39" s="235"/>
      <c r="T39" s="235"/>
      <c r="U39" s="235"/>
      <c r="V39" s="235"/>
      <c r="W39" s="235"/>
      <c r="X39" s="337">
        <v>44473</v>
      </c>
      <c r="Y39" s="235"/>
      <c r="Z39" s="235"/>
      <c r="AA39" s="235"/>
    </row>
    <row r="40" spans="1:27" s="211" customFormat="1" ht="14.25" customHeight="1" x14ac:dyDescent="0.25">
      <c r="A40" s="210" t="s">
        <v>184</v>
      </c>
      <c r="B40" s="211" t="s">
        <v>1780</v>
      </c>
      <c r="C40" s="211" t="s">
        <v>1781</v>
      </c>
      <c r="D40" s="334">
        <v>6500000</v>
      </c>
      <c r="E40" s="210" t="s">
        <v>58</v>
      </c>
      <c r="F40" s="210" t="s">
        <v>58</v>
      </c>
      <c r="G40" s="210" t="s">
        <v>58</v>
      </c>
      <c r="H40" s="210" t="s">
        <v>60</v>
      </c>
      <c r="I40" s="210">
        <v>1125</v>
      </c>
      <c r="J40" s="210" t="s">
        <v>58</v>
      </c>
      <c r="K40" s="212" t="s">
        <v>58</v>
      </c>
      <c r="L40" s="212" t="s">
        <v>58</v>
      </c>
      <c r="M40" s="210">
        <v>6</v>
      </c>
      <c r="N40" s="211" t="s">
        <v>2002</v>
      </c>
      <c r="O40" s="212">
        <v>44489</v>
      </c>
      <c r="P40" s="212">
        <v>44504</v>
      </c>
      <c r="Q40" s="338">
        <v>44543</v>
      </c>
      <c r="R40" s="235"/>
      <c r="S40" s="235"/>
      <c r="T40" s="235"/>
      <c r="U40" s="235"/>
      <c r="V40" s="235"/>
      <c r="W40" s="235"/>
      <c r="X40" s="213">
        <v>44494</v>
      </c>
      <c r="Y40" s="213"/>
      <c r="Z40" s="235"/>
      <c r="AA40" s="235"/>
    </row>
    <row r="41" spans="1:27" s="235" customFormat="1" ht="14.25" customHeight="1" x14ac:dyDescent="0.25">
      <c r="A41" s="210" t="s">
        <v>702</v>
      </c>
      <c r="B41" s="211" t="s">
        <v>700</v>
      </c>
      <c r="C41" s="211" t="s">
        <v>2051</v>
      </c>
      <c r="D41" s="334">
        <v>33740461.329999998</v>
      </c>
      <c r="E41" s="210" t="s">
        <v>58</v>
      </c>
      <c r="F41" s="210" t="s">
        <v>59</v>
      </c>
      <c r="G41" s="210" t="s">
        <v>59</v>
      </c>
      <c r="H41" s="211" t="s">
        <v>60</v>
      </c>
      <c r="I41" s="210">
        <v>1243</v>
      </c>
      <c r="J41" s="210" t="s">
        <v>58</v>
      </c>
      <c r="K41" s="212" t="s">
        <v>58</v>
      </c>
      <c r="L41" s="212" t="s">
        <v>59</v>
      </c>
      <c r="M41" s="210">
        <v>9</v>
      </c>
      <c r="N41" s="211" t="s">
        <v>2052</v>
      </c>
      <c r="O41" s="212">
        <v>44498</v>
      </c>
      <c r="P41" s="212">
        <v>44530</v>
      </c>
      <c r="Q41" s="338">
        <v>44547</v>
      </c>
      <c r="R41" s="384"/>
      <c r="X41" s="337">
        <v>44501</v>
      </c>
      <c r="Y41" s="213" t="s">
        <v>74</v>
      </c>
    </row>
    <row r="42" spans="1:27" s="235" customFormat="1" ht="14.25" customHeight="1" x14ac:dyDescent="0.25">
      <c r="A42" s="210" t="s">
        <v>889</v>
      </c>
      <c r="B42" s="210" t="s">
        <v>2181</v>
      </c>
      <c r="C42" s="210" t="s">
        <v>2379</v>
      </c>
      <c r="D42" s="334">
        <v>1200000</v>
      </c>
      <c r="E42" s="210" t="s">
        <v>59</v>
      </c>
      <c r="F42" s="210" t="s">
        <v>59</v>
      </c>
      <c r="G42" s="210" t="s">
        <v>59</v>
      </c>
      <c r="H42" s="210" t="s">
        <v>60</v>
      </c>
      <c r="I42" s="210">
        <v>1339</v>
      </c>
      <c r="J42" s="210" t="s">
        <v>58</v>
      </c>
      <c r="K42" s="210" t="s">
        <v>58</v>
      </c>
      <c r="L42" s="210" t="s">
        <v>59</v>
      </c>
      <c r="M42" s="210">
        <v>6</v>
      </c>
      <c r="N42" s="211" t="s">
        <v>2352</v>
      </c>
      <c r="O42" s="212">
        <v>44526</v>
      </c>
      <c r="P42" s="212">
        <v>44550</v>
      </c>
      <c r="Q42" s="212">
        <v>44572</v>
      </c>
      <c r="R42" s="210"/>
      <c r="S42" s="210"/>
      <c r="T42" s="210"/>
      <c r="U42" s="210"/>
      <c r="V42" s="210"/>
      <c r="W42" s="210"/>
      <c r="X42" s="213">
        <v>44536</v>
      </c>
      <c r="Y42" s="210"/>
      <c r="Z42" s="210"/>
      <c r="AA42" s="210"/>
    </row>
    <row r="43" spans="1:27" s="235" customFormat="1" ht="14.25" customHeight="1" x14ac:dyDescent="0.25">
      <c r="A43" s="210" t="s">
        <v>144</v>
      </c>
      <c r="B43" s="210" t="s">
        <v>129</v>
      </c>
      <c r="C43" s="210" t="s">
        <v>2302</v>
      </c>
      <c r="D43" s="334">
        <v>3698100</v>
      </c>
      <c r="E43" s="210" t="s">
        <v>58</v>
      </c>
      <c r="F43" s="210" t="s">
        <v>59</v>
      </c>
      <c r="G43" s="210" t="s">
        <v>59</v>
      </c>
      <c r="H43" s="210" t="s">
        <v>60</v>
      </c>
      <c r="I43" s="210">
        <v>1154</v>
      </c>
      <c r="J43" s="210" t="s">
        <v>58</v>
      </c>
      <c r="K43" s="210" t="s">
        <v>58</v>
      </c>
      <c r="L43" s="210" t="s">
        <v>59</v>
      </c>
      <c r="M43" s="210">
        <v>10</v>
      </c>
      <c r="N43" s="211" t="s">
        <v>2274</v>
      </c>
      <c r="O43" s="212">
        <v>44518</v>
      </c>
      <c r="P43" s="212">
        <v>44575</v>
      </c>
      <c r="Q43" s="212">
        <v>44599</v>
      </c>
      <c r="R43" s="210"/>
      <c r="S43" s="210"/>
      <c r="T43" s="210"/>
      <c r="U43" s="210" t="s">
        <v>74</v>
      </c>
      <c r="V43" s="210"/>
      <c r="W43" s="210"/>
      <c r="X43" s="213">
        <v>44522</v>
      </c>
      <c r="Y43" s="210"/>
      <c r="Z43" s="210"/>
      <c r="AA43" s="210"/>
    </row>
    <row r="44" spans="1:27" s="107" customFormat="1" ht="14.25" customHeight="1" x14ac:dyDescent="0.25">
      <c r="A44" s="210" t="s">
        <v>666</v>
      </c>
      <c r="B44" s="210" t="s">
        <v>129</v>
      </c>
      <c r="C44" s="210" t="s">
        <v>2310</v>
      </c>
      <c r="D44" s="434" t="s">
        <v>2356</v>
      </c>
      <c r="E44" s="210" t="s">
        <v>59</v>
      </c>
      <c r="F44" s="210" t="s">
        <v>59</v>
      </c>
      <c r="G44" s="210" t="s">
        <v>59</v>
      </c>
      <c r="H44" s="210" t="s">
        <v>60</v>
      </c>
      <c r="I44" s="210">
        <v>1264</v>
      </c>
      <c r="J44" s="210" t="s">
        <v>58</v>
      </c>
      <c r="K44" s="210" t="s">
        <v>58</v>
      </c>
      <c r="L44" s="210" t="s">
        <v>58</v>
      </c>
      <c r="M44" s="210">
        <v>5</v>
      </c>
      <c r="N44" s="210" t="s">
        <v>2311</v>
      </c>
      <c r="O44" s="212">
        <v>44523</v>
      </c>
      <c r="P44" s="212">
        <v>44575</v>
      </c>
      <c r="Q44" s="212">
        <v>44606</v>
      </c>
      <c r="R44" s="210"/>
      <c r="S44" s="210"/>
      <c r="T44" s="210"/>
      <c r="U44" s="210"/>
      <c r="V44" s="210"/>
      <c r="W44" s="210"/>
      <c r="X44" s="213">
        <v>44529</v>
      </c>
      <c r="Y44" s="210"/>
      <c r="Z44" s="210"/>
      <c r="AA44" s="210"/>
    </row>
    <row r="45" spans="1:27" ht="14.25" customHeight="1" x14ac:dyDescent="0.25">
      <c r="A45" s="107" t="s">
        <v>1612</v>
      </c>
      <c r="B45" s="107" t="s">
        <v>129</v>
      </c>
      <c r="C45" s="107" t="s">
        <v>2340</v>
      </c>
      <c r="D45" s="183">
        <v>35000000</v>
      </c>
      <c r="E45" s="107" t="s">
        <v>58</v>
      </c>
      <c r="F45" s="107" t="s">
        <v>59</v>
      </c>
      <c r="G45" s="107" t="s">
        <v>59</v>
      </c>
      <c r="H45" s="107" t="s">
        <v>60</v>
      </c>
      <c r="I45" s="107">
        <v>1334</v>
      </c>
      <c r="J45" s="107" t="s">
        <v>132</v>
      </c>
      <c r="K45" s="107" t="s">
        <v>132</v>
      </c>
      <c r="L45" s="107" t="s">
        <v>132</v>
      </c>
      <c r="M45" s="107">
        <v>8</v>
      </c>
      <c r="N45" s="107" t="s">
        <v>2341</v>
      </c>
      <c r="O45" s="432">
        <v>44575</v>
      </c>
      <c r="P45" s="431">
        <v>44603</v>
      </c>
      <c r="Q45" s="431">
        <v>44621</v>
      </c>
      <c r="R45" s="107"/>
      <c r="S45" s="107"/>
      <c r="T45" s="107"/>
      <c r="U45" s="107"/>
      <c r="V45" s="107"/>
      <c r="W45" s="107"/>
      <c r="X45" s="433" t="s">
        <v>2342</v>
      </c>
      <c r="Y45" s="107"/>
      <c r="Z45" s="107"/>
      <c r="AA45" s="107"/>
    </row>
    <row r="46" spans="1:27" ht="14.25" customHeight="1" x14ac:dyDescent="0.25">
      <c r="A46" s="107" t="s">
        <v>1371</v>
      </c>
      <c r="B46" s="107" t="s">
        <v>129</v>
      </c>
      <c r="C46" s="106" t="s">
        <v>1630</v>
      </c>
      <c r="D46" s="183">
        <v>3200000</v>
      </c>
      <c r="E46" s="107" t="s">
        <v>58</v>
      </c>
      <c r="F46" s="107" t="s">
        <v>59</v>
      </c>
      <c r="G46" s="107" t="s">
        <v>59</v>
      </c>
      <c r="H46" s="107" t="s">
        <v>60</v>
      </c>
      <c r="I46" s="166" t="s">
        <v>132</v>
      </c>
      <c r="J46" s="166" t="s">
        <v>132</v>
      </c>
      <c r="K46" s="166" t="s">
        <v>132</v>
      </c>
      <c r="L46" s="166" t="s">
        <v>132</v>
      </c>
      <c r="M46" s="166" t="s">
        <v>132</v>
      </c>
      <c r="N46" s="166" t="s">
        <v>132</v>
      </c>
      <c r="O46" s="166" t="s">
        <v>132</v>
      </c>
      <c r="P46" s="166" t="s">
        <v>132</v>
      </c>
      <c r="Q46" s="166" t="s">
        <v>132</v>
      </c>
      <c r="R46" s="107"/>
      <c r="S46" s="107"/>
      <c r="T46" s="107"/>
      <c r="U46" s="107"/>
      <c r="V46" s="107"/>
      <c r="W46" s="107"/>
      <c r="X46" s="107"/>
      <c r="Y46" s="107"/>
      <c r="Z46" s="107"/>
      <c r="AA46" s="107"/>
    </row>
    <row r="47" spans="1:27" s="107" customFormat="1" ht="14.25" customHeight="1" x14ac:dyDescent="0.25">
      <c r="A47" s="211" t="s">
        <v>1734</v>
      </c>
      <c r="B47" s="211" t="s">
        <v>752</v>
      </c>
      <c r="C47" s="211" t="s">
        <v>1741</v>
      </c>
      <c r="D47" s="248" t="s">
        <v>132</v>
      </c>
      <c r="E47" s="248" t="s">
        <v>132</v>
      </c>
      <c r="F47" s="211" t="s">
        <v>59</v>
      </c>
      <c r="G47" s="211" t="s">
        <v>59</v>
      </c>
      <c r="H47" s="248" t="s">
        <v>132</v>
      </c>
      <c r="I47" s="248" t="s">
        <v>132</v>
      </c>
      <c r="J47" s="211" t="s">
        <v>59</v>
      </c>
      <c r="K47" s="211" t="s">
        <v>59</v>
      </c>
      <c r="L47" s="211" t="s">
        <v>59</v>
      </c>
      <c r="M47" s="166" t="s">
        <v>132</v>
      </c>
      <c r="N47" s="166" t="s">
        <v>132</v>
      </c>
      <c r="O47" s="166" t="s">
        <v>132</v>
      </c>
      <c r="P47" s="166" t="s">
        <v>132</v>
      </c>
      <c r="Q47" s="166" t="s">
        <v>132</v>
      </c>
      <c r="R47" s="211"/>
      <c r="S47" s="211"/>
      <c r="T47" s="211"/>
      <c r="U47" s="211"/>
      <c r="V47" s="211"/>
      <c r="W47" s="211"/>
      <c r="X47" s="211"/>
      <c r="Y47" s="211"/>
      <c r="Z47" s="211"/>
      <c r="AA47" s="211"/>
    </row>
    <row r="48" spans="1:27" s="107" customFormat="1" ht="14.25" customHeight="1" x14ac:dyDescent="0.25">
      <c r="A48" s="211" t="s">
        <v>1742</v>
      </c>
      <c r="B48" s="211" t="s">
        <v>129</v>
      </c>
      <c r="C48" s="211" t="s">
        <v>1743</v>
      </c>
      <c r="D48" s="248" t="s">
        <v>132</v>
      </c>
      <c r="E48" s="211" t="s">
        <v>58</v>
      </c>
      <c r="F48" s="211" t="s">
        <v>59</v>
      </c>
      <c r="G48" s="166"/>
      <c r="H48" s="166"/>
      <c r="I48" s="248" t="s">
        <v>132</v>
      </c>
      <c r="J48" s="211" t="s">
        <v>59</v>
      </c>
      <c r="K48" s="211" t="s">
        <v>59</v>
      </c>
      <c r="L48" s="211" t="s">
        <v>59</v>
      </c>
      <c r="M48" s="166" t="s">
        <v>132</v>
      </c>
      <c r="N48" s="166" t="s">
        <v>132</v>
      </c>
      <c r="O48" s="166" t="s">
        <v>132</v>
      </c>
      <c r="P48" s="166" t="s">
        <v>132</v>
      </c>
      <c r="Q48" s="166" t="s">
        <v>132</v>
      </c>
      <c r="R48" s="211"/>
      <c r="S48" s="211"/>
      <c r="T48" s="211"/>
      <c r="U48" s="211"/>
      <c r="V48" s="211"/>
      <c r="W48" s="211"/>
      <c r="X48" s="211"/>
      <c r="Y48" s="211"/>
      <c r="Z48" s="211"/>
      <c r="AA48" s="211"/>
    </row>
    <row r="49" spans="1:27" ht="14.25" customHeight="1" x14ac:dyDescent="0.25">
      <c r="A49" s="211" t="s">
        <v>435</v>
      </c>
      <c r="B49" s="211" t="s">
        <v>176</v>
      </c>
      <c r="C49" s="211" t="s">
        <v>1744</v>
      </c>
      <c r="D49" s="248" t="s">
        <v>132</v>
      </c>
      <c r="E49" s="166"/>
      <c r="F49" s="166"/>
      <c r="G49" s="166"/>
      <c r="H49" s="166"/>
      <c r="I49" s="248" t="s">
        <v>132</v>
      </c>
      <c r="J49" s="211" t="s">
        <v>59</v>
      </c>
      <c r="K49" s="211" t="s">
        <v>59</v>
      </c>
      <c r="L49" s="211" t="s">
        <v>59</v>
      </c>
      <c r="M49" s="166" t="s">
        <v>132</v>
      </c>
      <c r="N49" s="166" t="s">
        <v>132</v>
      </c>
      <c r="O49" s="166" t="s">
        <v>132</v>
      </c>
      <c r="P49" s="166" t="s">
        <v>132</v>
      </c>
      <c r="Q49" s="166" t="s">
        <v>132</v>
      </c>
      <c r="R49" s="211"/>
      <c r="S49" s="211"/>
      <c r="T49" s="211"/>
      <c r="U49" s="211"/>
      <c r="V49" s="211"/>
      <c r="W49" s="211"/>
      <c r="X49" s="211"/>
      <c r="Y49" s="211"/>
      <c r="Z49" s="211"/>
      <c r="AA49" s="211"/>
    </row>
    <row r="50" spans="1:27" s="426" customFormat="1" ht="14.25" customHeight="1" x14ac:dyDescent="0.25">
      <c r="A50" s="107" t="s">
        <v>131</v>
      </c>
      <c r="B50" s="106" t="s">
        <v>1769</v>
      </c>
      <c r="C50" s="106" t="s">
        <v>1770</v>
      </c>
      <c r="D50" s="183">
        <v>10660100</v>
      </c>
      <c r="E50" s="107" t="s">
        <v>58</v>
      </c>
      <c r="F50" s="107" t="s">
        <v>59</v>
      </c>
      <c r="G50" s="107" t="s">
        <v>59</v>
      </c>
      <c r="H50" s="107" t="s">
        <v>60</v>
      </c>
      <c r="I50" s="107">
        <v>1097</v>
      </c>
      <c r="J50" s="107" t="s">
        <v>58</v>
      </c>
      <c r="K50" s="107" t="s">
        <v>58</v>
      </c>
      <c r="L50" s="166" t="s">
        <v>132</v>
      </c>
      <c r="M50" s="166" t="s">
        <v>132</v>
      </c>
      <c r="N50" s="166" t="s">
        <v>132</v>
      </c>
      <c r="O50" s="338" t="s">
        <v>132</v>
      </c>
      <c r="P50" s="338" t="s">
        <v>132</v>
      </c>
      <c r="Q50" s="338" t="s">
        <v>132</v>
      </c>
      <c r="R50" s="107"/>
      <c r="S50" s="105"/>
      <c r="T50" s="105"/>
      <c r="U50" s="105"/>
      <c r="V50" s="105"/>
      <c r="W50" s="105"/>
      <c r="X50" s="105"/>
      <c r="Y50" s="105"/>
      <c r="Z50" s="105"/>
      <c r="AA50" s="105"/>
    </row>
    <row r="51" spans="1:27" s="107" customFormat="1" ht="14.25" customHeight="1" x14ac:dyDescent="0.25">
      <c r="A51" s="107" t="s">
        <v>867</v>
      </c>
      <c r="B51" s="107" t="s">
        <v>129</v>
      </c>
      <c r="C51" s="107" t="s">
        <v>2179</v>
      </c>
      <c r="D51" s="414" t="s">
        <v>2347</v>
      </c>
      <c r="E51" s="107" t="s">
        <v>58</v>
      </c>
      <c r="F51" s="107" t="s">
        <v>59</v>
      </c>
      <c r="G51" s="107" t="s">
        <v>59</v>
      </c>
      <c r="H51" s="107" t="s">
        <v>60</v>
      </c>
      <c r="I51" s="166" t="s">
        <v>132</v>
      </c>
      <c r="J51" s="166" t="s">
        <v>132</v>
      </c>
      <c r="K51" s="166" t="s">
        <v>132</v>
      </c>
      <c r="L51" s="166" t="s">
        <v>132</v>
      </c>
      <c r="M51" s="166" t="s">
        <v>132</v>
      </c>
      <c r="N51" s="166" t="s">
        <v>132</v>
      </c>
      <c r="O51" s="338" t="s">
        <v>132</v>
      </c>
      <c r="P51" s="338" t="s">
        <v>132</v>
      </c>
      <c r="Q51" s="338" t="s">
        <v>132</v>
      </c>
    </row>
    <row r="52" spans="1:27" s="107" customFormat="1" ht="11.25" x14ac:dyDescent="0.25">
      <c r="A52" s="107" t="s">
        <v>867</v>
      </c>
      <c r="B52" s="107" t="s">
        <v>129</v>
      </c>
      <c r="C52" s="107" t="s">
        <v>2180</v>
      </c>
      <c r="D52" s="414" t="s">
        <v>2348</v>
      </c>
      <c r="E52" s="107" t="s">
        <v>58</v>
      </c>
      <c r="F52" s="107" t="s">
        <v>59</v>
      </c>
      <c r="G52" s="107" t="s">
        <v>59</v>
      </c>
      <c r="H52" s="385" t="s">
        <v>132</v>
      </c>
      <c r="I52" s="166" t="s">
        <v>132</v>
      </c>
      <c r="J52" s="166" t="s">
        <v>132</v>
      </c>
      <c r="K52" s="166" t="s">
        <v>132</v>
      </c>
      <c r="L52" s="166" t="s">
        <v>132</v>
      </c>
      <c r="M52" s="166" t="s">
        <v>132</v>
      </c>
      <c r="N52" s="166" t="s">
        <v>132</v>
      </c>
      <c r="O52" s="338" t="s">
        <v>132</v>
      </c>
      <c r="P52" s="338" t="s">
        <v>132</v>
      </c>
      <c r="Q52" s="338" t="s">
        <v>132</v>
      </c>
    </row>
    <row r="53" spans="1:27" s="107" customFormat="1" ht="14.25" customHeight="1" x14ac:dyDescent="0.25">
      <c r="A53" s="107" t="s">
        <v>1887</v>
      </c>
      <c r="B53" s="107" t="s">
        <v>2181</v>
      </c>
      <c r="C53" s="107" t="s">
        <v>2192</v>
      </c>
      <c r="D53" s="183">
        <v>7000000</v>
      </c>
      <c r="E53" s="107" t="s">
        <v>58</v>
      </c>
      <c r="F53" s="107" t="s">
        <v>59</v>
      </c>
      <c r="G53" s="107" t="s">
        <v>59</v>
      </c>
      <c r="H53" s="107" t="s">
        <v>60</v>
      </c>
      <c r="I53" s="166" t="s">
        <v>132</v>
      </c>
      <c r="J53" s="166" t="s">
        <v>132</v>
      </c>
      <c r="K53" s="166" t="s">
        <v>132</v>
      </c>
      <c r="L53" s="166" t="s">
        <v>132</v>
      </c>
      <c r="M53" s="166" t="s">
        <v>132</v>
      </c>
      <c r="N53" s="166" t="s">
        <v>132</v>
      </c>
      <c r="O53" s="338" t="s">
        <v>132</v>
      </c>
      <c r="P53" s="338" t="s">
        <v>132</v>
      </c>
      <c r="Q53" s="338" t="s">
        <v>132</v>
      </c>
      <c r="R53" s="105"/>
      <c r="S53" s="105"/>
      <c r="T53" s="105"/>
      <c r="U53" s="105"/>
      <c r="V53" s="105"/>
      <c r="W53" s="105"/>
      <c r="X53" s="105"/>
      <c r="Y53" s="105"/>
      <c r="Z53" s="105"/>
      <c r="AA53" s="105"/>
    </row>
    <row r="54" spans="1:27" s="210" customFormat="1" ht="13.5" customHeight="1" x14ac:dyDescent="0.25">
      <c r="A54" s="107" t="s">
        <v>2205</v>
      </c>
      <c r="B54" s="107" t="s">
        <v>129</v>
      </c>
      <c r="C54" s="107" t="s">
        <v>2242</v>
      </c>
      <c r="D54" s="183">
        <v>1500000</v>
      </c>
      <c r="E54" s="107" t="s">
        <v>59</v>
      </c>
      <c r="F54" s="107" t="s">
        <v>59</v>
      </c>
      <c r="G54" s="107" t="s">
        <v>59</v>
      </c>
      <c r="H54" s="107" t="s">
        <v>60</v>
      </c>
      <c r="I54" s="107">
        <v>1291</v>
      </c>
      <c r="J54" s="107" t="s">
        <v>58</v>
      </c>
      <c r="K54" s="107" t="s">
        <v>58</v>
      </c>
      <c r="L54" s="107" t="s">
        <v>58</v>
      </c>
      <c r="M54" s="107">
        <v>10</v>
      </c>
      <c r="N54" s="106" t="s">
        <v>2243</v>
      </c>
      <c r="O54" s="338" t="s">
        <v>132</v>
      </c>
      <c r="P54" s="338" t="s">
        <v>132</v>
      </c>
      <c r="Q54" s="338" t="s">
        <v>132</v>
      </c>
      <c r="R54" s="107"/>
      <c r="S54" s="107"/>
      <c r="T54" s="107"/>
      <c r="U54" s="107"/>
      <c r="V54" s="107"/>
      <c r="W54" s="107"/>
      <c r="X54" s="107"/>
      <c r="Y54" s="107"/>
      <c r="Z54" s="107"/>
      <c r="AA54" s="107"/>
    </row>
    <row r="55" spans="1:27" s="107" customFormat="1" ht="11.25" x14ac:dyDescent="0.25"/>
    <row r="56" spans="1:27" s="107" customFormat="1" ht="11.25" x14ac:dyDescent="0.25"/>
  </sheetData>
  <autoFilter ref="A3:Z54"/>
  <sortState ref="A33:AA54">
    <sortCondition ref="Q33:Q54"/>
  </sortState>
  <customSheetViews>
    <customSheetView guid="{5EA6E6C0-0841-4F8A-8BCA-951E383BED28}" scale="115" showAutoFilter="1" topLeftCell="D1">
      <pane ySplit="3" topLeftCell="A39" activePane="bottomLeft" state="frozen"/>
      <selection pane="bottomLeft" activeCell="P42" activeCellId="1" sqref="M39 P42"/>
      <pageMargins left="0.7" right="0.7" top="0.75" bottom="0.75" header="0.3" footer="0.3"/>
      <pageSetup orientation="portrait" r:id="rId1"/>
      <autoFilter ref="A3:Z54"/>
    </customSheetView>
    <customSheetView guid="{83B41E9C-4D4B-4E64-AF6A-A2F882784B95}" scale="90" showAutoFilter="1" topLeftCell="D1">
      <pane ySplit="3" topLeftCell="A34" activePane="bottomLeft" state="frozen"/>
      <selection pane="bottomLeft" activeCell="N38" sqref="N38"/>
      <pageMargins left="0.7" right="0.7" top="0.75" bottom="0.75" header="0.3" footer="0.3"/>
      <pageSetup orientation="portrait" r:id="rId2"/>
      <autoFilter ref="A3:Z54"/>
    </customSheetView>
    <customSheetView guid="{63B7F284-CA58-4B1B-ACC3-DD6946843A23}" scale="90" showAutoFilter="1" topLeftCell="J1">
      <pane ySplit="3" topLeftCell="A41" activePane="bottomLeft" state="frozen"/>
      <selection pane="bottomLeft" activeCell="Q42" sqref="Q42"/>
      <pageMargins left="0.7" right="0.7" top="0.75" bottom="0.75" header="0.3" footer="0.3"/>
      <pageSetup orientation="portrait" r:id="rId3"/>
      <autoFilter ref="A3:Z54"/>
    </customSheetView>
    <customSheetView guid="{6300BE0F-E9BB-486A-A23F-E07483971E77}" showAutoFilter="1">
      <pane ySplit="3" topLeftCell="A31" activePane="bottomLeft" state="frozen"/>
      <selection pane="bottomLeft" activeCell="C38" sqref="C38"/>
      <pageMargins left="0.7" right="0.7" top="0.75" bottom="0.75" header="0.3" footer="0.3"/>
      <pageSetup orientation="portrait" r:id="rId4"/>
      <autoFilter ref="A3:Z54"/>
    </customSheetView>
    <customSheetView guid="{CB6E70ED-C911-48BD-9403-D776A95649C9}" scale="86" showAutoFilter="1">
      <pane ySplit="3" topLeftCell="A26" activePane="bottomLeft" state="frozen"/>
      <selection pane="bottomLeft" activeCell="A42" sqref="A42"/>
      <pageMargins left="0.7" right="0.7" top="0.75" bottom="0.75" header="0.3" footer="0.3"/>
      <pageSetup orientation="portrait" r:id="rId5"/>
      <autoFilter ref="A3:Z51"/>
    </customSheetView>
    <customSheetView guid="{C8535C45-B99F-4B6C-9D98-5EB04DC32957}" scale="90" showAutoFilter="1" topLeftCell="D1">
      <pane ySplit="3" topLeftCell="A38" activePane="bottomLeft" state="frozen"/>
      <selection pane="bottomLeft" activeCell="Q46" sqref="Q46"/>
      <pageMargins left="0.7" right="0.7" top="0.75" bottom="0.75" header="0.3" footer="0.3"/>
      <pageSetup orientation="portrait" r:id="rId6"/>
      <autoFilter ref="A3:Z50"/>
    </customSheetView>
    <customSheetView guid="{D958522E-10A0-4BA4-9955-3EB5F4C70362}" showAutoFilter="1">
      <pane ySplit="3" topLeftCell="A28" activePane="bottomLeft" state="frozen"/>
      <selection pane="bottomLeft" activeCell="C32" sqref="C32"/>
      <pageMargins left="0.7" right="0.7" top="0.75" bottom="0.75" header="0.3" footer="0.3"/>
      <pageSetup orientation="portrait" r:id="rId7"/>
      <autoFilter ref="A3:Y48"/>
    </customSheetView>
    <customSheetView guid="{C575216D-29FC-48BB-BD6A-1D81AE445EAC}" showAutoFilter="1" topLeftCell="I1">
      <pane ySplit="3" topLeftCell="A43" activePane="bottomLeft" state="frozen"/>
      <selection pane="bottomLeft" activeCell="N52" sqref="N52"/>
      <pageMargins left="0.7" right="0.7" top="0.75" bottom="0.75" header="0.3" footer="0.3"/>
      <pageSetup orientation="portrait" r:id="rId8"/>
      <autoFilter ref="A3:Y52"/>
    </customSheetView>
    <customSheetView guid="{7166F4E0-17F6-4182-B62C-63A4FBD008D2}" scale="86" showAutoFilter="1" hiddenColumns="1">
      <pane ySplit="3" topLeftCell="A22" activePane="bottomLeft" state="frozen"/>
      <selection pane="bottomLeft" activeCell="A33" sqref="A33"/>
      <pageMargins left="0.7" right="0.7" top="0.75" bottom="0.75" header="0.3" footer="0.3"/>
      <pageSetup orientation="portrait" r:id="rId9"/>
      <autoFilter ref="A3:Y52"/>
    </customSheetView>
    <customSheetView guid="{3BB41223-AB36-4FE3-8823-D288420F8842}" scale="86" showAutoFilter="1" hiddenColumns="1">
      <pane ySplit="3" topLeftCell="A24" activePane="bottomLeft" state="frozen"/>
      <selection pane="bottomLeft" activeCell="A41" sqref="A41:I41"/>
      <pageMargins left="0.7" right="0.7" top="0.75" bottom="0.75" header="0.3" footer="0.3"/>
      <pageSetup orientation="portrait" r:id="rId10"/>
      <autoFilter ref="A3:Y39"/>
    </customSheetView>
    <customSheetView guid="{15B8AF7B-5FBC-414B-9C1F-05BCB1D32ADB}" showAutoFilter="1">
      <pane ySplit="3" topLeftCell="A22" activePane="bottomLeft" state="frozen"/>
      <selection pane="bottomLeft" activeCell="C25" sqref="C25"/>
      <pageMargins left="0.7" right="0.7" top="0.75" bottom="0.75" header="0.3" footer="0.3"/>
      <pageSetup orientation="portrait" r:id="rId11"/>
      <autoFilter ref="A3:Y31"/>
    </customSheetView>
    <customSheetView guid="{B1BFE9EC-7C23-48B0-ACDD-6786CE3E9C92}" showAutoFilter="1">
      <pane xSplit="1" ySplit="2" topLeftCell="D9" activePane="bottomRight" state="frozen"/>
      <selection pane="bottomRight" activeCell="H11" sqref="H11"/>
      <pageMargins left="0.7" right="0.7" top="0.75" bottom="0.75" header="0.3" footer="0.3"/>
      <pageSetup orientation="portrait" r:id="rId12"/>
      <autoFilter ref="A3:Y20"/>
    </customSheetView>
    <customSheetView guid="{82846491-0F0E-4B60-87A1-C01ED3FEC6A7}" scale="80" showAutoFilter="1">
      <pane xSplit="1" ySplit="2" topLeftCell="B12" activePane="bottomRight" state="frozen"/>
      <selection pane="bottomRight" activeCell="C20" sqref="C20"/>
      <pageMargins left="0.7" right="0.7" top="0.75" bottom="0.75" header="0.3" footer="0.3"/>
      <pageSetup orientation="portrait" r:id="rId13"/>
      <autoFilter ref="A2:Y22"/>
    </customSheetView>
    <customSheetView guid="{AC7FF016-5649-4C12-8931-311A1F3853BE}">
      <pane xSplit="10" ySplit="3" topLeftCell="K10" activePane="bottomRight" state="frozen"/>
      <selection pane="bottomRight" activeCell="F15" sqref="F15"/>
      <pageMargins left="0.7" right="0.7" top="0.75" bottom="0.75" header="0.3" footer="0.3"/>
      <pageSetup orientation="portrait" r:id="rId14"/>
    </customSheetView>
    <customSheetView guid="{AE07C99D-7772-4982-BEBB-16B5D6FA0794}">
      <selection activeCell="H5" sqref="H5"/>
      <pageMargins left="0.7" right="0.7" top="0.75" bottom="0.75" header="0.3" footer="0.3"/>
    </customSheetView>
    <customSheetView guid="{8AFE82ED-39B8-4356-80FE-5267FF1B5979}" showAutoFilter="1">
      <pane xSplit="1" ySplit="2" topLeftCell="T17" activePane="bottomRight" state="frozen"/>
      <selection pane="bottomRight" activeCell="AC19" sqref="AC19"/>
      <pageMargins left="0.7" right="0.7" top="0.75" bottom="0.75" header="0.3" footer="0.3"/>
      <pageSetup orientation="portrait" r:id="rId15"/>
      <autoFilter ref="A2:Y18"/>
    </customSheetView>
    <customSheetView guid="{67F13924-A64E-4D5C-B630-AEA702C54E90}" scale="80" showAutoFilter="1">
      <pane xSplit="1" ySplit="2" topLeftCell="B21" activePane="bottomRight" state="frozen"/>
      <selection pane="bottomRight" activeCell="P21" sqref="P21"/>
      <pageMargins left="0.7" right="0.7" top="0.75" bottom="0.75" header="0.3" footer="0.3"/>
      <pageSetup orientation="portrait" r:id="rId16"/>
      <autoFilter ref="A2:Y22"/>
    </customSheetView>
    <customSheetView guid="{39D26A3C-48BC-4AC3-B396-D187FB877F87}" showAutoFilter="1">
      <pane xSplit="1" ySplit="2" topLeftCell="K9" activePane="bottomRight" state="frozen"/>
      <selection pane="bottomRight" activeCell="Q22" sqref="Q22"/>
      <pageMargins left="0.7" right="0.7" top="0.75" bottom="0.75" header="0.3" footer="0.3"/>
      <pageSetup orientation="portrait" r:id="rId17"/>
      <autoFilter ref="A2:Y26"/>
    </customSheetView>
    <customSheetView guid="{D6F50115-B703-4627-B205-DF80F7094FEB}" showAutoFilter="1">
      <pane xSplit="1" ySplit="2" topLeftCell="E6" activePane="bottomRight" state="frozen"/>
      <selection pane="bottomRight" activeCell="R13" sqref="R13"/>
      <pageMargins left="0.7" right="0.7" top="0.75" bottom="0.75" header="0.3" footer="0.3"/>
      <pageSetup orientation="portrait" r:id="rId18"/>
      <autoFilter ref="A3:Y12"/>
    </customSheetView>
    <customSheetView guid="{97FAA7D7-3C90-4C98-A145-2D66B25BDDDC}" showAutoFilter="1">
      <pane xSplit="1" ySplit="2" topLeftCell="B3" activePane="bottomRight" state="frozen"/>
      <selection pane="bottomRight" activeCell="R10" sqref="R10"/>
      <pageMargins left="0.7" right="0.7" top="0.75" bottom="0.75" header="0.3" footer="0.3"/>
      <pageSetup orientation="portrait" r:id="rId19"/>
      <autoFilter ref="A3:Y13"/>
    </customSheetView>
    <customSheetView guid="{2BED645F-D25A-4AB4-8A10-28429739BB11}" showAutoFilter="1">
      <selection activeCell="A16" sqref="A16"/>
      <pageMargins left="0.7" right="0.7" top="0.75" bottom="0.75" header="0.3" footer="0.3"/>
      <pageSetup orientation="portrait" r:id="rId20"/>
      <autoFilter ref="A3:Y16"/>
    </customSheetView>
    <customSheetView guid="{66B7FA8E-99CF-43EC-8A79-C865D10BA4C0}" showAutoFilter="1" topLeftCell="B1">
      <pane ySplit="3" topLeftCell="A18" activePane="bottomLeft" state="frozen"/>
      <selection pane="bottomLeft" activeCell="K23" sqref="K23"/>
      <pageMargins left="0.7" right="0.7" top="0.75" bottom="0.75" header="0.3" footer="0.3"/>
      <pageSetup orientation="portrait" r:id="rId21"/>
      <autoFilter ref="A3:Y26"/>
    </customSheetView>
    <customSheetView guid="{DFD65C73-0760-446F-8610-12F625D9A4D5}" scale="86" showAutoFilter="1">
      <pane ySplit="3" topLeftCell="A45" activePane="bottomLeft" state="frozen"/>
      <selection pane="bottomLeft" activeCell="Q55" sqref="Q55"/>
      <pageMargins left="0.7" right="0.7" top="0.75" bottom="0.75" header="0.3" footer="0.3"/>
      <pageSetup orientation="portrait" r:id="rId22"/>
      <autoFilter ref="A3:Y53"/>
    </customSheetView>
    <customSheetView guid="{091B35B7-6B09-4364-8B4D-11A7F8E6FBD2}" scale="110" showAutoFilter="1">
      <pane ySplit="3" topLeftCell="A4" activePane="bottomLeft" state="frozen"/>
      <selection pane="bottomLeft" activeCell="C24" sqref="C24"/>
      <pageMargins left="0.7" right="0.7" top="0.75" bottom="0.75" header="0.3" footer="0.3"/>
      <pageSetup orientation="portrait" r:id="rId23"/>
      <autoFilter ref="A3:Y57"/>
    </customSheetView>
    <customSheetView guid="{28F38C72-10A9-427F-BFBF-B226545CB488}" scale="110" showAutoFilter="1">
      <pane ySplit="3" topLeftCell="A54" activePane="bottomLeft" state="frozen"/>
      <selection pane="bottomLeft" activeCell="J58" sqref="J58"/>
      <pageMargins left="0.7" right="0.7" top="0.75" bottom="0.75" header="0.3" footer="0.3"/>
      <pageSetup orientation="portrait" r:id="rId24"/>
      <autoFilter ref="A3:Y55"/>
    </customSheetView>
    <customSheetView guid="{3299CEC9-C1AA-4B4C-8A4F-7816F7DE2376}" scale="110" showAutoFilter="1">
      <pane ySplit="3" topLeftCell="A49" activePane="bottomLeft" state="frozen"/>
      <selection pane="bottomLeft" activeCell="A58" sqref="A58"/>
      <pageMargins left="0.7" right="0.7" top="0.75" bottom="0.75" header="0.3" footer="0.3"/>
      <pageSetup orientation="portrait" r:id="rId25"/>
      <autoFilter ref="A3:Y57"/>
    </customSheetView>
    <customSheetView guid="{2301D7D6-570C-4899-83E5-79B284247839}" scale="86" showAutoFilter="1">
      <pane ySplit="3" topLeftCell="A22" activePane="bottomLeft" state="frozen"/>
      <selection pane="bottomLeft" activeCell="A41" sqref="A41"/>
      <pageMargins left="0.7" right="0.7" top="0.75" bottom="0.75" header="0.3" footer="0.3"/>
      <pageSetup orientation="portrait" r:id="rId26"/>
      <autoFilter ref="A3:Y48"/>
    </customSheetView>
    <customSheetView guid="{DC4CE8AE-6A19-45A2-84AF-CB0860BE007A}" scale="90" showAutoFilter="1">
      <pane ySplit="3" topLeftCell="A34" activePane="bottomLeft" state="frozen"/>
      <selection pane="bottomLeft" activeCell="H50" sqref="H50"/>
      <pageMargins left="0.7" right="0.7" top="0.75" bottom="0.75" header="0.3" footer="0.3"/>
      <pageSetup orientation="portrait" r:id="rId27"/>
      <autoFilter ref="A3:Z46"/>
    </customSheetView>
    <customSheetView guid="{5D06DB67-68E1-4144-8C06-A0F20F35659B}" scale="90" showAutoFilter="1">
      <pane ySplit="3" topLeftCell="A39" activePane="bottomLeft" state="frozen"/>
      <selection pane="bottomLeft" activeCell="L53" sqref="L53"/>
      <pageMargins left="0.7" right="0.7" top="0.75" bottom="0.75" header="0.3" footer="0.3"/>
      <pageSetup orientation="portrait" r:id="rId28"/>
      <autoFilter ref="A3:Z50"/>
    </customSheetView>
    <customSheetView guid="{1D80CBB5-069A-412E-A566-C5B720F78854}" scale="90" showAutoFilter="1">
      <pane ySplit="3" topLeftCell="A38" activePane="bottomLeft" state="frozen"/>
      <selection pane="bottomLeft" activeCell="Q64" sqref="Q64"/>
      <pageMargins left="0.7" right="0.7" top="0.75" bottom="0.75" header="0.3" footer="0.3"/>
      <pageSetup orientation="portrait" r:id="rId29"/>
      <autoFilter ref="A3:Z50"/>
    </customSheetView>
    <customSheetView guid="{5CC7F24E-5745-4750-83B2-EAEB0DED38A1}" scale="90" showAutoFilter="1" topLeftCell="D1">
      <pane ySplit="3" topLeftCell="A29" activePane="bottomLeft" state="frozen"/>
      <selection pane="bottomLeft" activeCell="Z31" sqref="Z31"/>
      <pageMargins left="0.7" right="0.7" top="0.75" bottom="0.75" header="0.3" footer="0.3"/>
      <pageSetup orientation="portrait" r:id="rId30"/>
      <autoFilter ref="A3:Z53"/>
    </customSheetView>
    <customSheetView guid="{0609F2A9-A095-402C-B79E-06D415E59CAD}" showAutoFilter="1" topLeftCell="A40">
      <selection activeCell="H38" sqref="H38"/>
      <pageMargins left="0.7" right="0.7" top="0.75" bottom="0.75" header="0.3" footer="0.3"/>
      <pageSetup orientation="portrait" r:id="rId31"/>
      <autoFilter ref="A3:Z53"/>
    </customSheetView>
    <customSheetView guid="{11FB0069-AFDC-4803-9139-81358242151A}" scale="90" showAutoFilter="1">
      <pane ySplit="3" topLeftCell="A22" activePane="bottomLeft" state="frozen"/>
      <selection pane="bottomLeft" activeCell="O35" sqref="O35"/>
      <pageMargins left="0.7" right="0.7" top="0.75" bottom="0.75" header="0.3" footer="0.3"/>
      <pageSetup orientation="portrait" r:id="rId32"/>
      <autoFilter ref="A3:Z53"/>
    </customSheetView>
    <customSheetView guid="{1C6A4DCF-944B-4E98-8B15-8896A3B072B0}" scale="90" showAutoFilter="1">
      <pane ySplit="3" topLeftCell="A50" activePane="bottomLeft" state="frozen"/>
      <selection pane="bottomLeft" activeCell="R51" sqref="R51"/>
      <pageMargins left="0.7" right="0.7" top="0.75" bottom="0.75" header="0.3" footer="0.3"/>
      <pageSetup orientation="portrait" r:id="rId33"/>
      <autoFilter ref="A3:Z54"/>
    </customSheetView>
    <customSheetView guid="{5DED195A-DA8D-4C23-9D7A-0243418C8BE4}" scale="90" showAutoFilter="1" topLeftCell="H1">
      <pane ySplit="3" topLeftCell="A22" activePane="bottomLeft" state="frozen"/>
      <selection pane="bottomLeft" activeCell="Q29" sqref="Q29"/>
      <pageMargins left="0.7" right="0.7" top="0.75" bottom="0.75" header="0.3" footer="0.3"/>
      <pageSetup orientation="portrait" r:id="rId34"/>
      <autoFilter ref="A3:Z54"/>
    </customSheetView>
    <customSheetView guid="{F5C35185-B159-45F8-A16A-B3C09B6C0ED0}" scale="90" showAutoFilter="1">
      <pane ySplit="3" topLeftCell="A31" activePane="bottomLeft" state="frozen"/>
      <selection pane="bottomLeft" activeCell="A33" sqref="A33"/>
      <pageMargins left="0.7" right="0.7" top="0.75" bottom="0.75" header="0.3" footer="0.3"/>
      <pageSetup orientation="portrait" r:id="rId35"/>
      <autoFilter ref="A3:Z54"/>
    </customSheetView>
    <customSheetView guid="{13C8D82B-9300-447F-8856-608FBD6FA6A1}" scale="90" showAutoFilter="1">
      <pane ySplit="3" topLeftCell="A54" activePane="bottomLeft" state="frozen"/>
      <selection pane="bottomLeft" activeCell="C54" sqref="C54"/>
      <pageMargins left="0.7" right="0.7" top="0.75" bottom="0.75" header="0.3" footer="0.3"/>
      <pageSetup orientation="portrait" r:id="rId36"/>
      <autoFilter ref="A3:Z54"/>
    </customSheetView>
    <customSheetView guid="{DCDEF08E-9A10-4266-8775-11A704869E1A}" scale="90" showAutoFilter="1" topLeftCell="J1">
      <pane ySplit="3" topLeftCell="A41" activePane="bottomLeft" state="frozen"/>
      <selection pane="bottomLeft" activeCell="Q42" sqref="Q42"/>
      <pageMargins left="0.7" right="0.7" top="0.75" bottom="0.75" header="0.3" footer="0.3"/>
      <pageSetup orientation="portrait" r:id="rId37"/>
      <autoFilter ref="A3:Z54"/>
    </customSheetView>
    <customSheetView guid="{5679BCAC-750A-4C6F-BB01-FA4AB01B4DBC}" scale="90" showAutoFilter="1" topLeftCell="E1">
      <pane ySplit="3" topLeftCell="A44" activePane="bottomLeft" state="frozen"/>
      <selection pane="bottomLeft" activeCell="P44" sqref="P44"/>
      <pageMargins left="0.7" right="0.7" top="0.75" bottom="0.75" header="0.3" footer="0.3"/>
      <pageSetup orientation="portrait" r:id="rId38"/>
      <autoFilter ref="A3:Z54"/>
    </customSheetView>
    <customSheetView guid="{EB4290FA-6900-4BA3-9807-6777BDF95E77}" scale="90" showAutoFilter="1" topLeftCell="O1">
      <pane ySplit="3" topLeftCell="A34" activePane="bottomLeft" state="frozen"/>
      <selection pane="bottomLeft" activeCell="AA43" sqref="AA43"/>
      <pageMargins left="0.7" right="0.7" top="0.75" bottom="0.75" header="0.3" footer="0.3"/>
      <pageSetup orientation="portrait" r:id="rId39"/>
      <autoFilter ref="A3:Z54"/>
    </customSheetView>
  </customSheetViews>
  <mergeCells count="6">
    <mergeCell ref="A2:D2"/>
    <mergeCell ref="E2:H2"/>
    <mergeCell ref="I2:W2"/>
    <mergeCell ref="X2:Z2"/>
    <mergeCell ref="A1:H1"/>
    <mergeCell ref="X1:Z1"/>
  </mergeCells>
  <pageMargins left="0.7" right="0.7" top="0.75" bottom="0.75" header="0.3" footer="0.3"/>
  <pageSetup orientation="portrait" r:id="rId40"/>
  <legacyDrawing r:id="rId4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46"/>
  <sheetViews>
    <sheetView zoomScale="102" zoomScaleNormal="102" workbookViewId="0">
      <pane ySplit="6" topLeftCell="A13" activePane="bottomLeft" state="frozen"/>
      <selection activeCell="P42" activeCellId="1" sqref="M39 P42"/>
      <selection pane="bottomLeft" activeCell="A26" sqref="A26"/>
    </sheetView>
  </sheetViews>
  <sheetFormatPr defaultColWidth="9.28515625" defaultRowHeight="15" x14ac:dyDescent="0.25"/>
  <cols>
    <col min="1" max="1" width="16.28515625" style="105" bestFit="1" customWidth="1"/>
    <col min="2" max="2" width="13.5703125" style="105" customWidth="1"/>
    <col min="3" max="3" width="49.140625" style="105" customWidth="1"/>
    <col min="4" max="4" width="15.5703125" style="105" customWidth="1"/>
    <col min="5" max="5" width="9.28515625" style="105" customWidth="1"/>
    <col min="6" max="6" width="8" style="105" customWidth="1"/>
    <col min="7" max="7" width="9.28515625" style="105" customWidth="1"/>
    <col min="8" max="8" width="9.28515625" style="105"/>
    <col min="9" max="9" width="19.140625" style="105" customWidth="1"/>
    <col min="10" max="10" width="12.42578125" style="105" customWidth="1"/>
    <col min="11" max="16384" width="9.28515625" style="105"/>
  </cols>
  <sheetData>
    <row r="1" spans="1:12" ht="21" x14ac:dyDescent="0.25">
      <c r="A1" s="473" t="s">
        <v>2125</v>
      </c>
      <c r="B1" s="474"/>
      <c r="C1" s="474"/>
      <c r="D1" s="474"/>
      <c r="E1" s="474"/>
      <c r="F1" s="474"/>
      <c r="G1" s="474"/>
      <c r="H1" s="474"/>
      <c r="I1" s="474"/>
    </row>
    <row r="2" spans="1:12" x14ac:dyDescent="0.25">
      <c r="A2" s="389"/>
      <c r="B2" s="390"/>
      <c r="C2" s="390"/>
      <c r="D2" s="390"/>
      <c r="E2" s="390"/>
      <c r="F2" s="390"/>
      <c r="G2" s="390"/>
      <c r="I2" s="390"/>
    </row>
    <row r="3" spans="1:12" ht="21" x14ac:dyDescent="0.25">
      <c r="A3" s="466" t="s">
        <v>161</v>
      </c>
      <c r="B3" s="467"/>
      <c r="C3" s="467"/>
      <c r="D3" s="467"/>
      <c r="E3" s="467"/>
      <c r="F3" s="467"/>
      <c r="G3" s="467"/>
      <c r="H3" s="467"/>
      <c r="I3" s="467"/>
    </row>
    <row r="4" spans="1:12" ht="21" x14ac:dyDescent="0.25">
      <c r="A4" s="386"/>
      <c r="B4" s="387"/>
      <c r="C4" s="387"/>
      <c r="D4" s="387"/>
      <c r="E4" s="387"/>
      <c r="F4" s="387"/>
      <c r="G4" s="387"/>
      <c r="I4" s="387"/>
    </row>
    <row r="5" spans="1:12" ht="21" customHeight="1" x14ac:dyDescent="0.25">
      <c r="A5" s="470" t="s">
        <v>2086</v>
      </c>
      <c r="B5" s="471"/>
      <c r="C5" s="471"/>
      <c r="D5" s="471"/>
      <c r="E5" s="471"/>
      <c r="F5" s="471"/>
      <c r="G5" s="471"/>
      <c r="H5" s="471"/>
      <c r="I5" s="472"/>
      <c r="J5" s="475" t="s">
        <v>2087</v>
      </c>
      <c r="K5" s="476"/>
      <c r="L5" s="402"/>
    </row>
    <row r="6" spans="1:12" s="108" customFormat="1" ht="45" x14ac:dyDescent="0.25">
      <c r="A6" s="388" t="s">
        <v>5</v>
      </c>
      <c r="B6" s="388" t="s">
        <v>36</v>
      </c>
      <c r="C6" s="388" t="s">
        <v>7</v>
      </c>
      <c r="D6" s="388" t="s">
        <v>8</v>
      </c>
      <c r="E6" s="388" t="s">
        <v>2101</v>
      </c>
      <c r="F6" s="388" t="s">
        <v>2102</v>
      </c>
      <c r="G6" s="401" t="s">
        <v>2103</v>
      </c>
      <c r="H6" s="388" t="s">
        <v>2089</v>
      </c>
      <c r="I6" s="388" t="s">
        <v>2088</v>
      </c>
      <c r="J6" s="397" t="s">
        <v>2085</v>
      </c>
      <c r="K6" s="397" t="s">
        <v>2084</v>
      </c>
      <c r="L6" s="397" t="s">
        <v>2105</v>
      </c>
    </row>
    <row r="7" spans="1:12" s="210" customFormat="1" ht="15" customHeight="1" x14ac:dyDescent="0.25">
      <c r="A7" s="154" t="s">
        <v>484</v>
      </c>
      <c r="B7" s="154" t="s">
        <v>1485</v>
      </c>
      <c r="C7" s="184" t="s">
        <v>1482</v>
      </c>
      <c r="D7" s="155">
        <v>25000000</v>
      </c>
      <c r="E7" s="154" t="s">
        <v>58</v>
      </c>
      <c r="F7" s="154" t="s">
        <v>59</v>
      </c>
      <c r="G7" s="154" t="s">
        <v>58</v>
      </c>
      <c r="H7" s="185" t="s">
        <v>180</v>
      </c>
      <c r="I7" s="184" t="s">
        <v>1481</v>
      </c>
      <c r="J7" s="154" t="s">
        <v>58</v>
      </c>
      <c r="K7" s="185" t="s">
        <v>59</v>
      </c>
      <c r="L7" s="185" t="s">
        <v>58</v>
      </c>
    </row>
    <row r="8" spans="1:12" s="210" customFormat="1" ht="15" customHeight="1" x14ac:dyDescent="0.25">
      <c r="A8" s="154" t="s">
        <v>666</v>
      </c>
      <c r="B8" s="154" t="s">
        <v>145</v>
      </c>
      <c r="C8" s="184" t="s">
        <v>1689</v>
      </c>
      <c r="D8" s="155">
        <v>1066852.56</v>
      </c>
      <c r="E8" s="154" t="s">
        <v>58</v>
      </c>
      <c r="F8" s="154" t="s">
        <v>59</v>
      </c>
      <c r="G8" s="154" t="s">
        <v>58</v>
      </c>
      <c r="H8" s="185" t="s">
        <v>180</v>
      </c>
      <c r="I8" s="184" t="s">
        <v>1690</v>
      </c>
      <c r="J8" s="154" t="s">
        <v>58</v>
      </c>
      <c r="K8" s="185" t="s">
        <v>59</v>
      </c>
      <c r="L8" s="185" t="s">
        <v>58</v>
      </c>
    </row>
    <row r="9" spans="1:12" s="210" customFormat="1" ht="15" customHeight="1" x14ac:dyDescent="0.25">
      <c r="A9" s="154" t="s">
        <v>889</v>
      </c>
      <c r="B9" s="154" t="s">
        <v>129</v>
      </c>
      <c r="C9" s="184" t="s">
        <v>1704</v>
      </c>
      <c r="D9" s="155">
        <v>338000</v>
      </c>
      <c r="E9" s="154" t="s">
        <v>58</v>
      </c>
      <c r="F9" s="154" t="s">
        <v>59</v>
      </c>
      <c r="G9" s="154" t="s">
        <v>59</v>
      </c>
      <c r="H9" s="185" t="s">
        <v>180</v>
      </c>
      <c r="I9" s="184" t="s">
        <v>1701</v>
      </c>
      <c r="J9" s="154" t="s">
        <v>58</v>
      </c>
      <c r="K9" s="185" t="s">
        <v>59</v>
      </c>
      <c r="L9" s="185" t="s">
        <v>58</v>
      </c>
    </row>
    <row r="10" spans="1:12" s="210" customFormat="1" ht="11.25" customHeight="1" x14ac:dyDescent="0.25">
      <c r="A10" s="154" t="s">
        <v>889</v>
      </c>
      <c r="B10" s="154" t="s">
        <v>129</v>
      </c>
      <c r="C10" s="184" t="s">
        <v>1700</v>
      </c>
      <c r="D10" s="155">
        <v>449000</v>
      </c>
      <c r="E10" s="154" t="s">
        <v>59</v>
      </c>
      <c r="F10" s="154" t="s">
        <v>59</v>
      </c>
      <c r="G10" s="154" t="s">
        <v>59</v>
      </c>
      <c r="H10" s="185" t="s">
        <v>180</v>
      </c>
      <c r="I10" s="184" t="s">
        <v>1702</v>
      </c>
      <c r="J10" s="154" t="s">
        <v>58</v>
      </c>
      <c r="K10" s="185" t="s">
        <v>58</v>
      </c>
      <c r="L10" s="185" t="s">
        <v>58</v>
      </c>
    </row>
    <row r="11" spans="1:12" s="210" customFormat="1" ht="11.25" customHeight="1" x14ac:dyDescent="0.25">
      <c r="A11" s="154" t="s">
        <v>2090</v>
      </c>
      <c r="B11" s="154" t="s">
        <v>129</v>
      </c>
      <c r="C11" s="184" t="s">
        <v>2091</v>
      </c>
      <c r="D11" s="155">
        <v>1800000</v>
      </c>
      <c r="E11" s="154" t="s">
        <v>58</v>
      </c>
      <c r="F11" s="154" t="s">
        <v>59</v>
      </c>
      <c r="G11" s="154" t="s">
        <v>58</v>
      </c>
      <c r="H11" s="185" t="s">
        <v>180</v>
      </c>
      <c r="I11" s="184" t="s">
        <v>2092</v>
      </c>
      <c r="J11" s="154" t="s">
        <v>58</v>
      </c>
      <c r="K11" s="185" t="s">
        <v>58</v>
      </c>
      <c r="L11" s="185" t="s">
        <v>58</v>
      </c>
    </row>
    <row r="12" spans="1:12" s="210" customFormat="1" ht="11.25" customHeight="1" x14ac:dyDescent="0.25">
      <c r="A12" s="154" t="s">
        <v>2090</v>
      </c>
      <c r="B12" s="154" t="s">
        <v>129</v>
      </c>
      <c r="C12" s="184" t="s">
        <v>2091</v>
      </c>
      <c r="D12" s="155">
        <v>1300000</v>
      </c>
      <c r="E12" s="154" t="s">
        <v>58</v>
      </c>
      <c r="F12" s="154" t="s">
        <v>59</v>
      </c>
      <c r="G12" s="154" t="s">
        <v>58</v>
      </c>
      <c r="H12" s="185" t="s">
        <v>180</v>
      </c>
      <c r="I12" s="184" t="s">
        <v>2093</v>
      </c>
      <c r="J12" s="154" t="s">
        <v>58</v>
      </c>
      <c r="K12" s="185" t="s">
        <v>58</v>
      </c>
      <c r="L12" s="185" t="s">
        <v>58</v>
      </c>
    </row>
    <row r="13" spans="1:12" s="211" customFormat="1" ht="11.25" customHeight="1" x14ac:dyDescent="0.25">
      <c r="A13" s="154" t="s">
        <v>1887</v>
      </c>
      <c r="B13" s="184" t="s">
        <v>129</v>
      </c>
      <c r="C13" s="154" t="s">
        <v>1888</v>
      </c>
      <c r="D13" s="399">
        <v>1744988.9</v>
      </c>
      <c r="E13" s="154" t="s">
        <v>58</v>
      </c>
      <c r="F13" s="154" t="s">
        <v>59</v>
      </c>
      <c r="G13" s="154" t="s">
        <v>58</v>
      </c>
      <c r="H13" s="154" t="s">
        <v>180</v>
      </c>
      <c r="I13" s="154" t="s">
        <v>1889</v>
      </c>
      <c r="J13" s="154" t="s">
        <v>58</v>
      </c>
      <c r="K13" s="154" t="s">
        <v>58</v>
      </c>
      <c r="L13" s="154" t="s">
        <v>58</v>
      </c>
    </row>
    <row r="14" spans="1:12" s="211" customFormat="1" ht="11.25" customHeight="1" x14ac:dyDescent="0.25">
      <c r="A14" s="154" t="s">
        <v>184</v>
      </c>
      <c r="B14" s="184" t="s">
        <v>129</v>
      </c>
      <c r="C14" s="154" t="s">
        <v>2019</v>
      </c>
      <c r="D14" s="399">
        <v>6500000</v>
      </c>
      <c r="E14" s="154" t="s">
        <v>58</v>
      </c>
      <c r="F14" s="154" t="s">
        <v>59</v>
      </c>
      <c r="G14" s="154" t="s">
        <v>58</v>
      </c>
      <c r="H14" s="154" t="s">
        <v>2119</v>
      </c>
      <c r="I14" s="154" t="s">
        <v>2120</v>
      </c>
      <c r="J14" s="154" t="s">
        <v>58</v>
      </c>
      <c r="K14" s="154" t="s">
        <v>59</v>
      </c>
      <c r="L14" s="154" t="s">
        <v>58</v>
      </c>
    </row>
    <row r="15" spans="1:12" s="211" customFormat="1" ht="11.25" customHeight="1" x14ac:dyDescent="0.25">
      <c r="A15" s="154" t="s">
        <v>702</v>
      </c>
      <c r="B15" s="184" t="s">
        <v>700</v>
      </c>
      <c r="C15" s="154" t="s">
        <v>2207</v>
      </c>
      <c r="D15" s="399">
        <v>2469240</v>
      </c>
      <c r="E15" s="154" t="s">
        <v>58</v>
      </c>
      <c r="F15" s="154" t="s">
        <v>59</v>
      </c>
      <c r="G15" s="154" t="s">
        <v>58</v>
      </c>
      <c r="H15" s="154" t="s">
        <v>2295</v>
      </c>
      <c r="I15" s="154" t="s">
        <v>2208</v>
      </c>
      <c r="J15" s="154" t="s">
        <v>58</v>
      </c>
      <c r="K15" s="154" t="s">
        <v>58</v>
      </c>
      <c r="L15" s="154" t="s">
        <v>58</v>
      </c>
    </row>
    <row r="16" spans="1:12" s="211" customFormat="1" ht="11.25" customHeight="1" x14ac:dyDescent="0.25">
      <c r="A16" s="154" t="s">
        <v>702</v>
      </c>
      <c r="B16" s="184" t="s">
        <v>700</v>
      </c>
      <c r="C16" s="154" t="s">
        <v>2210</v>
      </c>
      <c r="D16" s="399">
        <v>7083768</v>
      </c>
      <c r="E16" s="154" t="s">
        <v>58</v>
      </c>
      <c r="F16" s="154" t="s">
        <v>59</v>
      </c>
      <c r="G16" s="154" t="s">
        <v>58</v>
      </c>
      <c r="H16" s="154" t="s">
        <v>2294</v>
      </c>
      <c r="I16" s="154" t="s">
        <v>2209</v>
      </c>
      <c r="J16" s="154" t="s">
        <v>58</v>
      </c>
      <c r="K16" s="154" t="s">
        <v>58</v>
      </c>
      <c r="L16" s="154" t="s">
        <v>58</v>
      </c>
    </row>
    <row r="17" spans="1:24" s="211" customFormat="1" ht="11.25" customHeight="1" x14ac:dyDescent="0.25">
      <c r="A17" s="154" t="s">
        <v>1779</v>
      </c>
      <c r="B17" s="184" t="s">
        <v>129</v>
      </c>
      <c r="C17" s="154" t="s">
        <v>2349</v>
      </c>
      <c r="D17" s="399">
        <v>2311400</v>
      </c>
      <c r="E17" s="154" t="s">
        <v>58</v>
      </c>
      <c r="F17" s="154" t="s">
        <v>59</v>
      </c>
      <c r="G17" s="154" t="s">
        <v>58</v>
      </c>
      <c r="H17" s="154" t="s">
        <v>2351</v>
      </c>
      <c r="I17" s="154" t="s">
        <v>2003</v>
      </c>
      <c r="J17" s="154" t="s">
        <v>58</v>
      </c>
      <c r="K17" s="154" t="s">
        <v>59</v>
      </c>
      <c r="L17" s="154" t="s">
        <v>58</v>
      </c>
    </row>
    <row r="18" spans="1:24" s="211" customFormat="1" ht="11.25" customHeight="1" x14ac:dyDescent="0.25">
      <c r="A18" s="154" t="s">
        <v>179</v>
      </c>
      <c r="B18" s="184" t="s">
        <v>176</v>
      </c>
      <c r="C18" s="154" t="s">
        <v>2114</v>
      </c>
      <c r="D18" s="399">
        <v>3443960</v>
      </c>
      <c r="E18" s="154" t="s">
        <v>58</v>
      </c>
      <c r="F18" s="154" t="s">
        <v>59</v>
      </c>
      <c r="G18" s="154" t="s">
        <v>58</v>
      </c>
      <c r="H18" s="154" t="s">
        <v>2108</v>
      </c>
      <c r="I18" s="154" t="s">
        <v>2109</v>
      </c>
      <c r="J18" s="154" t="s">
        <v>58</v>
      </c>
      <c r="K18" s="154" t="s">
        <v>59</v>
      </c>
      <c r="L18" s="154" t="s">
        <v>58</v>
      </c>
    </row>
    <row r="19" spans="1:24" s="211" customFormat="1" ht="11.25" customHeight="1" x14ac:dyDescent="0.25">
      <c r="A19" s="154" t="s">
        <v>179</v>
      </c>
      <c r="B19" s="184" t="s">
        <v>176</v>
      </c>
      <c r="C19" s="154" t="s">
        <v>2115</v>
      </c>
      <c r="D19" s="399">
        <v>9908113</v>
      </c>
      <c r="E19" s="154" t="s">
        <v>58</v>
      </c>
      <c r="F19" s="154" t="s">
        <v>59</v>
      </c>
      <c r="G19" s="154" t="s">
        <v>58</v>
      </c>
      <c r="H19" s="154" t="s">
        <v>2110</v>
      </c>
      <c r="I19" s="154" t="s">
        <v>2111</v>
      </c>
      <c r="J19" s="154" t="s">
        <v>58</v>
      </c>
      <c r="K19" s="154" t="s">
        <v>59</v>
      </c>
      <c r="L19" s="154" t="s">
        <v>58</v>
      </c>
    </row>
    <row r="20" spans="1:24" s="211" customFormat="1" ht="11.25" customHeight="1" x14ac:dyDescent="0.25">
      <c r="A20" s="154" t="s">
        <v>179</v>
      </c>
      <c r="B20" s="184" t="s">
        <v>176</v>
      </c>
      <c r="C20" s="154" t="s">
        <v>2113</v>
      </c>
      <c r="D20" s="399">
        <v>3136110</v>
      </c>
      <c r="E20" s="154" t="s">
        <v>58</v>
      </c>
      <c r="F20" s="154" t="s">
        <v>59</v>
      </c>
      <c r="G20" s="154" t="s">
        <v>58</v>
      </c>
      <c r="H20" s="154" t="s">
        <v>2112</v>
      </c>
      <c r="I20" s="154" t="s">
        <v>1277</v>
      </c>
      <c r="J20" s="154" t="s">
        <v>58</v>
      </c>
      <c r="K20" s="154" t="s">
        <v>59</v>
      </c>
      <c r="L20" s="154" t="s">
        <v>58</v>
      </c>
    </row>
    <row r="21" spans="1:24" s="211" customFormat="1" ht="11.25" customHeight="1" x14ac:dyDescent="0.25">
      <c r="A21" s="154" t="s">
        <v>179</v>
      </c>
      <c r="B21" s="184" t="s">
        <v>176</v>
      </c>
      <c r="C21" s="154" t="s">
        <v>2116</v>
      </c>
      <c r="D21" s="399">
        <v>4018339</v>
      </c>
      <c r="E21" s="154" t="s">
        <v>58</v>
      </c>
      <c r="F21" s="154" t="s">
        <v>59</v>
      </c>
      <c r="G21" s="154" t="s">
        <v>58</v>
      </c>
      <c r="H21" s="154" t="s">
        <v>2117</v>
      </c>
      <c r="I21" s="154" t="s">
        <v>2118</v>
      </c>
      <c r="J21" s="154" t="s">
        <v>59</v>
      </c>
      <c r="K21" s="154" t="s">
        <v>59</v>
      </c>
      <c r="L21" s="154" t="s">
        <v>58</v>
      </c>
    </row>
    <row r="22" spans="1:24" s="235" customFormat="1" ht="11.25" customHeight="1" x14ac:dyDescent="0.25">
      <c r="A22" s="210" t="s">
        <v>889</v>
      </c>
      <c r="B22" s="211" t="s">
        <v>1778</v>
      </c>
      <c r="C22" s="211" t="s">
        <v>2126</v>
      </c>
      <c r="D22" s="334">
        <v>19777000</v>
      </c>
      <c r="E22" s="210" t="s">
        <v>58</v>
      </c>
      <c r="F22" s="210" t="s">
        <v>59</v>
      </c>
      <c r="G22" s="210" t="s">
        <v>58</v>
      </c>
      <c r="H22" s="166"/>
      <c r="I22" s="210" t="s">
        <v>2124</v>
      </c>
      <c r="J22" s="166"/>
      <c r="K22" s="166"/>
      <c r="L22" s="166"/>
      <c r="M22" s="107"/>
      <c r="N22" s="107"/>
      <c r="O22" s="212"/>
      <c r="P22" s="212"/>
      <c r="Q22" s="212"/>
      <c r="R22" s="384"/>
      <c r="X22" s="210" t="s">
        <v>180</v>
      </c>
    </row>
    <row r="23" spans="1:24" s="235" customFormat="1" ht="11.25" customHeight="1" x14ac:dyDescent="0.25">
      <c r="A23" s="210" t="s">
        <v>666</v>
      </c>
      <c r="B23" s="211" t="s">
        <v>129</v>
      </c>
      <c r="C23" s="211" t="s">
        <v>2345</v>
      </c>
      <c r="D23" s="334">
        <v>1087140</v>
      </c>
      <c r="E23" s="210" t="s">
        <v>58</v>
      </c>
      <c r="F23" s="210" t="s">
        <v>59</v>
      </c>
      <c r="G23" s="210" t="s">
        <v>58</v>
      </c>
      <c r="H23" s="210" t="s">
        <v>2343</v>
      </c>
      <c r="I23" s="210" t="s">
        <v>2344</v>
      </c>
      <c r="J23" s="166"/>
      <c r="K23" s="166"/>
      <c r="L23" s="166"/>
      <c r="M23" s="107"/>
      <c r="N23" s="107"/>
      <c r="O23" s="212"/>
      <c r="P23" s="212"/>
      <c r="Q23" s="212"/>
      <c r="R23" s="384"/>
      <c r="X23" s="210"/>
    </row>
    <row r="24" spans="1:24" s="211" customFormat="1" ht="11.25" customHeight="1" x14ac:dyDescent="0.25">
      <c r="A24" s="210" t="s">
        <v>1887</v>
      </c>
      <c r="B24" s="211" t="s">
        <v>129</v>
      </c>
      <c r="C24" s="210" t="s">
        <v>1890</v>
      </c>
      <c r="D24" s="430">
        <v>400000</v>
      </c>
      <c r="E24" s="210" t="s">
        <v>58</v>
      </c>
      <c r="F24" s="210" t="s">
        <v>59</v>
      </c>
      <c r="G24" s="210" t="s">
        <v>59</v>
      </c>
      <c r="H24" s="398"/>
      <c r="I24" s="210" t="s">
        <v>1777</v>
      </c>
      <c r="J24" s="166" t="s">
        <v>74</v>
      </c>
      <c r="K24" s="166"/>
      <c r="L24" s="166"/>
    </row>
    <row r="25" spans="1:24" x14ac:dyDescent="0.25">
      <c r="D25" s="334"/>
    </row>
    <row r="26" spans="1:24" x14ac:dyDescent="0.2">
      <c r="A26" s="455" t="s">
        <v>2446</v>
      </c>
      <c r="D26" s="334"/>
    </row>
    <row r="27" spans="1:24" x14ac:dyDescent="0.25">
      <c r="D27" s="334"/>
    </row>
    <row r="28" spans="1:24" x14ac:dyDescent="0.25">
      <c r="D28" s="334"/>
    </row>
    <row r="29" spans="1:24" x14ac:dyDescent="0.25">
      <c r="D29" s="334"/>
    </row>
    <row r="30" spans="1:24" x14ac:dyDescent="0.25">
      <c r="D30" s="334"/>
    </row>
    <row r="31" spans="1:24" x14ac:dyDescent="0.25">
      <c r="D31" s="334"/>
    </row>
    <row r="32" spans="1:24" x14ac:dyDescent="0.25">
      <c r="D32" s="334"/>
    </row>
    <row r="33" spans="4:4" x14ac:dyDescent="0.25">
      <c r="D33" s="334"/>
    </row>
    <row r="34" spans="4:4" x14ac:dyDescent="0.25">
      <c r="D34" s="334"/>
    </row>
    <row r="35" spans="4:4" x14ac:dyDescent="0.25">
      <c r="D35" s="334"/>
    </row>
    <row r="36" spans="4:4" x14ac:dyDescent="0.25">
      <c r="D36" s="334"/>
    </row>
    <row r="37" spans="4:4" x14ac:dyDescent="0.25">
      <c r="D37" s="334"/>
    </row>
    <row r="38" spans="4:4" x14ac:dyDescent="0.25">
      <c r="D38" s="334"/>
    </row>
    <row r="39" spans="4:4" x14ac:dyDescent="0.25">
      <c r="D39" s="334"/>
    </row>
    <row r="40" spans="4:4" x14ac:dyDescent="0.25">
      <c r="D40" s="334"/>
    </row>
    <row r="41" spans="4:4" x14ac:dyDescent="0.25">
      <c r="D41" s="334"/>
    </row>
    <row r="42" spans="4:4" x14ac:dyDescent="0.25">
      <c r="D42" s="334"/>
    </row>
    <row r="43" spans="4:4" x14ac:dyDescent="0.25">
      <c r="D43" s="334"/>
    </row>
    <row r="44" spans="4:4" x14ac:dyDescent="0.25">
      <c r="D44" s="334"/>
    </row>
    <row r="45" spans="4:4" x14ac:dyDescent="0.25">
      <c r="D45" s="334"/>
    </row>
    <row r="46" spans="4:4" x14ac:dyDescent="0.25">
      <c r="D46" s="334"/>
    </row>
  </sheetData>
  <autoFilter ref="A6:J23"/>
  <customSheetViews>
    <customSheetView guid="{5EA6E6C0-0841-4F8A-8BCA-951E383BED28}" scale="102" showAutoFilter="1">
      <pane ySplit="6" topLeftCell="A13" activePane="bottomLeft" state="frozen"/>
      <selection pane="bottomLeft" activeCell="I18" sqref="I18"/>
      <pageMargins left="0.7" right="0.7" top="0.75" bottom="0.75" header="0.3" footer="0.3"/>
      <pageSetup orientation="portrait" r:id="rId1"/>
      <autoFilter ref="A6:J23"/>
    </customSheetView>
    <customSheetView guid="{83B41E9C-4D4B-4E64-AF6A-A2F882784B95}" scale="102" showAutoFilter="1">
      <pane ySplit="6" topLeftCell="A13" activePane="bottomLeft" state="frozen"/>
      <selection pane="bottomLeft" activeCell="I18" sqref="I18"/>
      <pageMargins left="0.7" right="0.7" top="0.75" bottom="0.75" header="0.3" footer="0.3"/>
      <pageSetup orientation="portrait" r:id="rId2"/>
      <autoFilter ref="A6:J23"/>
    </customSheetView>
    <customSheetView guid="{63B7F284-CA58-4B1B-ACC3-DD6946843A23}" scale="102" showAutoFilter="1">
      <pane ySplit="6" topLeftCell="A13" activePane="bottomLeft" state="frozen"/>
      <selection pane="bottomLeft" activeCell="A29" sqref="A29"/>
      <pageMargins left="0.7" right="0.7" top="0.75" bottom="0.75" header="0.3" footer="0.3"/>
      <pageSetup orientation="portrait" r:id="rId3"/>
      <autoFilter ref="A6:J23"/>
    </customSheetView>
    <customSheetView guid="{6300BE0F-E9BB-486A-A23F-E07483971E77}" scale="120" showAutoFilter="1">
      <pane ySplit="6" topLeftCell="A10" activePane="bottomLeft" state="frozen"/>
      <selection pane="bottomLeft" activeCell="L19" sqref="L19"/>
      <pageMargins left="0.7" right="0.7" top="0.75" bottom="0.75" header="0.3" footer="0.3"/>
      <pageSetup orientation="portrait" r:id="rId4"/>
      <autoFilter ref="A6:J24"/>
    </customSheetView>
    <customSheetView guid="{CB6E70ED-C911-48BD-9403-D776A95649C9}" scale="102" showAutoFilter="1">
      <pane ySplit="6" topLeftCell="A16" activePane="bottomLeft" state="frozen"/>
      <selection pane="bottomLeft" activeCell="A18" sqref="A18"/>
      <pageMargins left="0.7" right="0.7" top="0.75" bottom="0.75" header="0.3" footer="0.3"/>
      <pageSetup orientation="portrait" r:id="rId5"/>
      <autoFilter ref="A6:J24"/>
    </customSheetView>
    <customSheetView guid="{C8535C45-B99F-4B6C-9D98-5EB04DC32957}" scale="102" showAutoFilter="1">
      <pane ySplit="6" topLeftCell="A13" activePane="bottomLeft" state="frozen"/>
      <selection pane="bottomLeft" activeCell="C18" sqref="C18"/>
      <pageMargins left="0.7" right="0.7" top="0.75" bottom="0.75" header="0.3" footer="0.3"/>
      <pageSetup orientation="portrait" r:id="rId6"/>
      <autoFilter ref="A6:J22"/>
    </customSheetView>
    <customSheetView guid="{D958522E-10A0-4BA4-9955-3EB5F4C70362}" showAutoFilter="1">
      <pane ySplit="6" topLeftCell="A7" activePane="bottomLeft" state="frozen"/>
      <selection pane="bottomLeft" activeCell="C8" sqref="C8"/>
      <pageMargins left="0.7" right="0.7" top="0.75" bottom="0.75" header="0.3" footer="0.3"/>
      <pageSetup orientation="portrait" r:id="rId7"/>
      <autoFilter ref="A6:J15"/>
    </customSheetView>
    <customSheetView guid="{2301D7D6-570C-4899-83E5-79B284247839}" showAutoFilter="1">
      <pane ySplit="6" topLeftCell="A7" activePane="bottomLeft" state="frozen"/>
      <selection pane="bottomLeft" activeCell="B11" sqref="B11"/>
      <pageMargins left="0.7" right="0.7" top="0.75" bottom="0.75" header="0.3" footer="0.3"/>
      <pageSetup orientation="portrait" r:id="rId8"/>
      <autoFilter ref="A6:I15"/>
    </customSheetView>
    <customSheetView guid="{DC4CE8AE-6A19-45A2-84AF-CB0860BE007A}" scale="102" showAutoFilter="1">
      <pane ySplit="6" topLeftCell="A7" activePane="bottomLeft" state="frozen"/>
      <selection pane="bottomLeft" activeCell="E20" sqref="E20"/>
      <pageMargins left="0.7" right="0.7" top="0.75" bottom="0.75" header="0.3" footer="0.3"/>
      <pageSetup orientation="portrait" r:id="rId9"/>
      <autoFilter ref="A6:J22"/>
    </customSheetView>
    <customSheetView guid="{5D06DB67-68E1-4144-8C06-A0F20F35659B}" scale="102" showAutoFilter="1" topLeftCell="C1">
      <pane ySplit="6" topLeftCell="A7" activePane="bottomLeft" state="frozen"/>
      <selection pane="bottomLeft" activeCell="M23" sqref="M23"/>
      <pageMargins left="0.7" right="0.7" top="0.75" bottom="0.75" header="0.3" footer="0.3"/>
      <pageSetup orientation="portrait" r:id="rId10"/>
      <autoFilter ref="A6:J22"/>
    </customSheetView>
    <customSheetView guid="{1D80CBB5-069A-412E-A566-C5B720F78854}" scale="102" showAutoFilter="1">
      <pane ySplit="6" topLeftCell="A13" activePane="bottomLeft" state="frozen"/>
      <selection pane="bottomLeft" activeCell="C18" sqref="C18"/>
      <pageMargins left="0.7" right="0.7" top="0.75" bottom="0.75" header="0.3" footer="0.3"/>
      <pageSetup orientation="portrait" r:id="rId11"/>
      <autoFilter ref="A6:J22"/>
    </customSheetView>
    <customSheetView guid="{5CC7F24E-5745-4750-83B2-EAEB0DED38A1}" scale="102" showAutoFilter="1">
      <pane ySplit="6" topLeftCell="A16" activePane="bottomLeft" state="frozen"/>
      <selection pane="bottomLeft" activeCell="L23" sqref="L23"/>
      <pageMargins left="0.7" right="0.7" top="0.75" bottom="0.75" header="0.3" footer="0.3"/>
      <pageSetup orientation="portrait" r:id="rId12"/>
      <autoFilter ref="A6:J25"/>
    </customSheetView>
    <customSheetView guid="{0609F2A9-A095-402C-B79E-06D415E59CAD}" scale="102" showAutoFilter="1">
      <pane ySplit="6" topLeftCell="A10" activePane="bottomLeft" state="frozen"/>
      <selection pane="bottomLeft" activeCell="A25" sqref="A25"/>
      <pageMargins left="0.7" right="0.7" top="0.75" bottom="0.75" header="0.3" footer="0.3"/>
      <pageSetup orientation="portrait" r:id="rId13"/>
      <autoFilter ref="A6:J25"/>
    </customSheetView>
    <customSheetView guid="{11FB0069-AFDC-4803-9139-81358242151A}" scale="102" showAutoFilter="1" topLeftCell="B1">
      <pane ySplit="6" topLeftCell="A10" activePane="bottomLeft" state="frozen"/>
      <selection pane="bottomLeft" activeCell="J18" sqref="J18:L18"/>
      <pageMargins left="0.7" right="0.7" top="0.75" bottom="0.75" header="0.3" footer="0.3"/>
      <pageSetup orientation="portrait" r:id="rId14"/>
      <autoFilter ref="A6:J24"/>
    </customSheetView>
    <customSheetView guid="{1C6A4DCF-944B-4E98-8B15-8896A3B072B0}" scale="102" showAutoFilter="1">
      <pane ySplit="6" topLeftCell="A13" activePane="bottomLeft" state="frozen"/>
      <selection pane="bottomLeft" activeCell="C18" sqref="C18"/>
      <pageMargins left="0.7" right="0.7" top="0.75" bottom="0.75" header="0.3" footer="0.3"/>
      <pageSetup orientation="portrait" r:id="rId15"/>
      <autoFilter ref="A6:J24"/>
    </customSheetView>
    <customSheetView guid="{5DED195A-DA8D-4C23-9D7A-0243418C8BE4}" scale="102" showAutoFilter="1">
      <pane ySplit="6" topLeftCell="A10" activePane="bottomLeft" state="frozen"/>
      <selection pane="bottomLeft" activeCell="C21" sqref="C21"/>
      <pageMargins left="0.7" right="0.7" top="0.75" bottom="0.75" header="0.3" footer="0.3"/>
      <pageSetup orientation="portrait" r:id="rId16"/>
      <autoFilter ref="A6:J24"/>
    </customSheetView>
    <customSheetView guid="{F5C35185-B159-45F8-A16A-B3C09B6C0ED0}" scale="102" showAutoFilter="1">
      <pane ySplit="6" topLeftCell="A7" activePane="bottomLeft" state="frozen"/>
      <selection pane="bottomLeft" activeCell="N19" sqref="N19"/>
      <pageMargins left="0.7" right="0.7" top="0.75" bottom="0.75" header="0.3" footer="0.3"/>
      <pageSetup orientation="portrait" r:id="rId17"/>
      <autoFilter ref="A6:J24"/>
    </customSheetView>
    <customSheetView guid="{13C8D82B-9300-447F-8856-608FBD6FA6A1}" scale="102" showAutoFilter="1">
      <pane ySplit="6" topLeftCell="A13" activePane="bottomLeft" state="frozen"/>
      <selection pane="bottomLeft" activeCell="C18" sqref="C18"/>
      <pageMargins left="0.7" right="0.7" top="0.75" bottom="0.75" header="0.3" footer="0.3"/>
      <pageSetup orientation="portrait" r:id="rId18"/>
      <autoFilter ref="A6:J24"/>
    </customSheetView>
    <customSheetView guid="{DCDEF08E-9A10-4266-8775-11A704869E1A}" scale="102" showAutoFilter="1">
      <pane ySplit="6" topLeftCell="A13" activePane="bottomLeft" state="frozen"/>
      <selection pane="bottomLeft" activeCell="A29" sqref="A29"/>
      <pageMargins left="0.7" right="0.7" top="0.75" bottom="0.75" header="0.3" footer="0.3"/>
      <pageSetup orientation="portrait" r:id="rId19"/>
      <autoFilter ref="A6:J23"/>
    </customSheetView>
    <customSheetView guid="{5679BCAC-750A-4C6F-BB01-FA4AB01B4DBC}" scale="102" showAutoFilter="1">
      <pane ySplit="6" topLeftCell="A13" activePane="bottomLeft" state="frozen"/>
      <selection pane="bottomLeft" activeCell="I18" sqref="I18"/>
      <pageMargins left="0.7" right="0.7" top="0.75" bottom="0.75" header="0.3" footer="0.3"/>
      <pageSetup orientation="portrait" r:id="rId20"/>
      <autoFilter ref="A6:J23"/>
    </customSheetView>
    <customSheetView guid="{EB4290FA-6900-4BA3-9807-6777BDF95E77}" scale="102" showAutoFilter="1">
      <pane ySplit="5.5901639344262293" topLeftCell="A13" activePane="bottomLeft" state="frozen"/>
      <selection pane="bottomLeft" activeCell="I18" sqref="I18"/>
      <pageMargins left="0.7" right="0.7" top="0.75" bottom="0.75" header="0.3" footer="0.3"/>
      <pageSetup orientation="portrait" r:id="rId21"/>
      <autoFilter ref="A6:J23"/>
    </customSheetView>
  </customSheetViews>
  <mergeCells count="5">
    <mergeCell ref="A3:I3"/>
    <mergeCell ref="A5:D5"/>
    <mergeCell ref="E5:I5"/>
    <mergeCell ref="A1:I1"/>
    <mergeCell ref="J5:K5"/>
  </mergeCells>
  <pageMargins left="0.7" right="0.7" top="0.75" bottom="0.75" header="0.3" footer="0.3"/>
  <pageSetup orientation="portrait" r:id="rId2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048303"/>
  <sheetViews>
    <sheetView topLeftCell="A15" zoomScaleNormal="100" workbookViewId="0">
      <selection activeCell="I38" sqref="I38"/>
    </sheetView>
  </sheetViews>
  <sheetFormatPr defaultColWidth="9.28515625" defaultRowHeight="11.25" x14ac:dyDescent="0.2"/>
  <cols>
    <col min="1" max="1" width="15.28515625" style="71" customWidth="1"/>
    <col min="2" max="2" width="16.28515625" style="71" customWidth="1"/>
    <col min="3" max="3" width="10.7109375" style="71" customWidth="1"/>
    <col min="4" max="4" width="19" style="71" customWidth="1"/>
    <col min="5" max="5" width="36.7109375" style="71" customWidth="1"/>
    <col min="6" max="6" width="0" style="71" hidden="1" customWidth="1"/>
    <col min="7" max="7" width="13.7109375" style="128" customWidth="1"/>
    <col min="8" max="8" width="24.5703125" style="71" bestFit="1" customWidth="1"/>
    <col min="9" max="9" width="12.7109375" style="71" customWidth="1"/>
    <col min="10" max="11" width="9.28515625" style="71"/>
    <col min="12" max="12" width="7.7109375" style="71" customWidth="1"/>
    <col min="13" max="16384" width="9.28515625" style="71"/>
  </cols>
  <sheetData>
    <row r="1" spans="1:8" s="75" customFormat="1" x14ac:dyDescent="0.2">
      <c r="G1" s="122"/>
    </row>
    <row r="2" spans="1:8" s="75" customFormat="1" x14ac:dyDescent="0.2">
      <c r="A2" s="35" t="s">
        <v>75</v>
      </c>
      <c r="B2" s="35" t="s">
        <v>121</v>
      </c>
      <c r="G2" s="122"/>
    </row>
    <row r="3" spans="1:8" s="75" customFormat="1" x14ac:dyDescent="0.2">
      <c r="A3" s="61" t="s">
        <v>171</v>
      </c>
      <c r="B3" s="175">
        <f>G20</f>
        <v>5797</v>
      </c>
      <c r="G3" s="122"/>
    </row>
    <row r="4" spans="1:8" s="75" customFormat="1" x14ac:dyDescent="0.2">
      <c r="A4" s="35" t="s">
        <v>29</v>
      </c>
      <c r="B4" s="172">
        <f>SUM(G22:G44)</f>
        <v>496455.98</v>
      </c>
      <c r="G4" s="122"/>
    </row>
    <row r="5" spans="1:8" s="75" customFormat="1" x14ac:dyDescent="0.2">
      <c r="A5" s="35" t="s">
        <v>72</v>
      </c>
      <c r="B5" s="172">
        <f>SUM(G45:G56)</f>
        <v>336416.29000000004</v>
      </c>
      <c r="E5" s="138" t="s">
        <v>169</v>
      </c>
      <c r="G5" s="139">
        <f>741066.01+B3</f>
        <v>746863.01</v>
      </c>
    </row>
    <row r="6" spans="1:8" s="75" customFormat="1" x14ac:dyDescent="0.2">
      <c r="A6" s="35" t="s">
        <v>73</v>
      </c>
      <c r="B6" s="172">
        <f>SUM(G57:G74)</f>
        <v>310130.34000000003</v>
      </c>
      <c r="E6" s="138" t="s">
        <v>170</v>
      </c>
      <c r="G6" s="139">
        <f>11298124.36</f>
        <v>11298124.359999999</v>
      </c>
    </row>
    <row r="7" spans="1:8" s="75" customFormat="1" ht="11.25" customHeight="1" x14ac:dyDescent="0.25">
      <c r="A7" s="35" t="s">
        <v>76</v>
      </c>
      <c r="B7" s="172">
        <f>SUM(G75:G90)</f>
        <v>1862493.62</v>
      </c>
      <c r="G7" s="123"/>
    </row>
    <row r="8" spans="1:8" s="75" customFormat="1" x14ac:dyDescent="0.2">
      <c r="A8" s="35" t="s">
        <v>77</v>
      </c>
      <c r="B8" s="172">
        <f>+SUM(G91:G129)</f>
        <v>1847039.27</v>
      </c>
      <c r="G8" s="122"/>
    </row>
    <row r="9" spans="1:8" s="75" customFormat="1" x14ac:dyDescent="0.2">
      <c r="A9" s="35" t="s">
        <v>78</v>
      </c>
      <c r="B9" s="172">
        <f>SUM(G130:G174)</f>
        <v>1176029</v>
      </c>
      <c r="G9" s="122"/>
    </row>
    <row r="10" spans="1:8" s="75" customFormat="1" x14ac:dyDescent="0.2">
      <c r="A10" s="35" t="s">
        <v>79</v>
      </c>
      <c r="B10" s="172">
        <f>SUM(G175:G205)</f>
        <v>469653.75</v>
      </c>
      <c r="G10" s="122"/>
    </row>
    <row r="11" spans="1:8" s="75" customFormat="1" x14ac:dyDescent="0.2">
      <c r="A11" s="35" t="s">
        <v>80</v>
      </c>
      <c r="B11" s="172">
        <f>SUM(G206:G227)</f>
        <v>1291768.575</v>
      </c>
      <c r="G11" s="122"/>
    </row>
    <row r="12" spans="1:8" s="75" customFormat="1" x14ac:dyDescent="0.2">
      <c r="A12" s="35" t="s">
        <v>81</v>
      </c>
      <c r="B12" s="172">
        <f>SUM(G228:G250)</f>
        <v>4118607.01</v>
      </c>
      <c r="G12" s="122"/>
    </row>
    <row r="13" spans="1:8" s="75" customFormat="1" x14ac:dyDescent="0.2">
      <c r="A13" s="35" t="s">
        <v>82</v>
      </c>
      <c r="B13" s="172">
        <f>SUM(G251:G266)</f>
        <v>1469221.94</v>
      </c>
      <c r="G13" s="122"/>
    </row>
    <row r="14" spans="1:8" s="75" customFormat="1" x14ac:dyDescent="0.2">
      <c r="A14" s="35" t="s">
        <v>83</v>
      </c>
      <c r="B14" s="172">
        <f>SUM(G267:G286)</f>
        <v>855398.71</v>
      </c>
      <c r="G14" s="122"/>
    </row>
    <row r="15" spans="1:8" s="75" customFormat="1" x14ac:dyDescent="0.2">
      <c r="A15" s="35" t="s">
        <v>84</v>
      </c>
      <c r="B15" s="132">
        <f>SUM(G287:G300)</f>
        <v>352556.28</v>
      </c>
      <c r="G15" s="136">
        <f>G6+B3</f>
        <v>11303921.359999999</v>
      </c>
      <c r="H15" s="137" t="s">
        <v>120</v>
      </c>
    </row>
    <row r="16" spans="1:8" s="75" customFormat="1" x14ac:dyDescent="0.2">
      <c r="G16" s="124"/>
      <c r="H16" s="38"/>
    </row>
    <row r="17" spans="1:12" s="76" customFormat="1" x14ac:dyDescent="0.2">
      <c r="A17" s="140" t="s">
        <v>167</v>
      </c>
      <c r="G17" s="173">
        <f>SUM(G22:G301)</f>
        <v>14535770.765000001</v>
      </c>
      <c r="H17" s="174" t="s">
        <v>168</v>
      </c>
    </row>
    <row r="18" spans="1:12" s="75" customFormat="1" x14ac:dyDescent="0.2">
      <c r="A18" s="140" t="s">
        <v>166</v>
      </c>
      <c r="G18" s="122"/>
    </row>
    <row r="19" spans="1:12" s="77" customFormat="1" ht="33.75" x14ac:dyDescent="0.2">
      <c r="A19" s="64" t="s">
        <v>17</v>
      </c>
      <c r="B19" s="64" t="s">
        <v>62</v>
      </c>
      <c r="C19" s="64" t="s">
        <v>63</v>
      </c>
      <c r="D19" s="64" t="s">
        <v>64</v>
      </c>
      <c r="E19" s="64" t="s">
        <v>65</v>
      </c>
      <c r="F19" s="64" t="s">
        <v>66</v>
      </c>
      <c r="G19" s="125" t="s">
        <v>67</v>
      </c>
      <c r="H19" s="64" t="s">
        <v>68</v>
      </c>
      <c r="I19" s="64" t="s">
        <v>69</v>
      </c>
      <c r="J19" s="64" t="s">
        <v>70</v>
      </c>
      <c r="K19" s="64" t="s">
        <v>122</v>
      </c>
      <c r="L19" s="64" t="s">
        <v>71</v>
      </c>
    </row>
    <row r="20" spans="1:12" s="147" customFormat="1" ht="22.5" x14ac:dyDescent="0.2">
      <c r="A20" s="134" t="s">
        <v>129</v>
      </c>
      <c r="B20" s="134" t="s">
        <v>194</v>
      </c>
      <c r="C20" s="145">
        <v>44175</v>
      </c>
      <c r="D20" s="134" t="s">
        <v>195</v>
      </c>
      <c r="E20" s="134" t="s">
        <v>200</v>
      </c>
      <c r="F20" s="134" t="s">
        <v>193</v>
      </c>
      <c r="G20" s="146">
        <v>5797</v>
      </c>
      <c r="H20" s="134" t="s">
        <v>196</v>
      </c>
      <c r="I20" s="134" t="s">
        <v>197</v>
      </c>
      <c r="J20" s="134" t="s">
        <v>198</v>
      </c>
      <c r="K20" s="134"/>
      <c r="L20" s="134"/>
    </row>
    <row r="21" spans="1:12" s="39" customFormat="1" ht="33.75" x14ac:dyDescent="0.25">
      <c r="A21" s="63" t="s">
        <v>17</v>
      </c>
      <c r="B21" s="63" t="s">
        <v>62</v>
      </c>
      <c r="C21" s="63" t="s">
        <v>63</v>
      </c>
      <c r="D21" s="63" t="s">
        <v>64</v>
      </c>
      <c r="E21" s="63" t="s">
        <v>65</v>
      </c>
      <c r="F21" s="63" t="s">
        <v>66</v>
      </c>
      <c r="G21" s="126" t="s">
        <v>67</v>
      </c>
      <c r="H21" s="63" t="s">
        <v>68</v>
      </c>
      <c r="I21" s="63" t="s">
        <v>69</v>
      </c>
      <c r="J21" s="63" t="s">
        <v>70</v>
      </c>
      <c r="K21" s="63" t="s">
        <v>122</v>
      </c>
      <c r="L21" s="63" t="s">
        <v>71</v>
      </c>
    </row>
    <row r="22" spans="1:12" s="162" customFormat="1" x14ac:dyDescent="0.25">
      <c r="A22" s="162" t="s">
        <v>129</v>
      </c>
      <c r="B22" s="162" t="s">
        <v>213</v>
      </c>
      <c r="C22" s="217">
        <v>44183</v>
      </c>
      <c r="D22" s="162" t="s">
        <v>214</v>
      </c>
      <c r="E22" s="162" t="s">
        <v>215</v>
      </c>
      <c r="F22" s="162" t="s">
        <v>210</v>
      </c>
      <c r="G22" s="218">
        <v>22500</v>
      </c>
      <c r="H22" s="162" t="s">
        <v>216</v>
      </c>
      <c r="I22" s="162" t="s">
        <v>212</v>
      </c>
      <c r="J22" s="162" t="s">
        <v>198</v>
      </c>
      <c r="K22" s="219">
        <v>44207</v>
      </c>
      <c r="L22" s="162" t="s">
        <v>249</v>
      </c>
    </row>
    <row r="23" spans="1:12" s="162" customFormat="1" x14ac:dyDescent="0.25">
      <c r="A23" s="162" t="s">
        <v>129</v>
      </c>
      <c r="B23" s="162" t="s">
        <v>207</v>
      </c>
      <c r="C23" s="217">
        <v>44187</v>
      </c>
      <c r="D23" s="162" t="s">
        <v>208</v>
      </c>
      <c r="E23" s="162" t="s">
        <v>209</v>
      </c>
      <c r="F23" s="162" t="s">
        <v>210</v>
      </c>
      <c r="G23" s="218">
        <v>7500</v>
      </c>
      <c r="H23" s="162" t="s">
        <v>211</v>
      </c>
      <c r="I23" s="162" t="s">
        <v>212</v>
      </c>
      <c r="J23" s="162" t="s">
        <v>198</v>
      </c>
      <c r="K23" s="219">
        <v>44207</v>
      </c>
      <c r="L23" s="162" t="s">
        <v>249</v>
      </c>
    </row>
    <row r="24" spans="1:12" s="162" customFormat="1" x14ac:dyDescent="0.25">
      <c r="A24" s="162" t="s">
        <v>129</v>
      </c>
      <c r="B24" s="162" t="s">
        <v>293</v>
      </c>
      <c r="C24" s="217">
        <v>44186</v>
      </c>
      <c r="D24" s="162" t="s">
        <v>214</v>
      </c>
      <c r="E24" s="162" t="s">
        <v>294</v>
      </c>
      <c r="F24" s="162" t="s">
        <v>295</v>
      </c>
      <c r="G24" s="218">
        <v>57031.25</v>
      </c>
      <c r="H24" s="162" t="s">
        <v>296</v>
      </c>
      <c r="I24" s="162" t="s">
        <v>212</v>
      </c>
      <c r="J24" s="162" t="s">
        <v>297</v>
      </c>
      <c r="K24" s="219">
        <v>44214</v>
      </c>
      <c r="L24" s="162" t="s">
        <v>249</v>
      </c>
    </row>
    <row r="25" spans="1:12" s="162" customFormat="1" x14ac:dyDescent="0.25">
      <c r="A25" s="162" t="s">
        <v>129</v>
      </c>
      <c r="B25" s="162" t="s">
        <v>284</v>
      </c>
      <c r="C25" s="217">
        <v>44207</v>
      </c>
      <c r="D25" s="162" t="s">
        <v>286</v>
      </c>
      <c r="E25" s="162" t="s">
        <v>292</v>
      </c>
      <c r="F25" s="162" t="s">
        <v>288</v>
      </c>
      <c r="G25" s="218">
        <v>25000</v>
      </c>
      <c r="H25" s="162" t="s">
        <v>289</v>
      </c>
      <c r="I25" s="162" t="s">
        <v>220</v>
      </c>
      <c r="J25" s="162" t="s">
        <v>198</v>
      </c>
      <c r="K25" s="219">
        <v>44214</v>
      </c>
      <c r="L25" s="162" t="s">
        <v>249</v>
      </c>
    </row>
    <row r="26" spans="1:12" s="162" customFormat="1" x14ac:dyDescent="0.25">
      <c r="A26" s="162" t="s">
        <v>129</v>
      </c>
      <c r="B26" s="162" t="s">
        <v>255</v>
      </c>
      <c r="C26" s="217">
        <v>44180</v>
      </c>
      <c r="D26" s="162" t="s">
        <v>259</v>
      </c>
      <c r="E26" s="162" t="s">
        <v>260</v>
      </c>
      <c r="F26" s="162" t="s">
        <v>235</v>
      </c>
      <c r="G26" s="218">
        <v>16927.990000000002</v>
      </c>
      <c r="H26" s="162" t="s">
        <v>196</v>
      </c>
      <c r="I26" s="162" t="s">
        <v>197</v>
      </c>
      <c r="J26" s="162" t="s">
        <v>198</v>
      </c>
      <c r="K26" s="219">
        <v>44214</v>
      </c>
      <c r="L26" s="162" t="s">
        <v>249</v>
      </c>
    </row>
    <row r="27" spans="1:12" s="162" customFormat="1" x14ac:dyDescent="0.25">
      <c r="A27" s="162" t="s">
        <v>129</v>
      </c>
      <c r="B27" s="162" t="s">
        <v>254</v>
      </c>
      <c r="C27" s="217">
        <v>44132</v>
      </c>
      <c r="D27" s="162" t="s">
        <v>256</v>
      </c>
      <c r="E27" s="162" t="s">
        <v>257</v>
      </c>
      <c r="F27" s="162" t="s">
        <v>210</v>
      </c>
      <c r="G27" s="218">
        <v>11466</v>
      </c>
      <c r="H27" s="162" t="s">
        <v>258</v>
      </c>
      <c r="I27" s="162" t="s">
        <v>197</v>
      </c>
      <c r="J27" s="162" t="s">
        <v>198</v>
      </c>
      <c r="K27" s="219">
        <v>44214</v>
      </c>
      <c r="L27" s="162" t="s">
        <v>249</v>
      </c>
    </row>
    <row r="28" spans="1:12" s="162" customFormat="1" x14ac:dyDescent="0.25">
      <c r="A28" s="162" t="s">
        <v>129</v>
      </c>
      <c r="B28" s="162" t="s">
        <v>250</v>
      </c>
      <c r="C28" s="217">
        <v>44202</v>
      </c>
      <c r="D28" s="162" t="s">
        <v>251</v>
      </c>
      <c r="E28" s="162" t="s">
        <v>252</v>
      </c>
      <c r="F28" s="162" t="s">
        <v>210</v>
      </c>
      <c r="G28" s="218">
        <v>3500</v>
      </c>
      <c r="H28" s="162" t="s">
        <v>253</v>
      </c>
      <c r="I28" s="162" t="s">
        <v>197</v>
      </c>
      <c r="J28" s="162" t="s">
        <v>198</v>
      </c>
      <c r="K28" s="219">
        <v>44214</v>
      </c>
      <c r="L28" s="162" t="s">
        <v>249</v>
      </c>
    </row>
    <row r="29" spans="1:12" s="162" customFormat="1" x14ac:dyDescent="0.25">
      <c r="A29" s="162" t="s">
        <v>129</v>
      </c>
      <c r="B29" s="162" t="s">
        <v>283</v>
      </c>
      <c r="C29" s="217">
        <v>44173</v>
      </c>
      <c r="D29" s="162" t="s">
        <v>285</v>
      </c>
      <c r="E29" s="162" t="s">
        <v>338</v>
      </c>
      <c r="F29" s="162" t="s">
        <v>287</v>
      </c>
      <c r="G29" s="218">
        <v>1100</v>
      </c>
      <c r="H29" s="162" t="s">
        <v>290</v>
      </c>
      <c r="I29" s="162" t="s">
        <v>220</v>
      </c>
      <c r="J29" s="162" t="s">
        <v>198</v>
      </c>
      <c r="K29" s="219">
        <v>44214</v>
      </c>
      <c r="L29" s="162" t="s">
        <v>249</v>
      </c>
    </row>
    <row r="30" spans="1:12" s="162" customFormat="1" x14ac:dyDescent="0.25">
      <c r="A30" s="162" t="s">
        <v>129</v>
      </c>
      <c r="B30" s="162" t="s">
        <v>282</v>
      </c>
      <c r="C30" s="217">
        <v>44148</v>
      </c>
      <c r="D30" s="162" t="s">
        <v>285</v>
      </c>
      <c r="E30" s="162" t="s">
        <v>339</v>
      </c>
      <c r="F30" s="162" t="s">
        <v>287</v>
      </c>
      <c r="G30" s="218">
        <v>800</v>
      </c>
      <c r="H30" s="162" t="s">
        <v>290</v>
      </c>
      <c r="I30" s="162" t="s">
        <v>220</v>
      </c>
      <c r="J30" s="162" t="s">
        <v>198</v>
      </c>
      <c r="K30" s="219">
        <v>44214</v>
      </c>
      <c r="L30" s="162" t="s">
        <v>249</v>
      </c>
    </row>
    <row r="31" spans="1:12" s="162" customFormat="1" x14ac:dyDescent="0.25">
      <c r="A31" s="162" t="s">
        <v>129</v>
      </c>
      <c r="B31" s="162" t="s">
        <v>378</v>
      </c>
      <c r="C31" s="217">
        <v>44215</v>
      </c>
      <c r="D31" s="162" t="s">
        <v>377</v>
      </c>
      <c r="E31" s="162" t="s">
        <v>380</v>
      </c>
      <c r="F31" s="162" t="s">
        <v>287</v>
      </c>
      <c r="G31" s="218">
        <v>82000</v>
      </c>
      <c r="H31" s="162" t="s">
        <v>379</v>
      </c>
      <c r="I31" s="162" t="s">
        <v>212</v>
      </c>
      <c r="J31" s="162" t="s">
        <v>297</v>
      </c>
      <c r="K31" s="219">
        <v>44221</v>
      </c>
      <c r="L31" s="162" t="s">
        <v>249</v>
      </c>
    </row>
    <row r="32" spans="1:12" s="162" customFormat="1" x14ac:dyDescent="0.25">
      <c r="A32" s="162" t="s">
        <v>129</v>
      </c>
      <c r="B32" s="162" t="s">
        <v>360</v>
      </c>
      <c r="C32" s="217">
        <v>44211</v>
      </c>
      <c r="D32" s="162" t="s">
        <v>361</v>
      </c>
      <c r="E32" s="162" t="s">
        <v>362</v>
      </c>
      <c r="F32" s="162" t="s">
        <v>316</v>
      </c>
      <c r="G32" s="218">
        <v>5900</v>
      </c>
      <c r="H32" s="162" t="s">
        <v>363</v>
      </c>
      <c r="I32" s="162" t="s">
        <v>220</v>
      </c>
      <c r="J32" s="162" t="s">
        <v>198</v>
      </c>
      <c r="K32" s="219">
        <v>44221</v>
      </c>
      <c r="L32" s="162" t="s">
        <v>249</v>
      </c>
    </row>
    <row r="33" spans="1:12" s="162" customFormat="1" x14ac:dyDescent="0.25">
      <c r="A33" s="162" t="s">
        <v>129</v>
      </c>
      <c r="B33" s="162" t="s">
        <v>364</v>
      </c>
      <c r="C33" s="217">
        <v>44211</v>
      </c>
      <c r="D33" s="162" t="s">
        <v>361</v>
      </c>
      <c r="E33" s="162" t="s">
        <v>365</v>
      </c>
      <c r="F33" s="162" t="s">
        <v>316</v>
      </c>
      <c r="G33" s="218">
        <v>2950</v>
      </c>
      <c r="H33" s="162" t="s">
        <v>363</v>
      </c>
      <c r="I33" s="162" t="s">
        <v>220</v>
      </c>
      <c r="J33" s="162" t="s">
        <v>198</v>
      </c>
      <c r="K33" s="219">
        <v>44221</v>
      </c>
      <c r="L33" s="162" t="s">
        <v>249</v>
      </c>
    </row>
    <row r="34" spans="1:12" s="162" customFormat="1" x14ac:dyDescent="0.25">
      <c r="A34" s="162" t="s">
        <v>129</v>
      </c>
      <c r="B34" s="162" t="s">
        <v>366</v>
      </c>
      <c r="C34" s="217">
        <v>44211</v>
      </c>
      <c r="D34" s="162" t="s">
        <v>361</v>
      </c>
      <c r="E34" s="162" t="s">
        <v>365</v>
      </c>
      <c r="F34" s="162" t="s">
        <v>316</v>
      </c>
      <c r="G34" s="218">
        <v>2950</v>
      </c>
      <c r="H34" s="162" t="s">
        <v>363</v>
      </c>
      <c r="I34" s="162" t="s">
        <v>220</v>
      </c>
      <c r="J34" s="162" t="s">
        <v>198</v>
      </c>
      <c r="K34" s="219">
        <v>44221</v>
      </c>
      <c r="L34" s="162" t="s">
        <v>249</v>
      </c>
    </row>
    <row r="35" spans="1:12" s="162" customFormat="1" x14ac:dyDescent="0.25">
      <c r="A35" s="162" t="s">
        <v>129</v>
      </c>
      <c r="B35" s="162" t="s">
        <v>367</v>
      </c>
      <c r="C35" s="217">
        <v>44211</v>
      </c>
      <c r="D35" s="162" t="s">
        <v>361</v>
      </c>
      <c r="E35" s="162" t="s">
        <v>365</v>
      </c>
      <c r="F35" s="162" t="s">
        <v>316</v>
      </c>
      <c r="G35" s="218">
        <v>2950</v>
      </c>
      <c r="H35" s="162" t="s">
        <v>363</v>
      </c>
      <c r="I35" s="162" t="s">
        <v>220</v>
      </c>
      <c r="J35" s="162" t="s">
        <v>198</v>
      </c>
      <c r="K35" s="219">
        <v>44221</v>
      </c>
      <c r="L35" s="162" t="s">
        <v>249</v>
      </c>
    </row>
    <row r="36" spans="1:12" s="162" customFormat="1" x14ac:dyDescent="0.25">
      <c r="A36" s="162" t="s">
        <v>129</v>
      </c>
      <c r="B36" s="162" t="s">
        <v>368</v>
      </c>
      <c r="C36" s="217">
        <v>44211</v>
      </c>
      <c r="D36" s="162" t="s">
        <v>361</v>
      </c>
      <c r="E36" s="162" t="s">
        <v>365</v>
      </c>
      <c r="F36" s="162" t="s">
        <v>316</v>
      </c>
      <c r="G36" s="218">
        <v>2950</v>
      </c>
      <c r="H36" s="162" t="s">
        <v>363</v>
      </c>
      <c r="I36" s="162" t="s">
        <v>220</v>
      </c>
      <c r="J36" s="162" t="s">
        <v>198</v>
      </c>
      <c r="K36" s="219">
        <v>44221</v>
      </c>
      <c r="L36" s="162" t="s">
        <v>249</v>
      </c>
    </row>
    <row r="37" spans="1:12" s="162" customFormat="1" x14ac:dyDescent="0.25">
      <c r="A37" s="162" t="s">
        <v>129</v>
      </c>
      <c r="B37" s="162" t="s">
        <v>357</v>
      </c>
      <c r="C37" s="217">
        <v>44207</v>
      </c>
      <c r="D37" s="162" t="s">
        <v>358</v>
      </c>
      <c r="E37" s="162" t="s">
        <v>359</v>
      </c>
      <c r="F37" s="162" t="s">
        <v>287</v>
      </c>
      <c r="G37" s="218">
        <v>8360</v>
      </c>
      <c r="H37" s="162" t="s">
        <v>356</v>
      </c>
      <c r="I37" s="162" t="s">
        <v>220</v>
      </c>
      <c r="J37" s="162" t="s">
        <v>198</v>
      </c>
      <c r="K37" s="219">
        <v>44221</v>
      </c>
      <c r="L37" s="162" t="s">
        <v>249</v>
      </c>
    </row>
    <row r="38" spans="1:12" s="162" customFormat="1" x14ac:dyDescent="0.25">
      <c r="A38" s="162" t="s">
        <v>129</v>
      </c>
      <c r="B38" s="162" t="s">
        <v>373</v>
      </c>
      <c r="C38" s="217">
        <v>44172</v>
      </c>
      <c r="D38" s="162" t="s">
        <v>374</v>
      </c>
      <c r="E38" s="162" t="s">
        <v>375</v>
      </c>
      <c r="F38" s="162" t="s">
        <v>210</v>
      </c>
      <c r="G38" s="218">
        <v>4672.34</v>
      </c>
      <c r="H38" s="162" t="s">
        <v>376</v>
      </c>
      <c r="I38" s="162" t="s">
        <v>212</v>
      </c>
      <c r="J38" s="162" t="s">
        <v>198</v>
      </c>
      <c r="K38" s="219">
        <v>44221</v>
      </c>
      <c r="L38" s="162" t="s">
        <v>249</v>
      </c>
    </row>
    <row r="39" spans="1:12" s="162" customFormat="1" x14ac:dyDescent="0.25">
      <c r="A39" s="162" t="s">
        <v>129</v>
      </c>
      <c r="B39" s="162" t="s">
        <v>353</v>
      </c>
      <c r="C39" s="217">
        <v>44210</v>
      </c>
      <c r="D39" s="162" t="s">
        <v>354</v>
      </c>
      <c r="E39" s="162" t="s">
        <v>355</v>
      </c>
      <c r="F39" s="162" t="s">
        <v>235</v>
      </c>
      <c r="G39" s="218">
        <v>4583.6000000000004</v>
      </c>
      <c r="H39" s="162" t="s">
        <v>356</v>
      </c>
      <c r="I39" s="162" t="s">
        <v>717</v>
      </c>
      <c r="J39" s="162" t="s">
        <v>198</v>
      </c>
      <c r="K39" s="219">
        <v>44221</v>
      </c>
      <c r="L39" s="162" t="s">
        <v>249</v>
      </c>
    </row>
    <row r="40" spans="1:12" s="162" customFormat="1" x14ac:dyDescent="0.25">
      <c r="A40" s="162" t="s">
        <v>129</v>
      </c>
      <c r="B40" s="162" t="s">
        <v>369</v>
      </c>
      <c r="C40" s="217">
        <v>44512</v>
      </c>
      <c r="D40" s="162" t="s">
        <v>370</v>
      </c>
      <c r="E40" s="162" t="s">
        <v>371</v>
      </c>
      <c r="F40" s="162" t="s">
        <v>210</v>
      </c>
      <c r="G40" s="218">
        <v>750</v>
      </c>
      <c r="H40" s="162" t="s">
        <v>372</v>
      </c>
      <c r="I40" s="162" t="s">
        <v>220</v>
      </c>
      <c r="J40" s="162" t="s">
        <v>198</v>
      </c>
      <c r="K40" s="219">
        <v>44221</v>
      </c>
      <c r="L40" s="162" t="s">
        <v>249</v>
      </c>
    </row>
    <row r="41" spans="1:12" s="162" customFormat="1" x14ac:dyDescent="0.25">
      <c r="A41" s="162" t="s">
        <v>398</v>
      </c>
      <c r="B41" s="162" t="s">
        <v>399</v>
      </c>
      <c r="C41" s="217">
        <v>44211</v>
      </c>
      <c r="D41" s="162" t="s">
        <v>374</v>
      </c>
      <c r="E41" s="162" t="s">
        <v>400</v>
      </c>
      <c r="F41" s="162" t="s">
        <v>235</v>
      </c>
      <c r="G41" s="218">
        <v>198298.8</v>
      </c>
      <c r="H41" s="162" t="s">
        <v>401</v>
      </c>
      <c r="I41" s="162" t="s">
        <v>197</v>
      </c>
      <c r="J41" s="162" t="s">
        <v>198</v>
      </c>
      <c r="K41" s="219">
        <v>44228</v>
      </c>
      <c r="L41" s="162" t="s">
        <v>249</v>
      </c>
    </row>
    <row r="42" spans="1:12" s="162" customFormat="1" x14ac:dyDescent="0.25">
      <c r="A42" s="162" t="s">
        <v>398</v>
      </c>
      <c r="B42" s="162" t="s">
        <v>402</v>
      </c>
      <c r="C42" s="217">
        <v>44180</v>
      </c>
      <c r="D42" s="162" t="s">
        <v>256</v>
      </c>
      <c r="E42" s="162" t="s">
        <v>403</v>
      </c>
      <c r="F42" s="162" t="s">
        <v>210</v>
      </c>
      <c r="G42" s="218">
        <v>14202</v>
      </c>
      <c r="H42" s="162" t="s">
        <v>258</v>
      </c>
      <c r="I42" s="162" t="s">
        <v>197</v>
      </c>
      <c r="J42" s="162" t="s">
        <v>198</v>
      </c>
      <c r="K42" s="219">
        <v>44228</v>
      </c>
      <c r="L42" s="162" t="s">
        <v>249</v>
      </c>
    </row>
    <row r="43" spans="1:12" s="162" customFormat="1" x14ac:dyDescent="0.25">
      <c r="A43" s="162" t="s">
        <v>398</v>
      </c>
      <c r="B43" s="162" t="s">
        <v>405</v>
      </c>
      <c r="C43" s="217">
        <v>44180</v>
      </c>
      <c r="D43" s="162" t="s">
        <v>256</v>
      </c>
      <c r="E43" s="162" t="s">
        <v>404</v>
      </c>
      <c r="F43" s="162" t="s">
        <v>210</v>
      </c>
      <c r="G43" s="218">
        <v>19764</v>
      </c>
      <c r="H43" s="162" t="s">
        <v>258</v>
      </c>
      <c r="I43" s="162" t="s">
        <v>197</v>
      </c>
      <c r="J43" s="162" t="s">
        <v>198</v>
      </c>
      <c r="K43" s="219">
        <v>44228</v>
      </c>
      <c r="L43" s="162" t="s">
        <v>249</v>
      </c>
    </row>
    <row r="44" spans="1:12" s="162" customFormat="1" x14ac:dyDescent="0.25">
      <c r="A44" s="162" t="s">
        <v>398</v>
      </c>
      <c r="B44" s="162" t="s">
        <v>425</v>
      </c>
      <c r="C44" s="217">
        <v>44216</v>
      </c>
      <c r="D44" s="162" t="s">
        <v>426</v>
      </c>
      <c r="E44" s="162" t="s">
        <v>427</v>
      </c>
      <c r="F44" s="162" t="s">
        <v>316</v>
      </c>
      <c r="G44" s="218">
        <v>300</v>
      </c>
      <c r="H44" s="162" t="s">
        <v>428</v>
      </c>
      <c r="I44" s="162" t="s">
        <v>220</v>
      </c>
      <c r="J44" s="162" t="s">
        <v>198</v>
      </c>
      <c r="K44" s="219">
        <v>44228</v>
      </c>
      <c r="L44" s="162" t="s">
        <v>249</v>
      </c>
    </row>
    <row r="45" spans="1:12" s="162" customFormat="1" x14ac:dyDescent="0.25">
      <c r="A45" s="162" t="s">
        <v>398</v>
      </c>
      <c r="B45" s="162" t="s">
        <v>444</v>
      </c>
      <c r="C45" s="217">
        <v>44211</v>
      </c>
      <c r="D45" s="162" t="s">
        <v>445</v>
      </c>
      <c r="E45" s="162" t="s">
        <v>446</v>
      </c>
      <c r="F45" s="162" t="s">
        <v>210</v>
      </c>
      <c r="G45" s="218">
        <v>50964</v>
      </c>
      <c r="H45" s="162" t="s">
        <v>447</v>
      </c>
      <c r="I45" s="162" t="s">
        <v>197</v>
      </c>
      <c r="J45" s="162" t="s">
        <v>198</v>
      </c>
      <c r="K45" s="219">
        <v>44235</v>
      </c>
      <c r="L45" s="162" t="s">
        <v>468</v>
      </c>
    </row>
    <row r="46" spans="1:12" s="162" customFormat="1" x14ac:dyDescent="0.25">
      <c r="A46" s="162" t="s">
        <v>398</v>
      </c>
      <c r="B46" s="162" t="s">
        <v>718</v>
      </c>
      <c r="C46" s="217">
        <v>44207</v>
      </c>
      <c r="D46" s="162" t="s">
        <v>451</v>
      </c>
      <c r="E46" s="162" t="s">
        <v>450</v>
      </c>
      <c r="F46" s="162" t="s">
        <v>287</v>
      </c>
      <c r="G46" s="218">
        <v>1000</v>
      </c>
      <c r="H46" s="162" t="s">
        <v>356</v>
      </c>
      <c r="I46" s="162" t="s">
        <v>717</v>
      </c>
      <c r="J46" s="162" t="s">
        <v>198</v>
      </c>
      <c r="K46" s="219">
        <v>44235</v>
      </c>
      <c r="L46" s="162" t="s">
        <v>468</v>
      </c>
    </row>
    <row r="47" spans="1:12" s="162" customFormat="1" x14ac:dyDescent="0.25">
      <c r="A47" s="162" t="s">
        <v>398</v>
      </c>
      <c r="B47" s="162" t="s">
        <v>452</v>
      </c>
      <c r="C47" s="217">
        <v>44152</v>
      </c>
      <c r="D47" s="162" t="s">
        <v>448</v>
      </c>
      <c r="E47" s="162" t="s">
        <v>449</v>
      </c>
      <c r="F47" s="162" t="s">
        <v>210</v>
      </c>
      <c r="G47" s="218">
        <v>50</v>
      </c>
      <c r="H47" s="162" t="s">
        <v>453</v>
      </c>
      <c r="I47" s="162" t="s">
        <v>220</v>
      </c>
      <c r="J47" s="162" t="s">
        <v>198</v>
      </c>
      <c r="K47" s="219">
        <v>44235</v>
      </c>
      <c r="L47" s="162" t="s">
        <v>468</v>
      </c>
    </row>
    <row r="48" spans="1:12" s="162" customFormat="1" x14ac:dyDescent="0.25">
      <c r="A48" s="162" t="s">
        <v>129</v>
      </c>
      <c r="B48" s="162" t="s">
        <v>498</v>
      </c>
      <c r="C48" s="217">
        <v>44218</v>
      </c>
      <c r="D48" s="162" t="s">
        <v>496</v>
      </c>
      <c r="E48" s="162" t="s">
        <v>497</v>
      </c>
      <c r="F48" s="162" t="s">
        <v>287</v>
      </c>
      <c r="G48" s="218">
        <v>700</v>
      </c>
      <c r="H48" s="162" t="s">
        <v>290</v>
      </c>
      <c r="I48" s="162" t="s">
        <v>220</v>
      </c>
      <c r="J48" s="162" t="s">
        <v>198</v>
      </c>
      <c r="K48" s="219">
        <v>44243</v>
      </c>
      <c r="L48" s="162" t="s">
        <v>468</v>
      </c>
    </row>
    <row r="49" spans="1:12" s="162" customFormat="1" x14ac:dyDescent="0.25">
      <c r="A49" s="162" t="s">
        <v>189</v>
      </c>
      <c r="B49" s="162" t="s">
        <v>180</v>
      </c>
      <c r="C49" s="217">
        <v>44245</v>
      </c>
      <c r="D49" s="162" t="s">
        <v>527</v>
      </c>
      <c r="E49" s="162" t="s">
        <v>528</v>
      </c>
      <c r="F49" s="162" t="s">
        <v>210</v>
      </c>
      <c r="G49" s="218">
        <v>113003.1</v>
      </c>
      <c r="H49" s="162" t="s">
        <v>189</v>
      </c>
      <c r="I49" s="162" t="s">
        <v>410</v>
      </c>
      <c r="J49" s="162" t="s">
        <v>198</v>
      </c>
      <c r="K49" s="219">
        <v>44249</v>
      </c>
      <c r="L49" s="162" t="s">
        <v>468</v>
      </c>
    </row>
    <row r="50" spans="1:12" s="162" customFormat="1" x14ac:dyDescent="0.25">
      <c r="A50" s="162" t="s">
        <v>189</v>
      </c>
      <c r="B50" s="162" t="s">
        <v>180</v>
      </c>
      <c r="C50" s="217">
        <v>44246</v>
      </c>
      <c r="D50" s="162" t="s">
        <v>527</v>
      </c>
      <c r="E50" s="162" t="s">
        <v>529</v>
      </c>
      <c r="F50" s="162" t="s">
        <v>210</v>
      </c>
      <c r="G50" s="218">
        <v>54188.189999999995</v>
      </c>
      <c r="H50" s="162" t="s">
        <v>189</v>
      </c>
      <c r="I50" s="162" t="s">
        <v>410</v>
      </c>
      <c r="J50" s="162" t="s">
        <v>198</v>
      </c>
      <c r="K50" s="219">
        <v>44249</v>
      </c>
      <c r="L50" s="162" t="s">
        <v>468</v>
      </c>
    </row>
    <row r="51" spans="1:12" s="162" customFormat="1" x14ac:dyDescent="0.25">
      <c r="A51" s="162" t="s">
        <v>129</v>
      </c>
      <c r="B51" s="162" t="s">
        <v>552</v>
      </c>
      <c r="C51" s="217">
        <v>44137</v>
      </c>
      <c r="D51" s="162" t="s">
        <v>518</v>
      </c>
      <c r="E51" s="162" t="s">
        <v>519</v>
      </c>
      <c r="F51" s="162" t="s">
        <v>287</v>
      </c>
      <c r="G51" s="218">
        <v>8505</v>
      </c>
      <c r="H51" s="162" t="s">
        <v>520</v>
      </c>
      <c r="I51" s="162" t="s">
        <v>197</v>
      </c>
      <c r="J51" s="162" t="s">
        <v>198</v>
      </c>
      <c r="K51" s="219">
        <v>44249</v>
      </c>
      <c r="L51" s="162" t="s">
        <v>468</v>
      </c>
    </row>
    <row r="52" spans="1:12" s="162" customFormat="1" x14ac:dyDescent="0.25">
      <c r="A52" s="162" t="s">
        <v>129</v>
      </c>
      <c r="B52" s="162" t="s">
        <v>530</v>
      </c>
      <c r="C52" s="217">
        <v>44243</v>
      </c>
      <c r="D52" s="162" t="s">
        <v>361</v>
      </c>
      <c r="E52" s="162" t="s">
        <v>531</v>
      </c>
      <c r="F52" s="162" t="s">
        <v>316</v>
      </c>
      <c r="G52" s="218">
        <v>5834</v>
      </c>
      <c r="H52" s="162" t="s">
        <v>532</v>
      </c>
      <c r="I52" s="162" t="s">
        <v>220</v>
      </c>
      <c r="J52" s="162" t="s">
        <v>198</v>
      </c>
      <c r="K52" s="219">
        <v>44249</v>
      </c>
      <c r="L52" s="162" t="s">
        <v>468</v>
      </c>
    </row>
    <row r="53" spans="1:12" s="162" customFormat="1" x14ac:dyDescent="0.25">
      <c r="A53" s="162" t="s">
        <v>129</v>
      </c>
      <c r="B53" s="162" t="s">
        <v>553</v>
      </c>
      <c r="C53" s="217">
        <v>44229</v>
      </c>
      <c r="D53" s="162" t="s">
        <v>549</v>
      </c>
      <c r="E53" s="162" t="s">
        <v>551</v>
      </c>
      <c r="F53" s="162" t="s">
        <v>210</v>
      </c>
      <c r="G53" s="218">
        <v>4290</v>
      </c>
      <c r="H53" s="162" t="s">
        <v>550</v>
      </c>
      <c r="I53" s="162" t="s">
        <v>197</v>
      </c>
      <c r="J53" s="162" t="s">
        <v>198</v>
      </c>
      <c r="K53" s="219">
        <v>44249</v>
      </c>
      <c r="L53" s="162" t="s">
        <v>468</v>
      </c>
    </row>
    <row r="54" spans="1:12" s="162" customFormat="1" x14ac:dyDescent="0.25">
      <c r="A54" s="162" t="s">
        <v>129</v>
      </c>
      <c r="B54" s="162" t="s">
        <v>581</v>
      </c>
      <c r="C54" s="217">
        <v>44249</v>
      </c>
      <c r="D54" s="162" t="s">
        <v>576</v>
      </c>
      <c r="E54" s="162" t="s">
        <v>577</v>
      </c>
      <c r="F54" s="162" t="s">
        <v>316</v>
      </c>
      <c r="G54" s="218">
        <v>70000</v>
      </c>
      <c r="H54" s="162" t="s">
        <v>372</v>
      </c>
      <c r="I54" s="162" t="s">
        <v>220</v>
      </c>
      <c r="K54" s="219">
        <v>44256</v>
      </c>
      <c r="L54" s="162" t="s">
        <v>468</v>
      </c>
    </row>
    <row r="55" spans="1:12" s="162" customFormat="1" x14ac:dyDescent="0.25">
      <c r="A55" s="162" t="s">
        <v>129</v>
      </c>
      <c r="B55" s="162" t="s">
        <v>568</v>
      </c>
      <c r="C55" s="217">
        <v>44211</v>
      </c>
      <c r="D55" s="162" t="s">
        <v>569</v>
      </c>
      <c r="E55" s="162" t="s">
        <v>570</v>
      </c>
      <c r="F55" s="162" t="s">
        <v>210</v>
      </c>
      <c r="G55" s="218">
        <v>24882</v>
      </c>
      <c r="H55" s="162" t="s">
        <v>571</v>
      </c>
      <c r="I55" s="162" t="s">
        <v>197</v>
      </c>
      <c r="K55" s="219">
        <v>44256</v>
      </c>
      <c r="L55" s="162" t="s">
        <v>468</v>
      </c>
    </row>
    <row r="56" spans="1:12" s="162" customFormat="1" x14ac:dyDescent="0.25">
      <c r="A56" s="162" t="s">
        <v>129</v>
      </c>
      <c r="B56" s="162" t="s">
        <v>580</v>
      </c>
      <c r="C56" s="217">
        <v>44245</v>
      </c>
      <c r="D56" s="162" t="s">
        <v>579</v>
      </c>
      <c r="E56" s="162" t="s">
        <v>578</v>
      </c>
      <c r="F56" s="162" t="s">
        <v>210</v>
      </c>
      <c r="G56" s="218">
        <v>3000</v>
      </c>
      <c r="H56" s="162" t="s">
        <v>289</v>
      </c>
      <c r="I56" s="162" t="s">
        <v>220</v>
      </c>
      <c r="K56" s="219">
        <v>44256</v>
      </c>
      <c r="L56" s="162" t="s">
        <v>468</v>
      </c>
    </row>
    <row r="57" spans="1:12" s="162" customFormat="1" x14ac:dyDescent="0.25">
      <c r="A57" s="162" t="s">
        <v>129</v>
      </c>
      <c r="B57" s="162" t="s">
        <v>635</v>
      </c>
      <c r="C57" s="217">
        <v>44251</v>
      </c>
      <c r="D57" s="162" t="s">
        <v>214</v>
      </c>
      <c r="E57" s="162" t="s">
        <v>634</v>
      </c>
      <c r="F57" s="162" t="s">
        <v>316</v>
      </c>
      <c r="G57" s="218">
        <v>40000</v>
      </c>
      <c r="H57" s="162" t="s">
        <v>633</v>
      </c>
      <c r="I57" s="162" t="s">
        <v>717</v>
      </c>
      <c r="K57" s="219">
        <v>44263</v>
      </c>
      <c r="L57" s="162" t="s">
        <v>73</v>
      </c>
    </row>
    <row r="58" spans="1:12" s="162" customFormat="1" x14ac:dyDescent="0.25">
      <c r="A58" s="162" t="s">
        <v>129</v>
      </c>
      <c r="B58" s="162" t="s">
        <v>719</v>
      </c>
      <c r="C58" s="217">
        <v>44251</v>
      </c>
      <c r="D58" s="162" t="s">
        <v>214</v>
      </c>
      <c r="E58" s="162" t="s">
        <v>631</v>
      </c>
      <c r="F58" s="162" t="s">
        <v>316</v>
      </c>
      <c r="G58" s="218">
        <v>8500</v>
      </c>
      <c r="H58" s="162" t="s">
        <v>632</v>
      </c>
      <c r="I58" s="162" t="s">
        <v>717</v>
      </c>
      <c r="K58" s="219">
        <v>44263</v>
      </c>
      <c r="L58" s="162" t="s">
        <v>73</v>
      </c>
    </row>
    <row r="59" spans="1:12" s="162" customFormat="1" x14ac:dyDescent="0.25">
      <c r="A59" s="162" t="s">
        <v>129</v>
      </c>
      <c r="B59" s="162" t="s">
        <v>646</v>
      </c>
      <c r="C59" s="217">
        <v>44256</v>
      </c>
      <c r="D59" s="162" t="s">
        <v>645</v>
      </c>
      <c r="E59" s="162" t="s">
        <v>644</v>
      </c>
      <c r="F59" s="162" t="s">
        <v>316</v>
      </c>
      <c r="G59" s="218">
        <v>7500</v>
      </c>
      <c r="H59" s="162" t="s">
        <v>289</v>
      </c>
      <c r="I59" s="162" t="s">
        <v>220</v>
      </c>
      <c r="K59" s="219">
        <v>44263</v>
      </c>
      <c r="L59" s="162" t="s">
        <v>73</v>
      </c>
    </row>
    <row r="60" spans="1:12" s="162" customFormat="1" x14ac:dyDescent="0.25">
      <c r="A60" s="162" t="s">
        <v>129</v>
      </c>
      <c r="B60" s="162" t="s">
        <v>636</v>
      </c>
      <c r="C60" s="217">
        <v>44229</v>
      </c>
      <c r="D60" s="162" t="s">
        <v>637</v>
      </c>
      <c r="E60" s="162" t="s">
        <v>638</v>
      </c>
      <c r="F60" s="162" t="s">
        <v>287</v>
      </c>
      <c r="G60" s="218">
        <v>5000</v>
      </c>
      <c r="H60" s="162" t="s">
        <v>356</v>
      </c>
      <c r="I60" s="162" t="s">
        <v>220</v>
      </c>
      <c r="K60" s="219">
        <v>44263</v>
      </c>
      <c r="L60" s="162" t="s">
        <v>73</v>
      </c>
    </row>
    <row r="61" spans="1:12" s="162" customFormat="1" x14ac:dyDescent="0.25">
      <c r="A61" s="162" t="s">
        <v>129</v>
      </c>
      <c r="B61" s="162" t="s">
        <v>642</v>
      </c>
      <c r="C61" s="217">
        <v>44256</v>
      </c>
      <c r="D61" s="162" t="s">
        <v>285</v>
      </c>
      <c r="E61" s="162" t="s">
        <v>643</v>
      </c>
      <c r="F61" s="162" t="s">
        <v>210</v>
      </c>
      <c r="G61" s="218">
        <v>800</v>
      </c>
      <c r="H61" s="162" t="s">
        <v>290</v>
      </c>
      <c r="I61" s="162" t="s">
        <v>220</v>
      </c>
      <c r="K61" s="219">
        <v>44263</v>
      </c>
      <c r="L61" s="162" t="s">
        <v>73</v>
      </c>
    </row>
    <row r="62" spans="1:12" s="162" customFormat="1" x14ac:dyDescent="0.25">
      <c r="A62" s="162" t="s">
        <v>129</v>
      </c>
      <c r="B62" s="162" t="s">
        <v>641</v>
      </c>
      <c r="C62" s="217">
        <v>44256</v>
      </c>
      <c r="D62" s="162" t="s">
        <v>640</v>
      </c>
      <c r="E62" s="162" t="s">
        <v>639</v>
      </c>
      <c r="F62" s="162" t="s">
        <v>210</v>
      </c>
      <c r="G62" s="218">
        <v>200</v>
      </c>
      <c r="H62" s="162" t="s">
        <v>289</v>
      </c>
      <c r="I62" s="162" t="s">
        <v>220</v>
      </c>
      <c r="K62" s="219">
        <v>44263</v>
      </c>
      <c r="L62" s="162" t="s">
        <v>73</v>
      </c>
    </row>
    <row r="63" spans="1:12" s="162" customFormat="1" x14ac:dyDescent="0.25">
      <c r="A63" s="162" t="s">
        <v>129</v>
      </c>
      <c r="B63" s="162" t="s">
        <v>657</v>
      </c>
      <c r="C63" s="217">
        <v>44249</v>
      </c>
      <c r="D63" s="162" t="s">
        <v>445</v>
      </c>
      <c r="E63" s="162" t="s">
        <v>658</v>
      </c>
      <c r="F63" s="162" t="s">
        <v>210</v>
      </c>
      <c r="G63" s="218">
        <v>45252</v>
      </c>
      <c r="H63" s="162" t="s">
        <v>447</v>
      </c>
      <c r="I63" s="162" t="s">
        <v>197</v>
      </c>
      <c r="K63" s="219">
        <v>44270</v>
      </c>
      <c r="L63" s="162" t="s">
        <v>73</v>
      </c>
    </row>
    <row r="64" spans="1:12" s="162" customFormat="1" x14ac:dyDescent="0.25">
      <c r="A64" s="162" t="s">
        <v>129</v>
      </c>
      <c r="B64" s="162" t="s">
        <v>655</v>
      </c>
      <c r="C64" s="217">
        <v>44239</v>
      </c>
      <c r="D64" s="162" t="s">
        <v>656</v>
      </c>
      <c r="E64" s="162" t="s">
        <v>659</v>
      </c>
      <c r="F64" s="162" t="s">
        <v>287</v>
      </c>
      <c r="G64" s="218">
        <v>9915.5400000000009</v>
      </c>
      <c r="H64" s="162" t="s">
        <v>660</v>
      </c>
      <c r="I64" s="162" t="s">
        <v>197</v>
      </c>
      <c r="K64" s="219">
        <v>44270</v>
      </c>
      <c r="L64" s="162" t="s">
        <v>73</v>
      </c>
    </row>
    <row r="65" spans="1:12" s="162" customFormat="1" x14ac:dyDescent="0.25">
      <c r="A65" s="162" t="s">
        <v>129</v>
      </c>
      <c r="B65" s="162" t="s">
        <v>676</v>
      </c>
      <c r="C65" s="217">
        <v>44319</v>
      </c>
      <c r="D65" s="162" t="s">
        <v>673</v>
      </c>
      <c r="E65" s="162" t="s">
        <v>670</v>
      </c>
      <c r="F65" s="162" t="s">
        <v>287</v>
      </c>
      <c r="G65" s="218">
        <v>5000</v>
      </c>
      <c r="H65" s="162" t="s">
        <v>633</v>
      </c>
      <c r="I65" s="162" t="s">
        <v>717</v>
      </c>
      <c r="K65" s="219">
        <v>44270</v>
      </c>
      <c r="L65" s="162" t="s">
        <v>73</v>
      </c>
    </row>
    <row r="66" spans="1:12" s="162" customFormat="1" x14ac:dyDescent="0.25">
      <c r="A66" s="162" t="s">
        <v>129</v>
      </c>
      <c r="B66" s="162" t="s">
        <v>674</v>
      </c>
      <c r="C66" s="217">
        <v>44258</v>
      </c>
      <c r="D66" s="162" t="s">
        <v>671</v>
      </c>
      <c r="E66" s="162" t="s">
        <v>694</v>
      </c>
      <c r="F66" s="162" t="s">
        <v>210</v>
      </c>
      <c r="G66" s="218">
        <v>0</v>
      </c>
      <c r="H66" s="162" t="s">
        <v>453</v>
      </c>
      <c r="I66" s="162" t="s">
        <v>220</v>
      </c>
      <c r="K66" s="219">
        <v>44270</v>
      </c>
      <c r="L66" s="162" t="s">
        <v>73</v>
      </c>
    </row>
    <row r="67" spans="1:12" s="162" customFormat="1" x14ac:dyDescent="0.25">
      <c r="A67" s="162" t="s">
        <v>129</v>
      </c>
      <c r="B67" s="162" t="s">
        <v>675</v>
      </c>
      <c r="C67" s="217">
        <v>44263</v>
      </c>
      <c r="D67" s="162" t="s">
        <v>672</v>
      </c>
      <c r="E67" s="162" t="s">
        <v>695</v>
      </c>
      <c r="F67" s="162" t="s">
        <v>210</v>
      </c>
      <c r="G67" s="218">
        <v>0</v>
      </c>
      <c r="H67" s="162" t="s">
        <v>532</v>
      </c>
      <c r="I67" s="162" t="s">
        <v>220</v>
      </c>
      <c r="K67" s="219">
        <v>44270</v>
      </c>
      <c r="L67" s="162" t="s">
        <v>73</v>
      </c>
    </row>
    <row r="68" spans="1:12" s="162" customFormat="1" x14ac:dyDescent="0.25">
      <c r="A68" s="162" t="s">
        <v>129</v>
      </c>
      <c r="B68" s="162" t="s">
        <v>715</v>
      </c>
      <c r="C68" s="217">
        <v>44267</v>
      </c>
      <c r="D68" s="162" t="s">
        <v>712</v>
      </c>
      <c r="E68" s="162" t="s">
        <v>709</v>
      </c>
      <c r="F68" s="162" t="s">
        <v>287</v>
      </c>
      <c r="G68" s="218">
        <v>3000</v>
      </c>
      <c r="H68" s="162" t="s">
        <v>453</v>
      </c>
      <c r="I68" s="162" t="s">
        <v>220</v>
      </c>
      <c r="K68" s="219">
        <v>44277</v>
      </c>
      <c r="L68" s="162" t="s">
        <v>73</v>
      </c>
    </row>
    <row r="69" spans="1:12" s="162" customFormat="1" x14ac:dyDescent="0.25">
      <c r="A69" s="162" t="s">
        <v>129</v>
      </c>
      <c r="B69" s="162" t="s">
        <v>704</v>
      </c>
      <c r="C69" s="217">
        <v>43840</v>
      </c>
      <c r="D69" s="162" t="s">
        <v>705</v>
      </c>
      <c r="E69" s="162" t="s">
        <v>706</v>
      </c>
      <c r="F69" s="162" t="s">
        <v>210</v>
      </c>
      <c r="G69" s="218">
        <v>2500</v>
      </c>
      <c r="H69" s="162" t="s">
        <v>707</v>
      </c>
      <c r="I69" s="162" t="s">
        <v>220</v>
      </c>
      <c r="K69" s="219">
        <v>44277</v>
      </c>
      <c r="L69" s="162" t="s">
        <v>73</v>
      </c>
    </row>
    <row r="70" spans="1:12" s="162" customFormat="1" x14ac:dyDescent="0.25">
      <c r="A70" s="162" t="s">
        <v>129</v>
      </c>
      <c r="B70" s="162" t="s">
        <v>714</v>
      </c>
      <c r="C70" s="217">
        <v>44214</v>
      </c>
      <c r="D70" s="162" t="s">
        <v>711</v>
      </c>
      <c r="E70" s="162" t="s">
        <v>217</v>
      </c>
      <c r="F70" s="162" t="s">
        <v>210</v>
      </c>
      <c r="G70" s="218">
        <v>1000</v>
      </c>
      <c r="H70" s="162" t="s">
        <v>708</v>
      </c>
      <c r="I70" s="162" t="s">
        <v>220</v>
      </c>
      <c r="K70" s="219">
        <v>44277</v>
      </c>
      <c r="L70" s="162" t="s">
        <v>73</v>
      </c>
    </row>
    <row r="71" spans="1:12" s="162" customFormat="1" x14ac:dyDescent="0.25">
      <c r="A71" s="162" t="s">
        <v>129</v>
      </c>
      <c r="B71" s="162" t="s">
        <v>716</v>
      </c>
      <c r="C71" s="217">
        <v>44271</v>
      </c>
      <c r="D71" s="162" t="s">
        <v>713</v>
      </c>
      <c r="E71" s="162" t="s">
        <v>710</v>
      </c>
      <c r="F71" s="162" t="s">
        <v>287</v>
      </c>
      <c r="G71" s="218">
        <v>0</v>
      </c>
      <c r="H71" s="162" t="s">
        <v>633</v>
      </c>
      <c r="I71" s="162" t="s">
        <v>220</v>
      </c>
      <c r="K71" s="219">
        <v>44277</v>
      </c>
      <c r="L71" s="162" t="s">
        <v>73</v>
      </c>
    </row>
    <row r="72" spans="1:12" s="162" customFormat="1" x14ac:dyDescent="0.25">
      <c r="A72" s="162" t="s">
        <v>129</v>
      </c>
      <c r="B72" s="162" t="s">
        <v>784</v>
      </c>
      <c r="C72" s="217">
        <v>44222</v>
      </c>
      <c r="D72" s="162" t="s">
        <v>786</v>
      </c>
      <c r="E72" s="162" t="s">
        <v>790</v>
      </c>
      <c r="F72" s="162" t="s">
        <v>287</v>
      </c>
      <c r="G72" s="218">
        <v>94740</v>
      </c>
      <c r="H72" s="162" t="s">
        <v>783</v>
      </c>
      <c r="I72" s="162" t="s">
        <v>791</v>
      </c>
      <c r="K72" s="219">
        <v>44284</v>
      </c>
      <c r="L72" s="162" t="s">
        <v>73</v>
      </c>
    </row>
    <row r="73" spans="1:12" s="162" customFormat="1" x14ac:dyDescent="0.25">
      <c r="A73" s="162" t="s">
        <v>129</v>
      </c>
      <c r="B73" s="162" t="s">
        <v>781</v>
      </c>
      <c r="C73" s="217">
        <v>44215</v>
      </c>
      <c r="D73" s="162" t="s">
        <v>782</v>
      </c>
      <c r="E73" s="162" t="s">
        <v>789</v>
      </c>
      <c r="F73" s="162" t="s">
        <v>210</v>
      </c>
      <c r="G73" s="218">
        <v>71497.8</v>
      </c>
      <c r="H73" s="162" t="s">
        <v>783</v>
      </c>
      <c r="I73" s="162" t="s">
        <v>197</v>
      </c>
      <c r="K73" s="219">
        <v>44284</v>
      </c>
      <c r="L73" s="162" t="s">
        <v>73</v>
      </c>
    </row>
    <row r="74" spans="1:12" s="162" customFormat="1" x14ac:dyDescent="0.25">
      <c r="A74" s="162" t="s">
        <v>129</v>
      </c>
      <c r="B74" s="162" t="s">
        <v>785</v>
      </c>
      <c r="C74" s="217">
        <v>44252</v>
      </c>
      <c r="D74" s="162" t="s">
        <v>787</v>
      </c>
      <c r="E74" s="162" t="s">
        <v>788</v>
      </c>
      <c r="F74" s="162" t="s">
        <v>210</v>
      </c>
      <c r="G74" s="218">
        <v>15225</v>
      </c>
      <c r="H74" s="162" t="s">
        <v>783</v>
      </c>
      <c r="I74" s="162" t="s">
        <v>791</v>
      </c>
      <c r="K74" s="219">
        <v>44284</v>
      </c>
      <c r="L74" s="162" t="s">
        <v>73</v>
      </c>
    </row>
    <row r="75" spans="1:12" s="162" customFormat="1" x14ac:dyDescent="0.25">
      <c r="A75" s="162" t="s">
        <v>129</v>
      </c>
      <c r="B75" s="162" t="s">
        <v>792</v>
      </c>
      <c r="C75" s="217">
        <v>44151</v>
      </c>
      <c r="D75" s="162" t="s">
        <v>793</v>
      </c>
      <c r="E75" s="162" t="s">
        <v>794</v>
      </c>
      <c r="F75" s="162" t="s">
        <v>287</v>
      </c>
      <c r="G75" s="218">
        <f>111945.6+27699.63</f>
        <v>139645.23000000001</v>
      </c>
      <c r="H75" s="162" t="s">
        <v>795</v>
      </c>
      <c r="I75" s="162" t="s">
        <v>212</v>
      </c>
      <c r="J75" s="162" t="s">
        <v>198</v>
      </c>
      <c r="K75" s="219">
        <v>44291</v>
      </c>
      <c r="L75" s="162" t="s">
        <v>76</v>
      </c>
    </row>
    <row r="76" spans="1:12" s="162" customFormat="1" x14ac:dyDescent="0.25">
      <c r="A76" s="162" t="s">
        <v>129</v>
      </c>
      <c r="B76" s="162" t="s">
        <v>811</v>
      </c>
      <c r="C76" s="217">
        <v>44271</v>
      </c>
      <c r="D76" s="162" t="s">
        <v>810</v>
      </c>
      <c r="E76" s="162" t="s">
        <v>809</v>
      </c>
      <c r="F76" s="162" t="s">
        <v>287</v>
      </c>
      <c r="G76" s="218">
        <v>600</v>
      </c>
      <c r="H76" s="162" t="s">
        <v>453</v>
      </c>
      <c r="J76" s="162" t="s">
        <v>198</v>
      </c>
      <c r="K76" s="219">
        <v>44291</v>
      </c>
      <c r="L76" s="162" t="s">
        <v>76</v>
      </c>
    </row>
    <row r="77" spans="1:12" s="162" customFormat="1" x14ac:dyDescent="0.25">
      <c r="A77" s="162" t="s">
        <v>129</v>
      </c>
      <c r="B77" s="162" t="s">
        <v>806</v>
      </c>
      <c r="C77" s="217">
        <v>44277</v>
      </c>
      <c r="D77" s="162" t="s">
        <v>807</v>
      </c>
      <c r="E77" s="162" t="s">
        <v>808</v>
      </c>
      <c r="F77" s="162" t="s">
        <v>287</v>
      </c>
      <c r="G77" s="218">
        <v>400</v>
      </c>
      <c r="H77" s="162" t="s">
        <v>289</v>
      </c>
      <c r="I77" s="162" t="s">
        <v>220</v>
      </c>
      <c r="J77" s="162" t="s">
        <v>198</v>
      </c>
      <c r="K77" s="219">
        <v>44291</v>
      </c>
      <c r="L77" s="162" t="s">
        <v>76</v>
      </c>
    </row>
    <row r="78" spans="1:12" s="162" customFormat="1" x14ac:dyDescent="0.25">
      <c r="A78" s="162" t="s">
        <v>804</v>
      </c>
      <c r="B78" s="162" t="s">
        <v>180</v>
      </c>
      <c r="C78" s="217" t="s">
        <v>180</v>
      </c>
      <c r="D78" s="162" t="s">
        <v>821</v>
      </c>
      <c r="E78" s="162" t="s">
        <v>822</v>
      </c>
      <c r="F78" s="162" t="s">
        <v>210</v>
      </c>
      <c r="G78" s="218">
        <v>919066.04</v>
      </c>
      <c r="H78" s="162" t="s">
        <v>804</v>
      </c>
      <c r="I78" s="162" t="s">
        <v>410</v>
      </c>
      <c r="J78" s="162" t="s">
        <v>198</v>
      </c>
      <c r="K78" s="219">
        <v>44291</v>
      </c>
      <c r="L78" s="162" t="s">
        <v>76</v>
      </c>
    </row>
    <row r="79" spans="1:12" s="162" customFormat="1" x14ac:dyDescent="0.25">
      <c r="A79" s="162" t="s">
        <v>189</v>
      </c>
      <c r="B79" s="162" t="s">
        <v>180</v>
      </c>
      <c r="C79" s="217" t="s">
        <v>180</v>
      </c>
      <c r="D79" s="162" t="s">
        <v>821</v>
      </c>
      <c r="E79" s="162" t="s">
        <v>823</v>
      </c>
      <c r="F79" s="162" t="s">
        <v>210</v>
      </c>
      <c r="G79" s="218">
        <v>360929.35</v>
      </c>
      <c r="H79" s="162" t="s">
        <v>189</v>
      </c>
      <c r="I79" s="162" t="s">
        <v>410</v>
      </c>
      <c r="J79" s="162" t="s">
        <v>198</v>
      </c>
      <c r="K79" s="219">
        <v>44291</v>
      </c>
      <c r="L79" s="162" t="s">
        <v>76</v>
      </c>
    </row>
    <row r="80" spans="1:12" s="162" customFormat="1" x14ac:dyDescent="0.25">
      <c r="A80" s="162" t="s">
        <v>129</v>
      </c>
      <c r="B80" s="162" t="s">
        <v>850</v>
      </c>
      <c r="C80" s="217">
        <v>44276</v>
      </c>
      <c r="D80" s="162" t="s">
        <v>851</v>
      </c>
      <c r="E80" s="162" t="s">
        <v>852</v>
      </c>
      <c r="F80" s="162" t="s">
        <v>316</v>
      </c>
      <c r="G80" s="218">
        <v>4500</v>
      </c>
      <c r="I80" s="162" t="s">
        <v>220</v>
      </c>
      <c r="J80" s="162" t="s">
        <v>198</v>
      </c>
      <c r="K80" s="219">
        <v>44298</v>
      </c>
      <c r="L80" s="162" t="s">
        <v>76</v>
      </c>
    </row>
    <row r="81" spans="1:13" s="162" customFormat="1" x14ac:dyDescent="0.25">
      <c r="A81" s="162" t="s">
        <v>129</v>
      </c>
      <c r="B81" s="162" t="s">
        <v>892</v>
      </c>
      <c r="C81" s="217">
        <v>44284</v>
      </c>
      <c r="D81" s="162" t="s">
        <v>893</v>
      </c>
      <c r="E81" s="162" t="s">
        <v>894</v>
      </c>
      <c r="F81" s="162" t="s">
        <v>287</v>
      </c>
      <c r="G81" s="218">
        <v>10000</v>
      </c>
      <c r="I81" s="162" t="s">
        <v>220</v>
      </c>
      <c r="J81" s="162" t="s">
        <v>198</v>
      </c>
      <c r="K81" s="219">
        <v>44305</v>
      </c>
      <c r="L81" s="162" t="s">
        <v>76</v>
      </c>
    </row>
    <row r="82" spans="1:13" s="162" customFormat="1" x14ac:dyDescent="0.25">
      <c r="A82" s="162" t="s">
        <v>189</v>
      </c>
      <c r="B82" s="162" t="s">
        <v>971</v>
      </c>
      <c r="C82" s="217">
        <v>44312</v>
      </c>
      <c r="D82" s="162" t="s">
        <v>451</v>
      </c>
      <c r="E82" s="162" t="s">
        <v>972</v>
      </c>
      <c r="F82" s="162" t="s">
        <v>183</v>
      </c>
      <c r="G82" s="218">
        <v>100000</v>
      </c>
      <c r="H82" s="162" t="s">
        <v>189</v>
      </c>
      <c r="I82" s="162" t="s">
        <v>410</v>
      </c>
      <c r="J82" s="162" t="s">
        <v>180</v>
      </c>
      <c r="K82" s="219">
        <v>44312</v>
      </c>
      <c r="L82" s="162" t="s">
        <v>76</v>
      </c>
    </row>
    <row r="83" spans="1:13" s="162" customFormat="1" x14ac:dyDescent="0.25">
      <c r="A83" s="220" t="s">
        <v>129</v>
      </c>
      <c r="B83" s="220" t="s">
        <v>959</v>
      </c>
      <c r="C83" s="221">
        <v>44232</v>
      </c>
      <c r="D83" s="220" t="s">
        <v>493</v>
      </c>
      <c r="E83" s="220" t="s">
        <v>960</v>
      </c>
      <c r="F83" s="220" t="s">
        <v>287</v>
      </c>
      <c r="G83" s="222">
        <v>150000</v>
      </c>
      <c r="H83" s="220" t="s">
        <v>961</v>
      </c>
      <c r="I83" s="220" t="s">
        <v>212</v>
      </c>
      <c r="J83" s="220" t="s">
        <v>297</v>
      </c>
      <c r="K83" s="219">
        <v>44312</v>
      </c>
      <c r="L83" s="220" t="s">
        <v>76</v>
      </c>
    </row>
    <row r="84" spans="1:13" s="162" customFormat="1" x14ac:dyDescent="0.25">
      <c r="A84" s="162" t="s">
        <v>129</v>
      </c>
      <c r="B84" s="162" t="s">
        <v>947</v>
      </c>
      <c r="C84" s="217">
        <v>44300</v>
      </c>
      <c r="D84" s="162" t="s">
        <v>948</v>
      </c>
      <c r="E84" s="162" t="s">
        <v>949</v>
      </c>
      <c r="F84" s="162" t="s">
        <v>210</v>
      </c>
      <c r="G84" s="218">
        <v>48600</v>
      </c>
      <c r="H84" s="162" t="s">
        <v>948</v>
      </c>
      <c r="I84" s="162" t="s">
        <v>435</v>
      </c>
      <c r="J84" s="162" t="s">
        <v>198</v>
      </c>
      <c r="K84" s="219">
        <v>44312</v>
      </c>
      <c r="L84" s="162" t="s">
        <v>76</v>
      </c>
    </row>
    <row r="85" spans="1:13" s="162" customFormat="1" x14ac:dyDescent="0.25">
      <c r="A85" s="162" t="s">
        <v>129</v>
      </c>
      <c r="B85" s="162" t="s">
        <v>956</v>
      </c>
      <c r="C85" s="217">
        <v>44224</v>
      </c>
      <c r="D85" s="162" t="s">
        <v>962</v>
      </c>
      <c r="E85" s="162" t="s">
        <v>957</v>
      </c>
      <c r="F85" s="162" t="s">
        <v>316</v>
      </c>
      <c r="G85" s="218">
        <v>20000</v>
      </c>
      <c r="H85" s="162" t="s">
        <v>958</v>
      </c>
      <c r="I85" s="162" t="s">
        <v>212</v>
      </c>
      <c r="J85" s="162" t="s">
        <v>297</v>
      </c>
      <c r="K85" s="219">
        <v>44312</v>
      </c>
      <c r="L85" s="162" t="s">
        <v>76</v>
      </c>
    </row>
    <row r="86" spans="1:13" s="162" customFormat="1" x14ac:dyDescent="0.25">
      <c r="A86" s="162" t="s">
        <v>129</v>
      </c>
      <c r="B86" s="162" t="s">
        <v>953</v>
      </c>
      <c r="C86" s="217">
        <v>44237</v>
      </c>
      <c r="D86" s="162" t="s">
        <v>493</v>
      </c>
      <c r="E86" s="162" t="s">
        <v>954</v>
      </c>
      <c r="F86" s="162" t="s">
        <v>287</v>
      </c>
      <c r="G86" s="218">
        <v>18000</v>
      </c>
      <c r="H86" s="162" t="s">
        <v>955</v>
      </c>
      <c r="I86" s="162" t="s">
        <v>717</v>
      </c>
      <c r="J86" s="162" t="s">
        <v>198</v>
      </c>
      <c r="K86" s="219">
        <v>44312</v>
      </c>
      <c r="L86" s="162" t="s">
        <v>76</v>
      </c>
    </row>
    <row r="87" spans="1:13" s="162" customFormat="1" x14ac:dyDescent="0.25">
      <c r="A87" s="162" t="s">
        <v>129</v>
      </c>
      <c r="B87" s="162" t="s">
        <v>943</v>
      </c>
      <c r="C87" s="217">
        <v>44273</v>
      </c>
      <c r="D87" s="162" t="s">
        <v>944</v>
      </c>
      <c r="E87" s="162" t="s">
        <v>945</v>
      </c>
      <c r="F87" s="162" t="s">
        <v>235</v>
      </c>
      <c r="G87" s="218">
        <v>9000</v>
      </c>
      <c r="H87" s="162" t="s">
        <v>946</v>
      </c>
      <c r="I87" s="162" t="s">
        <v>435</v>
      </c>
      <c r="J87" s="162" t="s">
        <v>198</v>
      </c>
      <c r="K87" s="219">
        <v>44312</v>
      </c>
      <c r="L87" s="162" t="s">
        <v>76</v>
      </c>
    </row>
    <row r="88" spans="1:13" s="162" customFormat="1" x14ac:dyDescent="0.25">
      <c r="A88" s="162" t="s">
        <v>129</v>
      </c>
      <c r="B88" s="162" t="s">
        <v>950</v>
      </c>
      <c r="C88" s="217">
        <v>44298</v>
      </c>
      <c r="D88" s="162" t="s">
        <v>951</v>
      </c>
      <c r="E88" s="162" t="s">
        <v>952</v>
      </c>
      <c r="F88" s="162" t="s">
        <v>287</v>
      </c>
      <c r="G88" s="218">
        <v>753</v>
      </c>
      <c r="H88" s="162" t="s">
        <v>289</v>
      </c>
      <c r="I88" s="162" t="s">
        <v>220</v>
      </c>
      <c r="J88" s="162" t="s">
        <v>198</v>
      </c>
      <c r="K88" s="219">
        <v>44312</v>
      </c>
      <c r="L88" s="162" t="s">
        <v>76</v>
      </c>
    </row>
    <row r="89" spans="1:13" s="162" customFormat="1" x14ac:dyDescent="0.25">
      <c r="A89" s="162" t="s">
        <v>129</v>
      </c>
      <c r="B89" s="162" t="s">
        <v>997</v>
      </c>
      <c r="C89" s="217">
        <v>44273</v>
      </c>
      <c r="D89" s="162" t="s">
        <v>996</v>
      </c>
      <c r="E89" s="162" t="s">
        <v>995</v>
      </c>
      <c r="F89" s="162" t="s">
        <v>316</v>
      </c>
      <c r="G89" s="218">
        <v>80000</v>
      </c>
      <c r="H89" s="162" t="s">
        <v>289</v>
      </c>
      <c r="I89" s="162" t="s">
        <v>717</v>
      </c>
      <c r="J89" s="162" t="s">
        <v>297</v>
      </c>
      <c r="K89" s="219">
        <v>44319</v>
      </c>
      <c r="L89" s="162" t="s">
        <v>76</v>
      </c>
    </row>
    <row r="90" spans="1:13" s="162" customFormat="1" x14ac:dyDescent="0.25">
      <c r="A90" s="162" t="s">
        <v>129</v>
      </c>
      <c r="B90" s="162" t="s">
        <v>992</v>
      </c>
      <c r="C90" s="217">
        <v>44298</v>
      </c>
      <c r="D90" s="162" t="s">
        <v>993</v>
      </c>
      <c r="E90" s="162" t="s">
        <v>994</v>
      </c>
      <c r="F90" s="162" t="s">
        <v>287</v>
      </c>
      <c r="G90" s="218">
        <v>1000</v>
      </c>
      <c r="H90" s="162" t="s">
        <v>289</v>
      </c>
      <c r="I90" s="162" t="s">
        <v>220</v>
      </c>
      <c r="J90" s="162" t="s">
        <v>198</v>
      </c>
      <c r="K90" s="219">
        <v>44319</v>
      </c>
      <c r="L90" s="162" t="s">
        <v>76</v>
      </c>
    </row>
    <row r="91" spans="1:13" s="39" customFormat="1" x14ac:dyDescent="0.25">
      <c r="A91" s="294" t="s">
        <v>129</v>
      </c>
      <c r="B91" s="294" t="s">
        <v>792</v>
      </c>
      <c r="C91" s="295">
        <v>44151</v>
      </c>
      <c r="D91" s="294" t="s">
        <v>793</v>
      </c>
      <c r="E91" s="296" t="s">
        <v>1010</v>
      </c>
      <c r="F91" s="294" t="s">
        <v>183</v>
      </c>
      <c r="G91" s="297">
        <v>139312.23000000001</v>
      </c>
      <c r="H91" s="294" t="s">
        <v>1011</v>
      </c>
      <c r="I91" s="294" t="s">
        <v>212</v>
      </c>
      <c r="J91" s="294" t="s">
        <v>297</v>
      </c>
      <c r="K91" s="298">
        <v>44326</v>
      </c>
      <c r="L91" s="294" t="s">
        <v>1069</v>
      </c>
      <c r="M91" s="223"/>
    </row>
    <row r="92" spans="1:13" s="39" customFormat="1" x14ac:dyDescent="0.25">
      <c r="A92" s="299" t="s">
        <v>129</v>
      </c>
      <c r="B92" s="294" t="s">
        <v>1012</v>
      </c>
      <c r="C92" s="295">
        <v>44221</v>
      </c>
      <c r="D92" s="294" t="s">
        <v>1013</v>
      </c>
      <c r="E92" s="296" t="s">
        <v>1014</v>
      </c>
      <c r="F92" s="294" t="s">
        <v>183</v>
      </c>
      <c r="G92" s="297">
        <v>14000</v>
      </c>
      <c r="H92" s="294" t="s">
        <v>376</v>
      </c>
      <c r="I92" s="294" t="s">
        <v>212</v>
      </c>
      <c r="J92" s="294" t="s">
        <v>198</v>
      </c>
      <c r="K92" s="298">
        <v>44326</v>
      </c>
      <c r="L92" s="294" t="s">
        <v>1069</v>
      </c>
      <c r="M92" s="223"/>
    </row>
    <row r="93" spans="1:13" s="39" customFormat="1" x14ac:dyDescent="0.25">
      <c r="A93" s="300" t="s">
        <v>129</v>
      </c>
      <c r="B93" s="300" t="s">
        <v>1015</v>
      </c>
      <c r="C93" s="301">
        <v>44313</v>
      </c>
      <c r="D93" s="300" t="s">
        <v>1016</v>
      </c>
      <c r="E93" s="300" t="s">
        <v>1017</v>
      </c>
      <c r="F93" s="300" t="s">
        <v>210</v>
      </c>
      <c r="G93" s="302">
        <v>13800</v>
      </c>
      <c r="H93" s="300" t="s">
        <v>1018</v>
      </c>
      <c r="I93" s="300" t="s">
        <v>1019</v>
      </c>
      <c r="J93" s="300" t="s">
        <v>198</v>
      </c>
      <c r="K93" s="298">
        <v>44326</v>
      </c>
      <c r="L93" s="294" t="s">
        <v>1069</v>
      </c>
    </row>
    <row r="94" spans="1:13" s="39" customFormat="1" x14ac:dyDescent="0.25">
      <c r="A94" s="300" t="s">
        <v>129</v>
      </c>
      <c r="B94" s="162" t="s">
        <v>1020</v>
      </c>
      <c r="C94" s="217">
        <v>44308</v>
      </c>
      <c r="D94" s="162" t="s">
        <v>948</v>
      </c>
      <c r="E94" s="162" t="s">
        <v>1021</v>
      </c>
      <c r="F94" s="162" t="s">
        <v>210</v>
      </c>
      <c r="G94" s="218">
        <v>46426</v>
      </c>
      <c r="H94" s="162" t="s">
        <v>1022</v>
      </c>
      <c r="I94" s="162" t="s">
        <v>435</v>
      </c>
      <c r="J94" s="162" t="s">
        <v>198</v>
      </c>
      <c r="K94" s="298">
        <v>44326</v>
      </c>
      <c r="L94" s="294" t="s">
        <v>1069</v>
      </c>
    </row>
    <row r="95" spans="1:13" s="39" customFormat="1" x14ac:dyDescent="0.25">
      <c r="A95" s="300" t="s">
        <v>129</v>
      </c>
      <c r="B95" s="162" t="s">
        <v>1027</v>
      </c>
      <c r="C95" s="217">
        <v>44285</v>
      </c>
      <c r="D95" s="162" t="s">
        <v>1028</v>
      </c>
      <c r="E95" s="162" t="s">
        <v>1029</v>
      </c>
      <c r="F95" s="162" t="s">
        <v>287</v>
      </c>
      <c r="G95" s="218">
        <v>200</v>
      </c>
      <c r="H95" s="162" t="s">
        <v>1030</v>
      </c>
      <c r="I95" s="162" t="s">
        <v>220</v>
      </c>
      <c r="J95" s="162" t="s">
        <v>198</v>
      </c>
      <c r="K95" s="298">
        <v>44326</v>
      </c>
      <c r="L95" s="294" t="s">
        <v>1069</v>
      </c>
    </row>
    <row r="96" spans="1:13" s="39" customFormat="1" x14ac:dyDescent="0.25">
      <c r="A96" s="300" t="s">
        <v>129</v>
      </c>
      <c r="B96" s="162" t="s">
        <v>1031</v>
      </c>
      <c r="C96" s="217">
        <v>44314</v>
      </c>
      <c r="D96" s="162" t="s">
        <v>1032</v>
      </c>
      <c r="E96" s="162" t="s">
        <v>1033</v>
      </c>
      <c r="F96" s="162" t="s">
        <v>316</v>
      </c>
      <c r="G96" s="218">
        <v>4000</v>
      </c>
      <c r="H96" s="162" t="s">
        <v>453</v>
      </c>
      <c r="I96" s="162" t="s">
        <v>220</v>
      </c>
      <c r="J96" s="162" t="s">
        <v>198</v>
      </c>
      <c r="K96" s="298">
        <v>44326</v>
      </c>
      <c r="L96" s="294" t="s">
        <v>1069</v>
      </c>
    </row>
    <row r="97" spans="1:12" s="39" customFormat="1" x14ac:dyDescent="0.25">
      <c r="A97" s="300" t="s">
        <v>129</v>
      </c>
      <c r="B97" s="162" t="s">
        <v>1034</v>
      </c>
      <c r="C97" s="217">
        <v>44312</v>
      </c>
      <c r="D97" s="162" t="s">
        <v>361</v>
      </c>
      <c r="E97" s="162" t="s">
        <v>365</v>
      </c>
      <c r="F97" s="162" t="s">
        <v>316</v>
      </c>
      <c r="G97" s="218">
        <v>4490</v>
      </c>
      <c r="H97" s="162" t="s">
        <v>1035</v>
      </c>
      <c r="I97" s="162" t="s">
        <v>220</v>
      </c>
      <c r="J97" s="162" t="s">
        <v>198</v>
      </c>
      <c r="K97" s="298">
        <v>44326</v>
      </c>
      <c r="L97" s="294" t="s">
        <v>1069</v>
      </c>
    </row>
    <row r="98" spans="1:12" s="39" customFormat="1" x14ac:dyDescent="0.25">
      <c r="A98" s="300" t="s">
        <v>129</v>
      </c>
      <c r="B98" s="162" t="s">
        <v>1036</v>
      </c>
      <c r="C98" s="217">
        <v>44312</v>
      </c>
      <c r="D98" s="162" t="s">
        <v>361</v>
      </c>
      <c r="E98" s="162" t="s">
        <v>365</v>
      </c>
      <c r="F98" s="162" t="s">
        <v>316</v>
      </c>
      <c r="G98" s="218">
        <v>4490</v>
      </c>
      <c r="H98" s="162" t="s">
        <v>1035</v>
      </c>
      <c r="I98" s="162" t="s">
        <v>220</v>
      </c>
      <c r="J98" s="162" t="s">
        <v>198</v>
      </c>
      <c r="K98" s="298">
        <v>44326</v>
      </c>
      <c r="L98" s="294" t="s">
        <v>1069</v>
      </c>
    </row>
    <row r="99" spans="1:12" s="39" customFormat="1" x14ac:dyDescent="0.25">
      <c r="A99" s="300" t="s">
        <v>129</v>
      </c>
      <c r="B99" s="162" t="s">
        <v>1037</v>
      </c>
      <c r="C99" s="217">
        <v>44312</v>
      </c>
      <c r="D99" s="162" t="s">
        <v>1038</v>
      </c>
      <c r="E99" s="162" t="s">
        <v>1039</v>
      </c>
      <c r="F99" s="162" t="s">
        <v>287</v>
      </c>
      <c r="G99" s="218">
        <v>1200</v>
      </c>
      <c r="H99" s="162" t="s">
        <v>633</v>
      </c>
      <c r="I99" s="162" t="s">
        <v>220</v>
      </c>
      <c r="J99" s="162" t="s">
        <v>198</v>
      </c>
      <c r="K99" s="298">
        <v>44326</v>
      </c>
      <c r="L99" s="294" t="s">
        <v>1069</v>
      </c>
    </row>
    <row r="100" spans="1:12" s="39" customFormat="1" x14ac:dyDescent="0.25">
      <c r="A100" s="300" t="s">
        <v>129</v>
      </c>
      <c r="B100" s="162" t="s">
        <v>1040</v>
      </c>
      <c r="C100" s="217">
        <v>44312</v>
      </c>
      <c r="D100" s="162" t="s">
        <v>1038</v>
      </c>
      <c r="E100" s="162" t="s">
        <v>1041</v>
      </c>
      <c r="F100" s="162" t="s">
        <v>287</v>
      </c>
      <c r="G100" s="218">
        <v>5000</v>
      </c>
      <c r="H100" s="162" t="s">
        <v>633</v>
      </c>
      <c r="I100" s="162" t="s">
        <v>220</v>
      </c>
      <c r="J100" s="162" t="s">
        <v>198</v>
      </c>
      <c r="K100" s="298">
        <v>44326</v>
      </c>
      <c r="L100" s="294" t="s">
        <v>1069</v>
      </c>
    </row>
    <row r="101" spans="1:12" s="39" customFormat="1" x14ac:dyDescent="0.25">
      <c r="A101" s="300" t="s">
        <v>129</v>
      </c>
      <c r="B101" s="162" t="s">
        <v>1042</v>
      </c>
      <c r="C101" s="217">
        <v>44315</v>
      </c>
      <c r="D101" s="162" t="s">
        <v>1043</v>
      </c>
      <c r="E101" s="162" t="s">
        <v>1044</v>
      </c>
      <c r="F101" s="162" t="s">
        <v>287</v>
      </c>
      <c r="G101" s="218">
        <v>1000</v>
      </c>
      <c r="H101" s="162" t="s">
        <v>633</v>
      </c>
      <c r="I101" s="162" t="s">
        <v>220</v>
      </c>
      <c r="J101" s="162" t="s">
        <v>198</v>
      </c>
      <c r="K101" s="298">
        <v>44326</v>
      </c>
      <c r="L101" s="294" t="s">
        <v>1069</v>
      </c>
    </row>
    <row r="102" spans="1:12" s="39" customFormat="1" x14ac:dyDescent="0.25">
      <c r="A102" s="300" t="s">
        <v>129</v>
      </c>
      <c r="B102" s="162" t="s">
        <v>1045</v>
      </c>
      <c r="C102" s="217">
        <v>44306</v>
      </c>
      <c r="D102" s="162" t="s">
        <v>1046</v>
      </c>
      <c r="E102" s="162" t="s">
        <v>1047</v>
      </c>
      <c r="F102" s="162" t="s">
        <v>316</v>
      </c>
      <c r="G102" s="218">
        <v>50</v>
      </c>
      <c r="H102" s="162" t="s">
        <v>290</v>
      </c>
      <c r="I102" s="162" t="s">
        <v>220</v>
      </c>
      <c r="J102" s="162" t="s">
        <v>198</v>
      </c>
      <c r="K102" s="298">
        <v>44326</v>
      </c>
      <c r="L102" s="294" t="s">
        <v>1069</v>
      </c>
    </row>
    <row r="103" spans="1:12" s="39" customFormat="1" x14ac:dyDescent="0.25">
      <c r="A103" s="220" t="s">
        <v>189</v>
      </c>
      <c r="B103" s="162" t="s">
        <v>1070</v>
      </c>
      <c r="C103" s="217">
        <v>44305</v>
      </c>
      <c r="D103" s="162" t="s">
        <v>1071</v>
      </c>
      <c r="E103" s="162" t="s">
        <v>1072</v>
      </c>
      <c r="F103" s="162" t="s">
        <v>287</v>
      </c>
      <c r="G103" s="218">
        <v>130000</v>
      </c>
      <c r="H103" s="162" t="s">
        <v>189</v>
      </c>
      <c r="I103" s="162" t="s">
        <v>410</v>
      </c>
      <c r="J103" s="162" t="s">
        <v>198</v>
      </c>
      <c r="K103" s="219">
        <v>44333</v>
      </c>
      <c r="L103" s="162" t="s">
        <v>1069</v>
      </c>
    </row>
    <row r="104" spans="1:12" s="39" customFormat="1" x14ac:dyDescent="0.25">
      <c r="A104" s="220" t="s">
        <v>189</v>
      </c>
      <c r="B104" s="162" t="s">
        <v>1073</v>
      </c>
      <c r="C104" s="217">
        <v>44287</v>
      </c>
      <c r="D104" s="162" t="s">
        <v>451</v>
      </c>
      <c r="E104" s="162" t="s">
        <v>1074</v>
      </c>
      <c r="F104" s="162" t="s">
        <v>183</v>
      </c>
      <c r="G104" s="218">
        <v>3500</v>
      </c>
      <c r="H104" s="162" t="s">
        <v>189</v>
      </c>
      <c r="I104" s="162" t="s">
        <v>410</v>
      </c>
      <c r="J104" s="162" t="s">
        <v>198</v>
      </c>
      <c r="K104" s="219">
        <v>44333</v>
      </c>
      <c r="L104" s="162" t="s">
        <v>1069</v>
      </c>
    </row>
    <row r="105" spans="1:12" s="39" customFormat="1" x14ac:dyDescent="0.25">
      <c r="A105" s="220" t="s">
        <v>804</v>
      </c>
      <c r="B105" s="162" t="s">
        <v>1075</v>
      </c>
      <c r="C105" s="217">
        <v>44287</v>
      </c>
      <c r="D105" s="162" t="s">
        <v>451</v>
      </c>
      <c r="E105" s="162" t="s">
        <v>1076</v>
      </c>
      <c r="F105" s="162" t="s">
        <v>183</v>
      </c>
      <c r="G105" s="218">
        <v>57400</v>
      </c>
      <c r="H105" s="162" t="s">
        <v>804</v>
      </c>
      <c r="I105" s="162" t="s">
        <v>410</v>
      </c>
      <c r="J105" s="162" t="s">
        <v>198</v>
      </c>
      <c r="K105" s="219">
        <v>44333</v>
      </c>
      <c r="L105" s="162" t="s">
        <v>1069</v>
      </c>
    </row>
    <row r="106" spans="1:12" s="39" customFormat="1" x14ac:dyDescent="0.25">
      <c r="A106" s="294" t="s">
        <v>129</v>
      </c>
      <c r="B106" s="294" t="s">
        <v>1098</v>
      </c>
      <c r="C106" s="295">
        <v>44172</v>
      </c>
      <c r="D106" s="294" t="s">
        <v>214</v>
      </c>
      <c r="E106" s="294" t="s">
        <v>1099</v>
      </c>
      <c r="F106" s="294" t="s">
        <v>287</v>
      </c>
      <c r="G106" s="297">
        <v>140000</v>
      </c>
      <c r="H106" s="294" t="s">
        <v>1100</v>
      </c>
      <c r="I106" s="294" t="s">
        <v>212</v>
      </c>
      <c r="J106" s="294" t="s">
        <v>297</v>
      </c>
      <c r="K106" s="219">
        <v>44333</v>
      </c>
      <c r="L106" s="162" t="s">
        <v>1069</v>
      </c>
    </row>
    <row r="107" spans="1:12" s="39" customFormat="1" x14ac:dyDescent="0.25">
      <c r="A107" s="294" t="s">
        <v>129</v>
      </c>
      <c r="B107" s="294" t="s">
        <v>1103</v>
      </c>
      <c r="C107" s="295">
        <v>44265</v>
      </c>
      <c r="D107" s="294" t="s">
        <v>1104</v>
      </c>
      <c r="E107" s="294" t="s">
        <v>1105</v>
      </c>
      <c r="F107" s="294" t="s">
        <v>287</v>
      </c>
      <c r="G107" s="297">
        <v>85000</v>
      </c>
      <c r="H107" s="294" t="s">
        <v>1106</v>
      </c>
      <c r="I107" s="294" t="s">
        <v>212</v>
      </c>
      <c r="J107" s="294" t="s">
        <v>297</v>
      </c>
      <c r="K107" s="219">
        <v>44333</v>
      </c>
      <c r="L107" s="162" t="s">
        <v>1069</v>
      </c>
    </row>
    <row r="108" spans="1:12" s="39" customFormat="1" x14ac:dyDescent="0.25">
      <c r="A108" s="294" t="s">
        <v>129</v>
      </c>
      <c r="B108" s="294" t="s">
        <v>293</v>
      </c>
      <c r="C108" s="295">
        <v>44186</v>
      </c>
      <c r="D108" s="294" t="s">
        <v>214</v>
      </c>
      <c r="E108" s="294" t="s">
        <v>1101</v>
      </c>
      <c r="F108" s="294" t="s">
        <v>316</v>
      </c>
      <c r="G108" s="297">
        <v>57500</v>
      </c>
      <c r="H108" s="294" t="s">
        <v>1102</v>
      </c>
      <c r="I108" s="294" t="s">
        <v>212</v>
      </c>
      <c r="J108" s="294" t="s">
        <v>297</v>
      </c>
      <c r="K108" s="219">
        <v>44333</v>
      </c>
      <c r="L108" s="162" t="s">
        <v>1069</v>
      </c>
    </row>
    <row r="109" spans="1:12" s="39" customFormat="1" x14ac:dyDescent="0.25">
      <c r="A109" s="162" t="s">
        <v>129</v>
      </c>
      <c r="B109" s="162" t="s">
        <v>1080</v>
      </c>
      <c r="C109" s="217">
        <v>44279</v>
      </c>
      <c r="D109" s="162" t="s">
        <v>1081</v>
      </c>
      <c r="E109" s="162" t="s">
        <v>1082</v>
      </c>
      <c r="F109" s="162" t="s">
        <v>316</v>
      </c>
      <c r="G109" s="218">
        <v>16000</v>
      </c>
      <c r="H109" s="162" t="s">
        <v>633</v>
      </c>
      <c r="I109" s="162" t="s">
        <v>220</v>
      </c>
      <c r="J109" s="162" t="s">
        <v>198</v>
      </c>
      <c r="K109" s="219">
        <v>44333</v>
      </c>
      <c r="L109" s="162" t="s">
        <v>1069</v>
      </c>
    </row>
    <row r="110" spans="1:12" s="39" customFormat="1" x14ac:dyDescent="0.25">
      <c r="A110" s="162" t="s">
        <v>129</v>
      </c>
      <c r="B110" s="162" t="s">
        <v>1077</v>
      </c>
      <c r="C110" s="217">
        <v>44317</v>
      </c>
      <c r="D110" s="162" t="s">
        <v>1078</v>
      </c>
      <c r="E110" s="162" t="s">
        <v>1079</v>
      </c>
      <c r="F110" s="162" t="s">
        <v>316</v>
      </c>
      <c r="G110" s="218">
        <v>2075</v>
      </c>
      <c r="H110" s="162" t="s">
        <v>289</v>
      </c>
      <c r="I110" s="162" t="s">
        <v>220</v>
      </c>
      <c r="J110" s="162" t="s">
        <v>198</v>
      </c>
      <c r="K110" s="219">
        <v>44333</v>
      </c>
      <c r="L110" s="162" t="s">
        <v>1069</v>
      </c>
    </row>
    <row r="111" spans="1:12" s="39" customFormat="1" x14ac:dyDescent="0.25">
      <c r="A111" s="162" t="s">
        <v>129</v>
      </c>
      <c r="B111" s="162" t="s">
        <v>1083</v>
      </c>
      <c r="C111" s="217">
        <v>44223</v>
      </c>
      <c r="D111" s="162" t="s">
        <v>1084</v>
      </c>
      <c r="E111" s="162" t="s">
        <v>1097</v>
      </c>
      <c r="F111" s="162" t="s">
        <v>287</v>
      </c>
      <c r="G111" s="218">
        <v>2000</v>
      </c>
      <c r="H111" s="162" t="s">
        <v>453</v>
      </c>
      <c r="I111" s="162" t="s">
        <v>220</v>
      </c>
      <c r="J111" s="162" t="s">
        <v>198</v>
      </c>
      <c r="K111" s="219">
        <v>44333</v>
      </c>
      <c r="L111" s="162" t="s">
        <v>1069</v>
      </c>
    </row>
    <row r="112" spans="1:12" s="39" customFormat="1" x14ac:dyDescent="0.25">
      <c r="A112" s="303" t="s">
        <v>129</v>
      </c>
      <c r="B112" s="303" t="s">
        <v>1092</v>
      </c>
      <c r="C112" s="304">
        <v>44319</v>
      </c>
      <c r="D112" s="303" t="s">
        <v>1094</v>
      </c>
      <c r="E112" s="303" t="s">
        <v>1079</v>
      </c>
      <c r="F112" s="303" t="s">
        <v>287</v>
      </c>
      <c r="G112" s="305">
        <v>1056</v>
      </c>
      <c r="H112" s="303" t="s">
        <v>289</v>
      </c>
      <c r="I112" s="303" t="s">
        <v>220</v>
      </c>
      <c r="J112" s="303" t="s">
        <v>198</v>
      </c>
      <c r="K112" s="219">
        <v>44333</v>
      </c>
      <c r="L112" s="162" t="s">
        <v>1069</v>
      </c>
    </row>
    <row r="113" spans="1:13" s="39" customFormat="1" x14ac:dyDescent="0.25">
      <c r="A113" s="162" t="s">
        <v>129</v>
      </c>
      <c r="B113" s="162" t="s">
        <v>1091</v>
      </c>
      <c r="C113" s="217">
        <v>44319</v>
      </c>
      <c r="D113" s="162" t="s">
        <v>1089</v>
      </c>
      <c r="E113" s="162" t="s">
        <v>1086</v>
      </c>
      <c r="F113" s="162" t="s">
        <v>287</v>
      </c>
      <c r="G113" s="218">
        <v>455</v>
      </c>
      <c r="H113" s="162" t="s">
        <v>289</v>
      </c>
      <c r="I113" s="162" t="s">
        <v>220</v>
      </c>
      <c r="J113" s="162" t="s">
        <v>198</v>
      </c>
      <c r="K113" s="219">
        <v>44333</v>
      </c>
      <c r="L113" s="162" t="s">
        <v>1069</v>
      </c>
      <c r="M113" s="223"/>
    </row>
    <row r="114" spans="1:13" s="39" customFormat="1" x14ac:dyDescent="0.25">
      <c r="A114" s="162" t="s">
        <v>129</v>
      </c>
      <c r="B114" s="162" t="s">
        <v>1093</v>
      </c>
      <c r="C114" s="217">
        <v>44323</v>
      </c>
      <c r="D114" s="162" t="s">
        <v>1095</v>
      </c>
      <c r="E114" s="162" t="s">
        <v>1096</v>
      </c>
      <c r="F114" s="162" t="s">
        <v>287</v>
      </c>
      <c r="G114" s="218">
        <v>200</v>
      </c>
      <c r="H114" s="162" t="s">
        <v>1088</v>
      </c>
      <c r="I114" s="162" t="s">
        <v>220</v>
      </c>
      <c r="J114" s="162" t="s">
        <v>198</v>
      </c>
      <c r="K114" s="219">
        <v>44333</v>
      </c>
      <c r="L114" s="162" t="s">
        <v>1069</v>
      </c>
      <c r="M114" s="223"/>
    </row>
    <row r="115" spans="1:13" s="39" customFormat="1" x14ac:dyDescent="0.25">
      <c r="A115" s="162" t="s">
        <v>129</v>
      </c>
      <c r="B115" s="162" t="s">
        <v>1085</v>
      </c>
      <c r="C115" s="217">
        <v>44306</v>
      </c>
      <c r="D115" s="162" t="s">
        <v>1090</v>
      </c>
      <c r="E115" s="162" t="s">
        <v>1087</v>
      </c>
      <c r="F115" s="162" t="s">
        <v>287</v>
      </c>
      <c r="G115" s="218">
        <v>60</v>
      </c>
      <c r="H115" s="162" t="s">
        <v>1088</v>
      </c>
      <c r="I115" s="162" t="s">
        <v>220</v>
      </c>
      <c r="J115" s="162" t="s">
        <v>198</v>
      </c>
      <c r="K115" s="219">
        <v>44333</v>
      </c>
      <c r="L115" s="162" t="s">
        <v>1069</v>
      </c>
      <c r="M115" s="223"/>
    </row>
    <row r="116" spans="1:13" s="39" customFormat="1" x14ac:dyDescent="0.25">
      <c r="A116" s="300" t="s">
        <v>129</v>
      </c>
      <c r="B116" s="300" t="s">
        <v>1124</v>
      </c>
      <c r="C116" s="301">
        <v>44329</v>
      </c>
      <c r="D116" s="300" t="s">
        <v>1127</v>
      </c>
      <c r="E116" s="300" t="s">
        <v>1128</v>
      </c>
      <c r="F116" s="300" t="s">
        <v>287</v>
      </c>
      <c r="G116" s="302">
        <v>5010</v>
      </c>
      <c r="H116" s="300" t="s">
        <v>453</v>
      </c>
      <c r="I116" s="300" t="s">
        <v>220</v>
      </c>
      <c r="J116" s="300" t="s">
        <v>198</v>
      </c>
      <c r="K116" s="306">
        <v>44341</v>
      </c>
      <c r="L116" s="300" t="s">
        <v>1069</v>
      </c>
    </row>
    <row r="117" spans="1:13" s="39" customFormat="1" x14ac:dyDescent="0.25">
      <c r="A117" s="300" t="s">
        <v>129</v>
      </c>
      <c r="B117" s="162" t="s">
        <v>1124</v>
      </c>
      <c r="C117" s="217">
        <v>44321</v>
      </c>
      <c r="D117" s="162" t="s">
        <v>1125</v>
      </c>
      <c r="E117" s="162" t="s">
        <v>1126</v>
      </c>
      <c r="F117" s="162" t="s">
        <v>287</v>
      </c>
      <c r="G117" s="218">
        <v>3340</v>
      </c>
      <c r="H117" s="162" t="s">
        <v>289</v>
      </c>
      <c r="I117" s="300" t="s">
        <v>220</v>
      </c>
      <c r="J117" s="300" t="s">
        <v>198</v>
      </c>
      <c r="K117" s="306">
        <v>44341</v>
      </c>
      <c r="L117" s="300" t="s">
        <v>1069</v>
      </c>
    </row>
    <row r="118" spans="1:13" s="39" customFormat="1" x14ac:dyDescent="0.25">
      <c r="A118" s="300" t="s">
        <v>129</v>
      </c>
      <c r="B118" s="162" t="s">
        <v>1077</v>
      </c>
      <c r="C118" s="217">
        <v>44327</v>
      </c>
      <c r="D118" s="162" t="s">
        <v>1078</v>
      </c>
      <c r="E118" s="162" t="s">
        <v>1079</v>
      </c>
      <c r="F118" s="162" t="s">
        <v>287</v>
      </c>
      <c r="G118" s="218">
        <v>2075</v>
      </c>
      <c r="H118" s="162" t="s">
        <v>289</v>
      </c>
      <c r="I118" s="300" t="s">
        <v>220</v>
      </c>
      <c r="J118" s="300" t="s">
        <v>198</v>
      </c>
      <c r="K118" s="306">
        <v>44341</v>
      </c>
      <c r="L118" s="300" t="s">
        <v>1069</v>
      </c>
    </row>
    <row r="119" spans="1:13" s="39" customFormat="1" x14ac:dyDescent="0.25">
      <c r="A119" s="300" t="s">
        <v>129</v>
      </c>
      <c r="B119" s="162" t="s">
        <v>1131</v>
      </c>
      <c r="C119" s="217">
        <v>44306</v>
      </c>
      <c r="D119" s="162" t="s">
        <v>1130</v>
      </c>
      <c r="E119" s="162" t="s">
        <v>1129</v>
      </c>
      <c r="F119" s="162" t="s">
        <v>287</v>
      </c>
      <c r="G119" s="218">
        <v>40</v>
      </c>
      <c r="H119" s="162" t="s">
        <v>290</v>
      </c>
      <c r="I119" s="300" t="s">
        <v>220</v>
      </c>
      <c r="J119" s="300" t="s">
        <v>198</v>
      </c>
      <c r="K119" s="306">
        <v>44341</v>
      </c>
      <c r="L119" s="300" t="s">
        <v>1069</v>
      </c>
    </row>
    <row r="120" spans="1:13" s="39" customFormat="1" x14ac:dyDescent="0.25">
      <c r="A120" s="307" t="s">
        <v>129</v>
      </c>
      <c r="B120" s="162" t="s">
        <v>1177</v>
      </c>
      <c r="C120" s="308">
        <v>44215</v>
      </c>
      <c r="D120" s="162" t="s">
        <v>374</v>
      </c>
      <c r="E120" s="309" t="s">
        <v>1178</v>
      </c>
      <c r="F120" s="309" t="s">
        <v>235</v>
      </c>
      <c r="G120" s="310">
        <v>295938.03999999998</v>
      </c>
      <c r="H120" s="162" t="s">
        <v>196</v>
      </c>
      <c r="I120" s="309" t="s">
        <v>1179</v>
      </c>
      <c r="J120" s="309" t="s">
        <v>198</v>
      </c>
      <c r="K120" s="311">
        <v>44347</v>
      </c>
      <c r="L120" s="309" t="s">
        <v>1069</v>
      </c>
      <c r="M120" s="223"/>
    </row>
    <row r="121" spans="1:13" s="39" customFormat="1" x14ac:dyDescent="0.25">
      <c r="A121" s="312" t="s">
        <v>129</v>
      </c>
      <c r="B121" s="303" t="s">
        <v>1155</v>
      </c>
      <c r="C121" s="313">
        <v>44314</v>
      </c>
      <c r="D121" s="314" t="s">
        <v>214</v>
      </c>
      <c r="E121" s="315" t="s">
        <v>1156</v>
      </c>
      <c r="F121" s="309" t="s">
        <v>183</v>
      </c>
      <c r="G121" s="316">
        <v>250000</v>
      </c>
      <c r="H121" s="303" t="s">
        <v>1157</v>
      </c>
      <c r="I121" s="317" t="s">
        <v>212</v>
      </c>
      <c r="J121" s="162" t="s">
        <v>297</v>
      </c>
      <c r="K121" s="311">
        <v>44347</v>
      </c>
      <c r="L121" s="309" t="s">
        <v>1069</v>
      </c>
      <c r="M121" s="223"/>
    </row>
    <row r="122" spans="1:13" s="39" customFormat="1" x14ac:dyDescent="0.25">
      <c r="A122" s="307" t="s">
        <v>129</v>
      </c>
      <c r="B122" s="162" t="s">
        <v>1151</v>
      </c>
      <c r="C122" s="318">
        <v>44249</v>
      </c>
      <c r="D122" s="162" t="s">
        <v>1152</v>
      </c>
      <c r="E122" s="309" t="s">
        <v>1153</v>
      </c>
      <c r="F122" s="317" t="s">
        <v>316</v>
      </c>
      <c r="G122" s="310">
        <v>150000</v>
      </c>
      <c r="H122" s="162" t="s">
        <v>1154</v>
      </c>
      <c r="I122" s="309" t="s">
        <v>212</v>
      </c>
      <c r="J122" s="162" t="s">
        <v>297</v>
      </c>
      <c r="K122" s="311">
        <v>44347</v>
      </c>
      <c r="L122" s="309" t="s">
        <v>1069</v>
      </c>
      <c r="M122" s="223"/>
    </row>
    <row r="123" spans="1:13" s="39" customFormat="1" x14ac:dyDescent="0.25">
      <c r="A123" s="319" t="s">
        <v>129</v>
      </c>
      <c r="B123" s="299" t="s">
        <v>1143</v>
      </c>
      <c r="C123" s="320">
        <v>44235</v>
      </c>
      <c r="D123" s="299" t="s">
        <v>1144</v>
      </c>
      <c r="E123" s="321" t="s">
        <v>1145</v>
      </c>
      <c r="F123" s="322" t="s">
        <v>287</v>
      </c>
      <c r="G123" s="323">
        <v>135000</v>
      </c>
      <c r="H123" s="299" t="s">
        <v>955</v>
      </c>
      <c r="I123" s="322" t="s">
        <v>212</v>
      </c>
      <c r="J123" s="294" t="s">
        <v>198</v>
      </c>
      <c r="K123" s="311">
        <v>44347</v>
      </c>
      <c r="L123" s="309" t="s">
        <v>1069</v>
      </c>
      <c r="M123" s="223"/>
    </row>
    <row r="124" spans="1:13" s="39" customFormat="1" x14ac:dyDescent="0.25">
      <c r="A124" s="300" t="s">
        <v>129</v>
      </c>
      <c r="B124" s="300" t="s">
        <v>1158</v>
      </c>
      <c r="C124" s="320">
        <v>44320</v>
      </c>
      <c r="D124" s="300" t="s">
        <v>1159</v>
      </c>
      <c r="E124" s="300" t="s">
        <v>1160</v>
      </c>
      <c r="F124" s="300" t="s">
        <v>316</v>
      </c>
      <c r="G124" s="324">
        <v>100000</v>
      </c>
      <c r="H124" s="300" t="s">
        <v>1161</v>
      </c>
      <c r="I124" s="300" t="s">
        <v>212</v>
      </c>
      <c r="J124" s="300" t="s">
        <v>297</v>
      </c>
      <c r="K124" s="311">
        <v>44347</v>
      </c>
      <c r="L124" s="309" t="s">
        <v>1069</v>
      </c>
    </row>
    <row r="125" spans="1:13" s="39" customFormat="1" x14ac:dyDescent="0.25">
      <c r="A125" s="300" t="s">
        <v>129</v>
      </c>
      <c r="B125" s="162" t="s">
        <v>1175</v>
      </c>
      <c r="C125" s="325">
        <v>44228</v>
      </c>
      <c r="D125" s="162" t="s">
        <v>1176</v>
      </c>
      <c r="E125" s="162" t="s">
        <v>1173</v>
      </c>
      <c r="F125" s="162" t="s">
        <v>210</v>
      </c>
      <c r="G125" s="218">
        <v>72082</v>
      </c>
      <c r="H125" s="162" t="s">
        <v>1174</v>
      </c>
      <c r="I125" s="300" t="s">
        <v>197</v>
      </c>
      <c r="J125" s="162" t="s">
        <v>198</v>
      </c>
      <c r="K125" s="311">
        <v>44347</v>
      </c>
      <c r="L125" s="309" t="s">
        <v>1069</v>
      </c>
    </row>
    <row r="126" spans="1:13" s="39" customFormat="1" x14ac:dyDescent="0.25">
      <c r="A126" s="299" t="s">
        <v>129</v>
      </c>
      <c r="B126" s="294" t="s">
        <v>1148</v>
      </c>
      <c r="C126" s="320">
        <v>44260</v>
      </c>
      <c r="D126" s="294" t="s">
        <v>1144</v>
      </c>
      <c r="E126" s="294" t="s">
        <v>1149</v>
      </c>
      <c r="F126" s="294" t="s">
        <v>183</v>
      </c>
      <c r="G126" s="297">
        <v>70000</v>
      </c>
      <c r="H126" s="294" t="s">
        <v>1150</v>
      </c>
      <c r="I126" s="299" t="s">
        <v>212</v>
      </c>
      <c r="J126" s="294" t="s">
        <v>198</v>
      </c>
      <c r="K126" s="311">
        <v>44347</v>
      </c>
      <c r="L126" s="309" t="s">
        <v>1069</v>
      </c>
    </row>
    <row r="127" spans="1:13" s="39" customFormat="1" x14ac:dyDescent="0.25">
      <c r="A127" s="294" t="s">
        <v>129</v>
      </c>
      <c r="B127" s="294" t="s">
        <v>1140</v>
      </c>
      <c r="C127" s="326">
        <v>44172</v>
      </c>
      <c r="D127" s="294" t="s">
        <v>1141</v>
      </c>
      <c r="E127" s="294" t="s">
        <v>1142</v>
      </c>
      <c r="F127" s="294" t="s">
        <v>287</v>
      </c>
      <c r="G127" s="297">
        <v>17940</v>
      </c>
      <c r="H127" s="294" t="s">
        <v>955</v>
      </c>
      <c r="I127" s="294" t="s">
        <v>212</v>
      </c>
      <c r="J127" s="294" t="s">
        <v>198</v>
      </c>
      <c r="K127" s="311">
        <v>44347</v>
      </c>
      <c r="L127" s="309" t="s">
        <v>1069</v>
      </c>
    </row>
    <row r="128" spans="1:13" s="39" customFormat="1" x14ac:dyDescent="0.25">
      <c r="A128" s="294" t="s">
        <v>129</v>
      </c>
      <c r="B128" s="294" t="s">
        <v>1146</v>
      </c>
      <c r="C128" s="326">
        <v>44238</v>
      </c>
      <c r="D128" s="294" t="s">
        <v>1144</v>
      </c>
      <c r="E128" s="294" t="s">
        <v>1147</v>
      </c>
      <c r="F128" s="294" t="s">
        <v>287</v>
      </c>
      <c r="G128" s="297">
        <v>15000</v>
      </c>
      <c r="H128" s="294" t="s">
        <v>955</v>
      </c>
      <c r="I128" s="294" t="s">
        <v>212</v>
      </c>
      <c r="J128" s="294" t="s">
        <v>198</v>
      </c>
      <c r="K128" s="311">
        <v>44347</v>
      </c>
      <c r="L128" s="309" t="s">
        <v>1069</v>
      </c>
    </row>
    <row r="129" spans="1:12" s="39" customFormat="1" x14ac:dyDescent="0.25">
      <c r="A129" s="162" t="s">
        <v>129</v>
      </c>
      <c r="B129" s="162" t="s">
        <v>1170</v>
      </c>
      <c r="C129" s="217">
        <v>44244</v>
      </c>
      <c r="D129" s="162" t="s">
        <v>1171</v>
      </c>
      <c r="E129" s="162" t="s">
        <v>1172</v>
      </c>
      <c r="F129" s="162" t="s">
        <v>210</v>
      </c>
      <c r="G129" s="218">
        <v>1400</v>
      </c>
      <c r="H129" s="162" t="s">
        <v>550</v>
      </c>
      <c r="I129" s="162" t="s">
        <v>197</v>
      </c>
      <c r="J129" s="162" t="s">
        <v>198</v>
      </c>
      <c r="K129" s="311">
        <v>44347</v>
      </c>
      <c r="L129" s="309" t="s">
        <v>1069</v>
      </c>
    </row>
    <row r="130" spans="1:12" s="39" customFormat="1" x14ac:dyDescent="0.25">
      <c r="A130" s="162" t="s">
        <v>189</v>
      </c>
      <c r="B130" s="162" t="s">
        <v>180</v>
      </c>
      <c r="C130" s="217" t="s">
        <v>180</v>
      </c>
      <c r="D130" s="162" t="s">
        <v>527</v>
      </c>
      <c r="E130" s="162" t="s">
        <v>1189</v>
      </c>
      <c r="F130" s="162" t="s">
        <v>210</v>
      </c>
      <c r="G130" s="218">
        <v>59402.7</v>
      </c>
      <c r="H130" s="162" t="s">
        <v>1190</v>
      </c>
      <c r="I130" s="162" t="s">
        <v>410</v>
      </c>
      <c r="J130" s="162" t="s">
        <v>198</v>
      </c>
      <c r="K130" s="219">
        <v>44354</v>
      </c>
      <c r="L130" s="162" t="s">
        <v>78</v>
      </c>
    </row>
    <row r="131" spans="1:12" s="39" customFormat="1" x14ac:dyDescent="0.25">
      <c r="A131" s="162" t="s">
        <v>189</v>
      </c>
      <c r="B131" s="162" t="s">
        <v>180</v>
      </c>
      <c r="C131" s="217" t="s">
        <v>180</v>
      </c>
      <c r="D131" s="162" t="s">
        <v>527</v>
      </c>
      <c r="E131" s="162" t="s">
        <v>1191</v>
      </c>
      <c r="F131" s="162" t="s">
        <v>210</v>
      </c>
      <c r="G131" s="218">
        <v>136225.1</v>
      </c>
      <c r="H131" s="162" t="s">
        <v>115</v>
      </c>
      <c r="I131" s="162" t="s">
        <v>410</v>
      </c>
      <c r="J131" s="162" t="s">
        <v>198</v>
      </c>
      <c r="K131" s="219">
        <v>44354</v>
      </c>
      <c r="L131" s="162" t="s">
        <v>78</v>
      </c>
    </row>
    <row r="132" spans="1:12" s="39" customFormat="1" x14ac:dyDescent="0.25">
      <c r="A132" s="162" t="s">
        <v>129</v>
      </c>
      <c r="B132" s="162" t="s">
        <v>1229</v>
      </c>
      <c r="C132" s="217">
        <v>44243</v>
      </c>
      <c r="D132" s="162" t="s">
        <v>374</v>
      </c>
      <c r="E132" s="162" t="s">
        <v>1230</v>
      </c>
      <c r="F132" s="162" t="s">
        <v>235</v>
      </c>
      <c r="G132" s="218">
        <v>22586.09</v>
      </c>
      <c r="H132" s="162" t="s">
        <v>401</v>
      </c>
      <c r="I132" s="162" t="s">
        <v>197</v>
      </c>
      <c r="J132" s="162" t="s">
        <v>198</v>
      </c>
      <c r="K132" s="219">
        <v>44354</v>
      </c>
      <c r="L132" s="162" t="s">
        <v>78</v>
      </c>
    </row>
    <row r="133" spans="1:12" s="39" customFormat="1" x14ac:dyDescent="0.25">
      <c r="A133" s="162" t="s">
        <v>129</v>
      </c>
      <c r="B133" s="162" t="s">
        <v>1251</v>
      </c>
      <c r="C133" s="217">
        <v>44333</v>
      </c>
      <c r="D133" s="162" t="s">
        <v>1252</v>
      </c>
      <c r="E133" s="162" t="s">
        <v>1245</v>
      </c>
      <c r="F133" s="162" t="s">
        <v>287</v>
      </c>
      <c r="G133" s="218">
        <v>12005</v>
      </c>
      <c r="H133" s="162" t="s">
        <v>1243</v>
      </c>
      <c r="I133" s="162" t="s">
        <v>220</v>
      </c>
      <c r="J133" s="162" t="s">
        <v>198</v>
      </c>
      <c r="K133" s="219">
        <v>44354</v>
      </c>
      <c r="L133" s="162" t="s">
        <v>78</v>
      </c>
    </row>
    <row r="134" spans="1:12" s="39" customFormat="1" x14ac:dyDescent="0.25">
      <c r="A134" s="162" t="s">
        <v>129</v>
      </c>
      <c r="B134" s="162" t="s">
        <v>1244</v>
      </c>
      <c r="C134" s="217">
        <v>44333</v>
      </c>
      <c r="D134" s="162" t="s">
        <v>1246</v>
      </c>
      <c r="E134" s="162" t="s">
        <v>1245</v>
      </c>
      <c r="F134" s="162" t="s">
        <v>287</v>
      </c>
      <c r="G134" s="218">
        <v>651</v>
      </c>
      <c r="H134" s="162" t="s">
        <v>1243</v>
      </c>
      <c r="I134" s="162" t="s">
        <v>220</v>
      </c>
      <c r="J134" s="162" t="s">
        <v>198</v>
      </c>
      <c r="K134" s="219">
        <v>44354</v>
      </c>
      <c r="L134" s="162" t="s">
        <v>78</v>
      </c>
    </row>
    <row r="135" spans="1:12" s="39" customFormat="1" x14ac:dyDescent="0.25">
      <c r="A135" s="162" t="s">
        <v>129</v>
      </c>
      <c r="B135" s="162" t="s">
        <v>1232</v>
      </c>
      <c r="C135" s="217">
        <v>44347</v>
      </c>
      <c r="D135" s="162" t="s">
        <v>361</v>
      </c>
      <c r="E135" s="162" t="s">
        <v>531</v>
      </c>
      <c r="F135" s="162" t="s">
        <v>316</v>
      </c>
      <c r="G135" s="218">
        <v>6300</v>
      </c>
      <c r="H135" s="162" t="s">
        <v>1233</v>
      </c>
      <c r="I135" s="162" t="s">
        <v>220</v>
      </c>
      <c r="J135" s="162" t="s">
        <v>198</v>
      </c>
      <c r="K135" s="219">
        <v>44354</v>
      </c>
      <c r="L135" s="162" t="s">
        <v>78</v>
      </c>
    </row>
    <row r="136" spans="1:12" s="39" customFormat="1" x14ac:dyDescent="0.25">
      <c r="A136" s="162" t="s">
        <v>129</v>
      </c>
      <c r="B136" s="162" t="s">
        <v>1240</v>
      </c>
      <c r="C136" s="217">
        <v>44343</v>
      </c>
      <c r="D136" s="162" t="s">
        <v>1241</v>
      </c>
      <c r="E136" s="162" t="s">
        <v>1242</v>
      </c>
      <c r="F136" s="162" t="s">
        <v>316</v>
      </c>
      <c r="G136" s="218">
        <v>2500</v>
      </c>
      <c r="H136" s="162" t="s">
        <v>1243</v>
      </c>
      <c r="I136" s="162" t="s">
        <v>220</v>
      </c>
      <c r="J136" s="162" t="s">
        <v>198</v>
      </c>
      <c r="K136" s="219">
        <v>44354</v>
      </c>
      <c r="L136" s="162" t="s">
        <v>78</v>
      </c>
    </row>
    <row r="137" spans="1:12" s="39" customFormat="1" x14ac:dyDescent="0.25">
      <c r="A137" s="162" t="s">
        <v>129</v>
      </c>
      <c r="B137" s="162" t="s">
        <v>1247</v>
      </c>
      <c r="C137" s="217">
        <v>44336</v>
      </c>
      <c r="D137" s="162" t="s">
        <v>1248</v>
      </c>
      <c r="E137" s="162" t="s">
        <v>1249</v>
      </c>
      <c r="F137" s="162" t="s">
        <v>287</v>
      </c>
      <c r="G137" s="218">
        <v>1250</v>
      </c>
      <c r="H137" s="162" t="s">
        <v>289</v>
      </c>
      <c r="I137" s="162" t="s">
        <v>220</v>
      </c>
      <c r="J137" s="162" t="s">
        <v>198</v>
      </c>
      <c r="K137" s="219">
        <v>44354</v>
      </c>
      <c r="L137" s="162" t="s">
        <v>78</v>
      </c>
    </row>
    <row r="138" spans="1:12" s="39" customFormat="1" x14ac:dyDescent="0.25">
      <c r="A138" s="162" t="s">
        <v>129</v>
      </c>
      <c r="B138" s="162" t="s">
        <v>1250</v>
      </c>
      <c r="C138" s="217">
        <v>44333</v>
      </c>
      <c r="D138" s="162" t="s">
        <v>1252</v>
      </c>
      <c r="E138" s="162" t="s">
        <v>1256</v>
      </c>
      <c r="F138" s="162" t="s">
        <v>287</v>
      </c>
      <c r="G138" s="218">
        <v>770</v>
      </c>
      <c r="H138" s="162" t="s">
        <v>1243</v>
      </c>
      <c r="I138" s="162" t="s">
        <v>220</v>
      </c>
      <c r="J138" s="162" t="s">
        <v>198</v>
      </c>
      <c r="K138" s="219">
        <v>44354</v>
      </c>
      <c r="L138" s="162" t="s">
        <v>78</v>
      </c>
    </row>
    <row r="139" spans="1:12" s="39" customFormat="1" x14ac:dyDescent="0.25">
      <c r="A139" s="162" t="s">
        <v>129</v>
      </c>
      <c r="B139" s="162" t="s">
        <v>1253</v>
      </c>
      <c r="C139" s="217">
        <v>44328</v>
      </c>
      <c r="D139" s="162" t="s">
        <v>1254</v>
      </c>
      <c r="E139" s="162" t="s">
        <v>1255</v>
      </c>
      <c r="F139" s="162" t="s">
        <v>287</v>
      </c>
      <c r="G139" s="218">
        <v>300</v>
      </c>
      <c r="H139" s="162" t="s">
        <v>453</v>
      </c>
      <c r="I139" s="162" t="s">
        <v>220</v>
      </c>
      <c r="J139" s="162" t="s">
        <v>198</v>
      </c>
      <c r="K139" s="219">
        <v>44354</v>
      </c>
      <c r="L139" s="162" t="s">
        <v>78</v>
      </c>
    </row>
    <row r="140" spans="1:12" s="39" customFormat="1" x14ac:dyDescent="0.25">
      <c r="A140" s="162" t="s">
        <v>129</v>
      </c>
      <c r="B140" s="162" t="s">
        <v>1234</v>
      </c>
      <c r="C140" s="217" t="s">
        <v>1235</v>
      </c>
      <c r="D140" s="162" t="s">
        <v>1236</v>
      </c>
      <c r="E140" s="162" t="s">
        <v>1239</v>
      </c>
      <c r="F140" s="162" t="s">
        <v>287</v>
      </c>
      <c r="G140" s="218">
        <v>75</v>
      </c>
      <c r="H140" s="162" t="s">
        <v>290</v>
      </c>
      <c r="I140" s="162" t="s">
        <v>220</v>
      </c>
      <c r="J140" s="162" t="s">
        <v>198</v>
      </c>
      <c r="K140" s="219">
        <v>44354</v>
      </c>
      <c r="L140" s="162" t="s">
        <v>78</v>
      </c>
    </row>
    <row r="141" spans="1:12" s="39" customFormat="1" x14ac:dyDescent="0.25">
      <c r="A141" s="162" t="s">
        <v>129</v>
      </c>
      <c r="B141" s="162" t="s">
        <v>1238</v>
      </c>
      <c r="C141" s="217">
        <v>44309</v>
      </c>
      <c r="D141" s="162" t="s">
        <v>1236</v>
      </c>
      <c r="E141" s="162" t="s">
        <v>1237</v>
      </c>
      <c r="F141" s="162" t="s">
        <v>287</v>
      </c>
      <c r="G141" s="218">
        <v>30</v>
      </c>
      <c r="H141" s="162" t="s">
        <v>290</v>
      </c>
      <c r="I141" s="162" t="s">
        <v>220</v>
      </c>
      <c r="J141" s="162" t="s">
        <v>198</v>
      </c>
      <c r="K141" s="219">
        <v>44354</v>
      </c>
      <c r="L141" s="162" t="s">
        <v>78</v>
      </c>
    </row>
    <row r="142" spans="1:12" s="39" customFormat="1" x14ac:dyDescent="0.25">
      <c r="A142" s="162" t="s">
        <v>129</v>
      </c>
      <c r="B142" s="162" t="s">
        <v>1304</v>
      </c>
      <c r="C142" s="217">
        <v>44259</v>
      </c>
      <c r="D142" s="162" t="s">
        <v>1306</v>
      </c>
      <c r="E142" s="162" t="s">
        <v>1305</v>
      </c>
      <c r="F142" s="162" t="s">
        <v>287</v>
      </c>
      <c r="G142" s="218">
        <v>87800</v>
      </c>
      <c r="H142" s="162" t="s">
        <v>1307</v>
      </c>
      <c r="I142" s="162" t="s">
        <v>197</v>
      </c>
      <c r="J142" s="162"/>
      <c r="K142" s="219">
        <v>44361</v>
      </c>
      <c r="L142" s="162" t="s">
        <v>78</v>
      </c>
    </row>
    <row r="143" spans="1:12" s="39" customFormat="1" x14ac:dyDescent="0.25">
      <c r="A143" s="162" t="s">
        <v>129</v>
      </c>
      <c r="B143" s="162" t="s">
        <v>1301</v>
      </c>
      <c r="C143" s="217">
        <v>44260</v>
      </c>
      <c r="D143" s="162" t="s">
        <v>1302</v>
      </c>
      <c r="E143" s="162" t="s">
        <v>1303</v>
      </c>
      <c r="F143" s="162" t="s">
        <v>210</v>
      </c>
      <c r="G143" s="218">
        <v>21000</v>
      </c>
      <c r="H143" s="162" t="s">
        <v>550</v>
      </c>
      <c r="I143" s="162" t="s">
        <v>197</v>
      </c>
      <c r="J143" s="162"/>
      <c r="K143" s="219">
        <v>44361</v>
      </c>
      <c r="L143" s="162" t="s">
        <v>78</v>
      </c>
    </row>
    <row r="144" spans="1:12" s="39" customFormat="1" x14ac:dyDescent="0.25">
      <c r="A144" s="162" t="s">
        <v>129</v>
      </c>
      <c r="B144" s="162" t="s">
        <v>1344</v>
      </c>
      <c r="C144" s="217">
        <v>44348</v>
      </c>
      <c r="D144" s="162" t="s">
        <v>1345</v>
      </c>
      <c r="E144" s="162" t="s">
        <v>1346</v>
      </c>
      <c r="F144" s="162" t="s">
        <v>287</v>
      </c>
      <c r="G144" s="218">
        <v>17353.259999999998</v>
      </c>
      <c r="H144" s="162" t="s">
        <v>189</v>
      </c>
      <c r="I144" s="162" t="s">
        <v>220</v>
      </c>
      <c r="J144" s="162" t="s">
        <v>198</v>
      </c>
      <c r="K144" s="219">
        <v>44368</v>
      </c>
      <c r="L144" s="162" t="s">
        <v>78</v>
      </c>
    </row>
    <row r="145" spans="1:12" s="39" customFormat="1" x14ac:dyDescent="0.25">
      <c r="A145" s="162" t="s">
        <v>129</v>
      </c>
      <c r="B145" s="162" t="s">
        <v>1325</v>
      </c>
      <c r="C145" s="217">
        <v>44333</v>
      </c>
      <c r="D145" s="162" t="s">
        <v>1326</v>
      </c>
      <c r="E145" s="162" t="s">
        <v>1327</v>
      </c>
      <c r="F145" s="162" t="s">
        <v>287</v>
      </c>
      <c r="G145" s="218">
        <v>9000</v>
      </c>
      <c r="H145" s="162" t="s">
        <v>453</v>
      </c>
      <c r="I145" s="162" t="s">
        <v>220</v>
      </c>
      <c r="J145" s="162" t="s">
        <v>198</v>
      </c>
      <c r="K145" s="219">
        <v>44368</v>
      </c>
      <c r="L145" s="162" t="s">
        <v>78</v>
      </c>
    </row>
    <row r="146" spans="1:12" s="39" customFormat="1" x14ac:dyDescent="0.25">
      <c r="A146" s="162" t="s">
        <v>129</v>
      </c>
      <c r="B146" s="162" t="s">
        <v>1319</v>
      </c>
      <c r="C146" s="217">
        <v>44351</v>
      </c>
      <c r="D146" s="162" t="s">
        <v>1320</v>
      </c>
      <c r="E146" s="162" t="s">
        <v>1321</v>
      </c>
      <c r="F146" s="162" t="s">
        <v>287</v>
      </c>
      <c r="G146" s="218">
        <v>5000</v>
      </c>
      <c r="H146" s="162" t="s">
        <v>633</v>
      </c>
      <c r="I146" s="162" t="s">
        <v>220</v>
      </c>
      <c r="J146" s="162" t="s">
        <v>198</v>
      </c>
      <c r="K146" s="219">
        <v>44368</v>
      </c>
      <c r="L146" s="162" t="s">
        <v>78</v>
      </c>
    </row>
    <row r="147" spans="1:12" s="39" customFormat="1" x14ac:dyDescent="0.25">
      <c r="A147" s="162" t="s">
        <v>129</v>
      </c>
      <c r="B147" s="162" t="s">
        <v>1340</v>
      </c>
      <c r="C147" s="217">
        <v>44333</v>
      </c>
      <c r="D147" s="162" t="s">
        <v>1337</v>
      </c>
      <c r="E147" s="162" t="s">
        <v>1339</v>
      </c>
      <c r="F147" s="162" t="s">
        <v>287</v>
      </c>
      <c r="G147" s="218">
        <v>3500</v>
      </c>
      <c r="H147" s="162" t="s">
        <v>1243</v>
      </c>
      <c r="I147" s="162" t="s">
        <v>220</v>
      </c>
      <c r="J147" s="162" t="s">
        <v>198</v>
      </c>
      <c r="K147" s="219">
        <v>44368</v>
      </c>
      <c r="L147" s="162" t="s">
        <v>78</v>
      </c>
    </row>
    <row r="148" spans="1:12" s="39" customFormat="1" x14ac:dyDescent="0.25">
      <c r="A148" s="162" t="s">
        <v>129</v>
      </c>
      <c r="B148" s="162" t="s">
        <v>1240</v>
      </c>
      <c r="C148" s="217">
        <v>44343</v>
      </c>
      <c r="D148" s="162" t="s">
        <v>1358</v>
      </c>
      <c r="E148" s="162" t="s">
        <v>1347</v>
      </c>
      <c r="F148" s="162" t="s">
        <v>287</v>
      </c>
      <c r="G148" s="218">
        <v>2500</v>
      </c>
      <c r="H148" s="162" t="s">
        <v>1243</v>
      </c>
      <c r="I148" s="162" t="s">
        <v>220</v>
      </c>
      <c r="J148" s="162" t="s">
        <v>198</v>
      </c>
      <c r="K148" s="219">
        <v>44368</v>
      </c>
      <c r="L148" s="162" t="s">
        <v>78</v>
      </c>
    </row>
    <row r="149" spans="1:12" s="39" customFormat="1" x14ac:dyDescent="0.25">
      <c r="A149" s="162" t="s">
        <v>129</v>
      </c>
      <c r="B149" s="162" t="s">
        <v>1351</v>
      </c>
      <c r="C149" s="217">
        <v>44362</v>
      </c>
      <c r="D149" s="162" t="s">
        <v>361</v>
      </c>
      <c r="E149" s="162" t="s">
        <v>365</v>
      </c>
      <c r="F149" s="162" t="s">
        <v>287</v>
      </c>
      <c r="G149" s="218">
        <v>2380</v>
      </c>
      <c r="H149" s="162" t="s">
        <v>633</v>
      </c>
      <c r="I149" s="162" t="s">
        <v>220</v>
      </c>
      <c r="J149" s="162" t="s">
        <v>198</v>
      </c>
      <c r="K149" s="219">
        <v>44368</v>
      </c>
      <c r="L149" s="162" t="s">
        <v>78</v>
      </c>
    </row>
    <row r="150" spans="1:12" s="39" customFormat="1" x14ac:dyDescent="0.25">
      <c r="A150" s="162" t="s">
        <v>129</v>
      </c>
      <c r="B150" s="162" t="s">
        <v>1348</v>
      </c>
      <c r="C150" s="217">
        <v>44333</v>
      </c>
      <c r="D150" s="162" t="s">
        <v>1349</v>
      </c>
      <c r="E150" s="162" t="s">
        <v>1350</v>
      </c>
      <c r="F150" s="162" t="s">
        <v>287</v>
      </c>
      <c r="G150" s="218">
        <v>2050</v>
      </c>
      <c r="H150" s="162" t="s">
        <v>1243</v>
      </c>
      <c r="I150" s="162" t="s">
        <v>220</v>
      </c>
      <c r="J150" s="162" t="s">
        <v>198</v>
      </c>
      <c r="K150" s="219">
        <v>44368</v>
      </c>
      <c r="L150" s="162" t="s">
        <v>78</v>
      </c>
    </row>
    <row r="151" spans="1:12" s="39" customFormat="1" x14ac:dyDescent="0.25">
      <c r="A151" s="162" t="s">
        <v>129</v>
      </c>
      <c r="B151" s="162" t="s">
        <v>1336</v>
      </c>
      <c r="C151" s="217">
        <v>44333</v>
      </c>
      <c r="D151" s="162" t="s">
        <v>1337</v>
      </c>
      <c r="E151" s="162" t="s">
        <v>1338</v>
      </c>
      <c r="F151" s="162" t="s">
        <v>287</v>
      </c>
      <c r="G151" s="218">
        <v>1500</v>
      </c>
      <c r="H151" s="162" t="s">
        <v>1243</v>
      </c>
      <c r="I151" s="162" t="s">
        <v>220</v>
      </c>
      <c r="J151" s="162" t="s">
        <v>198</v>
      </c>
      <c r="K151" s="219">
        <v>44368</v>
      </c>
      <c r="L151" s="162" t="s">
        <v>78</v>
      </c>
    </row>
    <row r="152" spans="1:12" s="39" customFormat="1" x14ac:dyDescent="0.25">
      <c r="A152" s="162" t="s">
        <v>129</v>
      </c>
      <c r="B152" s="162" t="s">
        <v>1247</v>
      </c>
      <c r="C152" s="217">
        <v>44336</v>
      </c>
      <c r="D152" s="162" t="s">
        <v>1248</v>
      </c>
      <c r="E152" s="162" t="s">
        <v>1249</v>
      </c>
      <c r="F152" s="162" t="s">
        <v>287</v>
      </c>
      <c r="G152" s="218">
        <v>1250</v>
      </c>
      <c r="H152" s="162" t="s">
        <v>289</v>
      </c>
      <c r="I152" s="162" t="s">
        <v>220</v>
      </c>
      <c r="J152" s="162" t="s">
        <v>198</v>
      </c>
      <c r="K152" s="219">
        <v>44368</v>
      </c>
      <c r="L152" s="162" t="s">
        <v>78</v>
      </c>
    </row>
    <row r="153" spans="1:12" s="39" customFormat="1" x14ac:dyDescent="0.25">
      <c r="A153" s="162" t="s">
        <v>129</v>
      </c>
      <c r="B153" s="162" t="s">
        <v>1334</v>
      </c>
      <c r="C153" s="217">
        <v>44319</v>
      </c>
      <c r="D153" s="162" t="s">
        <v>1357</v>
      </c>
      <c r="E153" s="162" t="s">
        <v>1335</v>
      </c>
      <c r="F153" s="162" t="s">
        <v>287</v>
      </c>
      <c r="G153" s="218">
        <v>851</v>
      </c>
      <c r="H153" s="162" t="s">
        <v>289</v>
      </c>
      <c r="I153" s="162" t="s">
        <v>220</v>
      </c>
      <c r="J153" s="162" t="s">
        <v>198</v>
      </c>
      <c r="K153" s="219">
        <v>44368</v>
      </c>
      <c r="L153" s="162" t="s">
        <v>78</v>
      </c>
    </row>
    <row r="154" spans="1:12" s="39" customFormat="1" x14ac:dyDescent="0.25">
      <c r="A154" s="162" t="s">
        <v>129</v>
      </c>
      <c r="B154" s="162" t="s">
        <v>1341</v>
      </c>
      <c r="C154" s="217">
        <v>44322</v>
      </c>
      <c r="D154" s="162" t="s">
        <v>1342</v>
      </c>
      <c r="E154" s="162" t="s">
        <v>1330</v>
      </c>
      <c r="F154" s="162" t="s">
        <v>287</v>
      </c>
      <c r="G154" s="218">
        <v>550</v>
      </c>
      <c r="H154" s="162" t="s">
        <v>1088</v>
      </c>
      <c r="I154" s="162" t="s">
        <v>220</v>
      </c>
      <c r="J154" s="162" t="s">
        <v>198</v>
      </c>
      <c r="K154" s="219">
        <v>44368</v>
      </c>
      <c r="L154" s="162" t="s">
        <v>78</v>
      </c>
    </row>
    <row r="155" spans="1:12" s="39" customFormat="1" x14ac:dyDescent="0.25">
      <c r="A155" s="162" t="s">
        <v>129</v>
      </c>
      <c r="B155" s="162" t="s">
        <v>1331</v>
      </c>
      <c r="C155" s="217">
        <v>44342</v>
      </c>
      <c r="D155" s="162" t="s">
        <v>1332</v>
      </c>
      <c r="E155" s="162" t="s">
        <v>1333</v>
      </c>
      <c r="F155" s="162" t="s">
        <v>287</v>
      </c>
      <c r="G155" s="218">
        <v>500</v>
      </c>
      <c r="H155" s="162" t="s">
        <v>289</v>
      </c>
      <c r="I155" s="162" t="s">
        <v>220</v>
      </c>
      <c r="J155" s="162" t="s">
        <v>198</v>
      </c>
      <c r="K155" s="219">
        <v>44368</v>
      </c>
      <c r="L155" s="162" t="s">
        <v>78</v>
      </c>
    </row>
    <row r="156" spans="1:12" s="39" customFormat="1" x14ac:dyDescent="0.25">
      <c r="A156" s="162" t="s">
        <v>129</v>
      </c>
      <c r="B156" s="162" t="s">
        <v>1328</v>
      </c>
      <c r="C156" s="217">
        <v>44333</v>
      </c>
      <c r="D156" s="162" t="s">
        <v>1329</v>
      </c>
      <c r="E156" s="162" t="s">
        <v>1330</v>
      </c>
      <c r="F156" s="162" t="s">
        <v>287</v>
      </c>
      <c r="G156" s="218">
        <v>200</v>
      </c>
      <c r="H156" s="162" t="s">
        <v>1088</v>
      </c>
      <c r="I156" s="162" t="s">
        <v>220</v>
      </c>
      <c r="J156" s="162" t="s">
        <v>198</v>
      </c>
      <c r="K156" s="219">
        <v>44368</v>
      </c>
      <c r="L156" s="162" t="s">
        <v>78</v>
      </c>
    </row>
    <row r="157" spans="1:12" s="39" customFormat="1" x14ac:dyDescent="0.25">
      <c r="A157" s="162" t="s">
        <v>129</v>
      </c>
      <c r="B157" s="162" t="s">
        <v>1343</v>
      </c>
      <c r="C157" s="217">
        <v>44333</v>
      </c>
      <c r="D157" s="162" t="s">
        <v>1342</v>
      </c>
      <c r="E157" s="162" t="s">
        <v>1330</v>
      </c>
      <c r="F157" s="162" t="s">
        <v>287</v>
      </c>
      <c r="G157" s="218">
        <v>200</v>
      </c>
      <c r="H157" s="162" t="s">
        <v>1088</v>
      </c>
      <c r="I157" s="162" t="s">
        <v>220</v>
      </c>
      <c r="J157" s="162" t="s">
        <v>198</v>
      </c>
      <c r="K157" s="219">
        <v>44368</v>
      </c>
      <c r="L157" s="162" t="s">
        <v>78</v>
      </c>
    </row>
    <row r="158" spans="1:12" s="39" customFormat="1" x14ac:dyDescent="0.25">
      <c r="A158" s="162" t="s">
        <v>129</v>
      </c>
      <c r="B158" s="162" t="s">
        <v>1352</v>
      </c>
      <c r="C158" s="217">
        <v>44335</v>
      </c>
      <c r="D158" s="162" t="s">
        <v>1354</v>
      </c>
      <c r="E158" s="162" t="s">
        <v>1355</v>
      </c>
      <c r="F158" s="162" t="s">
        <v>287</v>
      </c>
      <c r="G158" s="218">
        <v>100</v>
      </c>
      <c r="H158" s="162" t="s">
        <v>1088</v>
      </c>
      <c r="I158" s="162" t="s">
        <v>220</v>
      </c>
      <c r="J158" s="162" t="s">
        <v>198</v>
      </c>
      <c r="K158" s="219">
        <v>44368</v>
      </c>
      <c r="L158" s="162" t="s">
        <v>78</v>
      </c>
    </row>
    <row r="159" spans="1:12" s="39" customFormat="1" x14ac:dyDescent="0.25">
      <c r="A159" s="162" t="s">
        <v>129</v>
      </c>
      <c r="B159" s="162" t="s">
        <v>1353</v>
      </c>
      <c r="C159" s="217">
        <v>44323</v>
      </c>
      <c r="D159" s="162" t="s">
        <v>1356</v>
      </c>
      <c r="E159" s="162" t="s">
        <v>1330</v>
      </c>
      <c r="F159" s="162" t="s">
        <v>287</v>
      </c>
      <c r="G159" s="218">
        <v>100</v>
      </c>
      <c r="H159" s="162" t="s">
        <v>1088</v>
      </c>
      <c r="I159" s="162" t="s">
        <v>220</v>
      </c>
      <c r="J159" s="162" t="s">
        <v>198</v>
      </c>
      <c r="K159" s="219">
        <v>44368</v>
      </c>
      <c r="L159" s="162" t="s">
        <v>78</v>
      </c>
    </row>
    <row r="160" spans="1:12" s="39" customFormat="1" x14ac:dyDescent="0.25">
      <c r="A160" s="162" t="s">
        <v>129</v>
      </c>
      <c r="B160" s="162" t="s">
        <v>1322</v>
      </c>
      <c r="C160" s="217">
        <v>44341</v>
      </c>
      <c r="D160" s="162" t="s">
        <v>1323</v>
      </c>
      <c r="E160" s="162" t="s">
        <v>1324</v>
      </c>
      <c r="F160" s="162" t="s">
        <v>287</v>
      </c>
      <c r="G160" s="218">
        <v>0</v>
      </c>
      <c r="H160" s="162" t="s">
        <v>633</v>
      </c>
      <c r="I160" s="162" t="s">
        <v>220</v>
      </c>
      <c r="J160" s="162" t="s">
        <v>198</v>
      </c>
      <c r="K160" s="219">
        <v>44368</v>
      </c>
      <c r="L160" s="162" t="s">
        <v>78</v>
      </c>
    </row>
    <row r="161" spans="1:12" s="39" customFormat="1" x14ac:dyDescent="0.25">
      <c r="A161" s="162" t="s">
        <v>129</v>
      </c>
      <c r="B161" s="162" t="s">
        <v>1375</v>
      </c>
      <c r="C161" s="217">
        <v>44291</v>
      </c>
      <c r="D161" s="162" t="s">
        <v>1376</v>
      </c>
      <c r="E161" s="162" t="s">
        <v>1377</v>
      </c>
      <c r="F161" s="162" t="s">
        <v>287</v>
      </c>
      <c r="G161" s="218">
        <v>950</v>
      </c>
      <c r="H161" s="162" t="s">
        <v>708</v>
      </c>
      <c r="I161" s="162" t="s">
        <v>1378</v>
      </c>
      <c r="J161" s="162" t="s">
        <v>198</v>
      </c>
      <c r="K161" s="219">
        <v>44375</v>
      </c>
      <c r="L161" s="162" t="s">
        <v>78</v>
      </c>
    </row>
    <row r="162" spans="1:12" s="39" customFormat="1" x14ac:dyDescent="0.25">
      <c r="A162" s="162" t="s">
        <v>129</v>
      </c>
      <c r="B162" s="162" t="s">
        <v>1379</v>
      </c>
      <c r="C162" s="217">
        <v>44243</v>
      </c>
      <c r="D162" s="162" t="s">
        <v>1382</v>
      </c>
      <c r="E162" s="162" t="s">
        <v>217</v>
      </c>
      <c r="F162" s="162" t="s">
        <v>287</v>
      </c>
      <c r="G162" s="218">
        <v>1000</v>
      </c>
      <c r="H162" s="162" t="s">
        <v>708</v>
      </c>
      <c r="I162" s="162" t="s">
        <v>1383</v>
      </c>
      <c r="J162" s="162" t="s">
        <v>198</v>
      </c>
      <c r="K162" s="219">
        <v>44375</v>
      </c>
      <c r="L162" s="162" t="s">
        <v>78</v>
      </c>
    </row>
    <row r="163" spans="1:12" s="39" customFormat="1" x14ac:dyDescent="0.25">
      <c r="A163" s="162" t="s">
        <v>129</v>
      </c>
      <c r="B163" s="162" t="s">
        <v>1380</v>
      </c>
      <c r="C163" s="217">
        <v>44243</v>
      </c>
      <c r="D163" s="162" t="s">
        <v>1382</v>
      </c>
      <c r="E163" s="162" t="s">
        <v>720</v>
      </c>
      <c r="F163" s="162" t="s">
        <v>287</v>
      </c>
      <c r="G163" s="218">
        <v>2000</v>
      </c>
      <c r="H163" s="162" t="s">
        <v>708</v>
      </c>
      <c r="I163" s="162" t="s">
        <v>1383</v>
      </c>
      <c r="J163" s="162" t="s">
        <v>198</v>
      </c>
      <c r="K163" s="219">
        <v>44375</v>
      </c>
      <c r="L163" s="162" t="s">
        <v>78</v>
      </c>
    </row>
    <row r="164" spans="1:12" s="39" customFormat="1" x14ac:dyDescent="0.25">
      <c r="A164" s="162" t="s">
        <v>129</v>
      </c>
      <c r="B164" s="162" t="s">
        <v>1381</v>
      </c>
      <c r="C164" s="217">
        <v>44279</v>
      </c>
      <c r="D164" s="162" t="s">
        <v>1382</v>
      </c>
      <c r="E164" s="162" t="s">
        <v>720</v>
      </c>
      <c r="F164" s="162" t="s">
        <v>287</v>
      </c>
      <c r="G164" s="218">
        <v>2000</v>
      </c>
      <c r="H164" s="162" t="s">
        <v>708</v>
      </c>
      <c r="I164" s="162" t="s">
        <v>1383</v>
      </c>
      <c r="J164" s="162" t="s">
        <v>198</v>
      </c>
      <c r="K164" s="219">
        <v>44375</v>
      </c>
      <c r="L164" s="162" t="s">
        <v>78</v>
      </c>
    </row>
    <row r="165" spans="1:12" s="39" customFormat="1" x14ac:dyDescent="0.25">
      <c r="A165" s="162" t="s">
        <v>129</v>
      </c>
      <c r="B165" s="162" t="s">
        <v>1384</v>
      </c>
      <c r="C165" s="217">
        <v>44344</v>
      </c>
      <c r="D165" s="162" t="s">
        <v>1385</v>
      </c>
      <c r="E165" s="162" t="s">
        <v>1386</v>
      </c>
      <c r="F165" s="162" t="s">
        <v>316</v>
      </c>
      <c r="G165" s="218">
        <v>325000</v>
      </c>
      <c r="H165" s="162" t="s">
        <v>1387</v>
      </c>
      <c r="I165" s="162" t="s">
        <v>717</v>
      </c>
      <c r="J165" s="162" t="s">
        <v>198</v>
      </c>
      <c r="K165" s="219">
        <v>44375</v>
      </c>
      <c r="L165" s="162" t="s">
        <v>78</v>
      </c>
    </row>
    <row r="166" spans="1:12" s="39" customFormat="1" x14ac:dyDescent="0.25">
      <c r="A166" s="162" t="s">
        <v>129</v>
      </c>
      <c r="B166" s="162" t="s">
        <v>1388</v>
      </c>
      <c r="C166" s="217">
        <v>44334</v>
      </c>
      <c r="D166" s="162" t="s">
        <v>1389</v>
      </c>
      <c r="E166" s="162" t="s">
        <v>1390</v>
      </c>
      <c r="F166" s="162" t="s">
        <v>183</v>
      </c>
      <c r="G166" s="218">
        <v>80000</v>
      </c>
      <c r="H166" s="162" t="s">
        <v>1387</v>
      </c>
      <c r="I166" s="162" t="s">
        <v>717</v>
      </c>
      <c r="J166" s="162" t="s">
        <v>198</v>
      </c>
      <c r="K166" s="219">
        <v>44375</v>
      </c>
      <c r="L166" s="162" t="s">
        <v>78</v>
      </c>
    </row>
    <row r="167" spans="1:12" s="39" customFormat="1" x14ac:dyDescent="0.25">
      <c r="A167" s="162" t="s">
        <v>129</v>
      </c>
      <c r="B167" s="162" t="s">
        <v>1391</v>
      </c>
      <c r="C167" s="217">
        <v>44354</v>
      </c>
      <c r="D167" s="162" t="s">
        <v>1389</v>
      </c>
      <c r="E167" s="162" t="s">
        <v>1394</v>
      </c>
      <c r="F167" s="162" t="s">
        <v>183</v>
      </c>
      <c r="G167" s="218">
        <v>50000</v>
      </c>
      <c r="H167" s="162" t="s">
        <v>1387</v>
      </c>
      <c r="I167" s="162" t="s">
        <v>717</v>
      </c>
      <c r="J167" s="162" t="s">
        <v>198</v>
      </c>
      <c r="K167" s="219">
        <v>44375</v>
      </c>
      <c r="L167" s="162" t="s">
        <v>78</v>
      </c>
    </row>
    <row r="168" spans="1:12" s="39" customFormat="1" x14ac:dyDescent="0.25">
      <c r="A168" s="162" t="s">
        <v>129</v>
      </c>
      <c r="B168" s="162" t="s">
        <v>1392</v>
      </c>
      <c r="C168" s="217">
        <v>44354</v>
      </c>
      <c r="D168" s="162" t="s">
        <v>1393</v>
      </c>
      <c r="E168" s="162" t="s">
        <v>1395</v>
      </c>
      <c r="F168" s="162" t="s">
        <v>287</v>
      </c>
      <c r="G168" s="218">
        <v>22000</v>
      </c>
      <c r="H168" s="162" t="s">
        <v>1396</v>
      </c>
      <c r="I168" s="162" t="s">
        <v>220</v>
      </c>
      <c r="J168" s="162" t="s">
        <v>198</v>
      </c>
      <c r="K168" s="219">
        <v>44375</v>
      </c>
      <c r="L168" s="162" t="s">
        <v>78</v>
      </c>
    </row>
    <row r="169" spans="1:12" s="39" customFormat="1" x14ac:dyDescent="0.25">
      <c r="A169" s="162" t="s">
        <v>129</v>
      </c>
      <c r="B169" s="162" t="s">
        <v>1398</v>
      </c>
      <c r="C169" s="217">
        <v>44369</v>
      </c>
      <c r="D169" s="162" t="s">
        <v>286</v>
      </c>
      <c r="E169" s="162" t="s">
        <v>1397</v>
      </c>
      <c r="F169" s="162" t="s">
        <v>287</v>
      </c>
      <c r="G169" s="218">
        <v>14000</v>
      </c>
      <c r="H169" s="162" t="s">
        <v>633</v>
      </c>
      <c r="I169" s="162" t="s">
        <v>220</v>
      </c>
      <c r="J169" s="162" t="s">
        <v>297</v>
      </c>
      <c r="K169" s="219">
        <v>44375</v>
      </c>
      <c r="L169" s="162" t="s">
        <v>78</v>
      </c>
    </row>
    <row r="170" spans="1:12" s="239" customFormat="1" x14ac:dyDescent="0.25">
      <c r="A170" s="162" t="s">
        <v>804</v>
      </c>
      <c r="B170" s="162" t="s">
        <v>180</v>
      </c>
      <c r="C170" s="217">
        <v>44364</v>
      </c>
      <c r="D170" s="162" t="s">
        <v>1374</v>
      </c>
      <c r="E170" s="162" t="s">
        <v>1401</v>
      </c>
      <c r="F170" s="162" t="s">
        <v>183</v>
      </c>
      <c r="G170" s="218">
        <v>269949.84999999998</v>
      </c>
      <c r="H170" s="162" t="s">
        <v>189</v>
      </c>
      <c r="I170" s="162" t="s">
        <v>410</v>
      </c>
      <c r="J170" s="162" t="s">
        <v>198</v>
      </c>
      <c r="K170" s="219">
        <v>44382</v>
      </c>
      <c r="L170" s="162" t="s">
        <v>1430</v>
      </c>
    </row>
    <row r="171" spans="1:12" s="39" customFormat="1" x14ac:dyDescent="0.25">
      <c r="A171" s="162" t="s">
        <v>129</v>
      </c>
      <c r="B171" s="162" t="s">
        <v>1412</v>
      </c>
      <c r="C171" s="217">
        <v>44339</v>
      </c>
      <c r="D171" s="162" t="s">
        <v>1411</v>
      </c>
      <c r="E171" s="162" t="s">
        <v>1409</v>
      </c>
      <c r="F171" s="162"/>
      <c r="G171" s="218">
        <v>8000</v>
      </c>
      <c r="H171" s="162" t="s">
        <v>708</v>
      </c>
      <c r="I171" s="162" t="s">
        <v>1383</v>
      </c>
      <c r="J171" s="162" t="s">
        <v>198</v>
      </c>
      <c r="K171" s="219">
        <v>44382</v>
      </c>
      <c r="L171" s="162" t="s">
        <v>1430</v>
      </c>
    </row>
    <row r="172" spans="1:12" s="39" customFormat="1" x14ac:dyDescent="0.25">
      <c r="A172" s="162" t="s">
        <v>129</v>
      </c>
      <c r="B172" s="162" t="s">
        <v>1405</v>
      </c>
      <c r="C172" s="217">
        <v>44238</v>
      </c>
      <c r="D172" s="162" t="s">
        <v>1406</v>
      </c>
      <c r="E172" s="162" t="s">
        <v>1407</v>
      </c>
      <c r="F172" s="162"/>
      <c r="G172" s="218">
        <v>3000</v>
      </c>
      <c r="H172" s="162" t="s">
        <v>708</v>
      </c>
      <c r="I172" s="162" t="s">
        <v>1383</v>
      </c>
      <c r="J172" s="162" t="s">
        <v>198</v>
      </c>
      <c r="K172" s="219">
        <v>44382</v>
      </c>
      <c r="L172" s="162" t="s">
        <v>1430</v>
      </c>
    </row>
    <row r="173" spans="1:12" s="39" customFormat="1" x14ac:dyDescent="0.25">
      <c r="A173" s="162" t="s">
        <v>129</v>
      </c>
      <c r="B173" s="162" t="s">
        <v>1413</v>
      </c>
      <c r="C173" s="217">
        <v>44321</v>
      </c>
      <c r="D173" s="162" t="s">
        <v>1410</v>
      </c>
      <c r="E173" s="162" t="s">
        <v>1408</v>
      </c>
      <c r="F173" s="162"/>
      <c r="G173" s="218">
        <v>200</v>
      </c>
      <c r="H173" s="162" t="s">
        <v>708</v>
      </c>
      <c r="I173" s="162" t="s">
        <v>1383</v>
      </c>
      <c r="J173" s="162" t="s">
        <v>198</v>
      </c>
      <c r="K173" s="219">
        <v>44382</v>
      </c>
      <c r="L173" s="162" t="s">
        <v>1430</v>
      </c>
    </row>
    <row r="174" spans="1:12" s="39" customFormat="1" x14ac:dyDescent="0.25">
      <c r="A174" s="162" t="s">
        <v>129</v>
      </c>
      <c r="B174" s="162" t="s">
        <v>1402</v>
      </c>
      <c r="C174" s="217">
        <v>44363</v>
      </c>
      <c r="D174" s="162" t="s">
        <v>1403</v>
      </c>
      <c r="E174" s="162" t="s">
        <v>1404</v>
      </c>
      <c r="F174" s="162"/>
      <c r="G174" s="218">
        <v>0</v>
      </c>
      <c r="H174" s="162" t="s">
        <v>708</v>
      </c>
      <c r="I174" s="162" t="s">
        <v>1383</v>
      </c>
      <c r="J174" s="162" t="s">
        <v>198</v>
      </c>
      <c r="K174" s="219">
        <v>44382</v>
      </c>
      <c r="L174" s="162" t="s">
        <v>1430</v>
      </c>
    </row>
    <row r="175" spans="1:12" s="39" customFormat="1" x14ac:dyDescent="0.25">
      <c r="A175" s="162" t="s">
        <v>129</v>
      </c>
      <c r="B175" s="162" t="s">
        <v>1454</v>
      </c>
      <c r="C175" s="217">
        <v>44368</v>
      </c>
      <c r="D175" s="162" t="s">
        <v>1455</v>
      </c>
      <c r="E175" s="162" t="s">
        <v>1456</v>
      </c>
      <c r="F175" s="162"/>
      <c r="G175" s="218">
        <v>5200</v>
      </c>
      <c r="H175" s="162" t="s">
        <v>289</v>
      </c>
      <c r="I175" s="162" t="s">
        <v>1444</v>
      </c>
      <c r="J175" s="162" t="s">
        <v>198</v>
      </c>
      <c r="K175" s="219">
        <v>44389</v>
      </c>
      <c r="L175" s="162" t="s">
        <v>79</v>
      </c>
    </row>
    <row r="176" spans="1:12" s="39" customFormat="1" x14ac:dyDescent="0.25">
      <c r="A176" s="162" t="s">
        <v>129</v>
      </c>
      <c r="B176" s="162" t="s">
        <v>1445</v>
      </c>
      <c r="C176" s="217">
        <v>44320</v>
      </c>
      <c r="D176" s="162" t="s">
        <v>1446</v>
      </c>
      <c r="E176" s="162" t="s">
        <v>1447</v>
      </c>
      <c r="F176" s="162"/>
      <c r="G176" s="218">
        <v>2500</v>
      </c>
      <c r="H176" s="162" t="s">
        <v>708</v>
      </c>
      <c r="I176" s="162" t="s">
        <v>1383</v>
      </c>
      <c r="J176" s="162" t="s">
        <v>198</v>
      </c>
      <c r="K176" s="219">
        <v>44389</v>
      </c>
      <c r="L176" s="162" t="s">
        <v>79</v>
      </c>
    </row>
    <row r="177" spans="1:12" s="39" customFormat="1" x14ac:dyDescent="0.25">
      <c r="A177" s="162" t="s">
        <v>129</v>
      </c>
      <c r="B177" s="162" t="s">
        <v>1451</v>
      </c>
      <c r="C177" s="217">
        <v>44365</v>
      </c>
      <c r="D177" s="162" t="s">
        <v>1452</v>
      </c>
      <c r="E177" s="162" t="s">
        <v>1453</v>
      </c>
      <c r="F177" s="162"/>
      <c r="G177" s="218">
        <v>1500</v>
      </c>
      <c r="H177" s="162" t="s">
        <v>633</v>
      </c>
      <c r="I177" s="162" t="s">
        <v>1444</v>
      </c>
      <c r="J177" s="162" t="s">
        <v>198</v>
      </c>
      <c r="K177" s="219">
        <v>44389</v>
      </c>
      <c r="L177" s="162" t="s">
        <v>79</v>
      </c>
    </row>
    <row r="178" spans="1:12" s="39" customFormat="1" x14ac:dyDescent="0.25">
      <c r="A178" s="162" t="s">
        <v>129</v>
      </c>
      <c r="B178" s="162" t="s">
        <v>1457</v>
      </c>
      <c r="C178" s="217">
        <v>44368</v>
      </c>
      <c r="D178" s="162" t="s">
        <v>1458</v>
      </c>
      <c r="E178" s="162" t="s">
        <v>1079</v>
      </c>
      <c r="F178" s="162"/>
      <c r="G178" s="218">
        <v>825</v>
      </c>
      <c r="H178" s="162" t="s">
        <v>289</v>
      </c>
      <c r="I178" s="162" t="s">
        <v>1444</v>
      </c>
      <c r="J178" s="162" t="s">
        <v>198</v>
      </c>
      <c r="K178" s="219">
        <v>44389</v>
      </c>
      <c r="L178" s="162" t="s">
        <v>79</v>
      </c>
    </row>
    <row r="179" spans="1:12" s="39" customFormat="1" x14ac:dyDescent="0.25">
      <c r="A179" s="162" t="s">
        <v>129</v>
      </c>
      <c r="B179" s="162" t="s">
        <v>1438</v>
      </c>
      <c r="C179" s="217">
        <v>44284</v>
      </c>
      <c r="D179" s="162" t="s">
        <v>1439</v>
      </c>
      <c r="E179" s="162" t="s">
        <v>1440</v>
      </c>
      <c r="F179" s="162"/>
      <c r="G179" s="218">
        <v>600</v>
      </c>
      <c r="H179" s="162" t="s">
        <v>708</v>
      </c>
      <c r="I179" s="162" t="s">
        <v>1383</v>
      </c>
      <c r="J179" s="162" t="s">
        <v>198</v>
      </c>
      <c r="K179" s="219">
        <v>44389</v>
      </c>
      <c r="L179" s="162" t="s">
        <v>79</v>
      </c>
    </row>
    <row r="180" spans="1:12" s="39" customFormat="1" x14ac:dyDescent="0.25">
      <c r="A180" s="162" t="s">
        <v>129</v>
      </c>
      <c r="B180" s="162" t="s">
        <v>1448</v>
      </c>
      <c r="C180" s="217">
        <v>44356</v>
      </c>
      <c r="D180" s="162" t="s">
        <v>1449</v>
      </c>
      <c r="E180" s="162" t="s">
        <v>1450</v>
      </c>
      <c r="F180" s="162"/>
      <c r="G180" s="218">
        <v>200</v>
      </c>
      <c r="H180" s="162" t="s">
        <v>1088</v>
      </c>
      <c r="I180" s="162" t="s">
        <v>1444</v>
      </c>
      <c r="J180" s="162" t="s">
        <v>198</v>
      </c>
      <c r="K180" s="219">
        <v>44389</v>
      </c>
      <c r="L180" s="162" t="s">
        <v>79</v>
      </c>
    </row>
    <row r="181" spans="1:12" s="39" customFormat="1" x14ac:dyDescent="0.25">
      <c r="A181" s="162" t="s">
        <v>129</v>
      </c>
      <c r="B181" s="162" t="s">
        <v>1441</v>
      </c>
      <c r="C181" s="217">
        <v>44371</v>
      </c>
      <c r="D181" s="162" t="s">
        <v>1442</v>
      </c>
      <c r="E181" s="162" t="s">
        <v>1443</v>
      </c>
      <c r="F181" s="162"/>
      <c r="G181" s="218">
        <v>0</v>
      </c>
      <c r="H181" s="162" t="s">
        <v>289</v>
      </c>
      <c r="I181" s="162" t="s">
        <v>1444</v>
      </c>
      <c r="J181" s="162" t="s">
        <v>198</v>
      </c>
      <c r="K181" s="219">
        <v>44389</v>
      </c>
      <c r="L181" s="162" t="s">
        <v>79</v>
      </c>
    </row>
    <row r="182" spans="1:12" s="39" customFormat="1" x14ac:dyDescent="0.25">
      <c r="A182" s="162" t="s">
        <v>129</v>
      </c>
      <c r="B182" s="162" t="s">
        <v>1513</v>
      </c>
      <c r="C182" s="217">
        <v>44284</v>
      </c>
      <c r="D182" s="162" t="s">
        <v>451</v>
      </c>
      <c r="E182" s="162" t="s">
        <v>1514</v>
      </c>
      <c r="F182" s="162"/>
      <c r="G182" s="218">
        <v>80000</v>
      </c>
      <c r="H182" s="162" t="s">
        <v>289</v>
      </c>
      <c r="I182" s="162" t="s">
        <v>717</v>
      </c>
      <c r="J182" s="162" t="s">
        <v>198</v>
      </c>
      <c r="K182" s="219">
        <v>44396</v>
      </c>
      <c r="L182" s="162" t="s">
        <v>79</v>
      </c>
    </row>
    <row r="183" spans="1:12" s="39" customFormat="1" x14ac:dyDescent="0.25">
      <c r="A183" s="162" t="s">
        <v>129</v>
      </c>
      <c r="B183" s="162" t="s">
        <v>1510</v>
      </c>
      <c r="C183" s="217">
        <v>44337</v>
      </c>
      <c r="D183" s="162" t="s">
        <v>1104</v>
      </c>
      <c r="E183" s="162" t="s">
        <v>1512</v>
      </c>
      <c r="F183" s="162"/>
      <c r="G183" s="218">
        <v>62000</v>
      </c>
      <c r="H183" s="162" t="s">
        <v>453</v>
      </c>
      <c r="I183" s="162" t="s">
        <v>717</v>
      </c>
      <c r="J183" s="162" t="s">
        <v>198</v>
      </c>
      <c r="K183" s="219">
        <v>44396</v>
      </c>
      <c r="L183" s="162" t="s">
        <v>79</v>
      </c>
    </row>
    <row r="184" spans="1:12" s="39" customFormat="1" x14ac:dyDescent="0.25">
      <c r="A184" s="162" t="s">
        <v>129</v>
      </c>
      <c r="B184" s="162" t="s">
        <v>1510</v>
      </c>
      <c r="C184" s="217">
        <v>44364</v>
      </c>
      <c r="D184" s="162" t="s">
        <v>1382</v>
      </c>
      <c r="E184" s="162" t="s">
        <v>1511</v>
      </c>
      <c r="F184" s="162"/>
      <c r="G184" s="218">
        <v>25000</v>
      </c>
      <c r="H184" s="162" t="s">
        <v>707</v>
      </c>
      <c r="I184" s="162" t="s">
        <v>1383</v>
      </c>
      <c r="J184" s="162" t="s">
        <v>198</v>
      </c>
      <c r="K184" s="219">
        <v>44396</v>
      </c>
      <c r="L184" s="162" t="s">
        <v>79</v>
      </c>
    </row>
    <row r="185" spans="1:12" s="39" customFormat="1" x14ac:dyDescent="0.25">
      <c r="A185" s="162" t="s">
        <v>129</v>
      </c>
      <c r="B185" s="162" t="s">
        <v>1508</v>
      </c>
      <c r="C185" s="217">
        <v>44383</v>
      </c>
      <c r="D185" s="162" t="s">
        <v>286</v>
      </c>
      <c r="E185" s="162" t="s">
        <v>1509</v>
      </c>
      <c r="F185" s="162"/>
      <c r="G185" s="218">
        <v>7500</v>
      </c>
      <c r="H185" s="162" t="s">
        <v>707</v>
      </c>
      <c r="I185" s="162" t="s">
        <v>1444</v>
      </c>
      <c r="J185" s="162" t="s">
        <v>198</v>
      </c>
      <c r="K185" s="219">
        <v>44396</v>
      </c>
      <c r="L185" s="162" t="s">
        <v>79</v>
      </c>
    </row>
    <row r="186" spans="1:12" s="39" customFormat="1" x14ac:dyDescent="0.25">
      <c r="A186" s="162" t="s">
        <v>129</v>
      </c>
      <c r="B186" s="162" t="s">
        <v>1503</v>
      </c>
      <c r="C186" s="217">
        <v>44370</v>
      </c>
      <c r="D186" s="162" t="s">
        <v>1501</v>
      </c>
      <c r="E186" s="162" t="s">
        <v>1504</v>
      </c>
      <c r="F186" s="162"/>
      <c r="G186" s="218">
        <v>1826</v>
      </c>
      <c r="H186" s="162" t="s">
        <v>1396</v>
      </c>
      <c r="I186" s="162" t="s">
        <v>1444</v>
      </c>
      <c r="J186" s="162" t="s">
        <v>198</v>
      </c>
      <c r="K186" s="219">
        <v>44396</v>
      </c>
      <c r="L186" s="162" t="s">
        <v>79</v>
      </c>
    </row>
    <row r="187" spans="1:12" s="39" customFormat="1" x14ac:dyDescent="0.25">
      <c r="A187" s="162" t="s">
        <v>129</v>
      </c>
      <c r="B187" s="162" t="s">
        <v>1500</v>
      </c>
      <c r="C187" s="217">
        <v>44370</v>
      </c>
      <c r="D187" s="162" t="s">
        <v>1501</v>
      </c>
      <c r="E187" s="162" t="s">
        <v>1502</v>
      </c>
      <c r="F187" s="162"/>
      <c r="G187" s="218">
        <v>1106</v>
      </c>
      <c r="H187" s="162" t="s">
        <v>1396</v>
      </c>
      <c r="I187" s="162" t="s">
        <v>1444</v>
      </c>
      <c r="J187" s="162" t="s">
        <v>198</v>
      </c>
      <c r="K187" s="219">
        <v>44396</v>
      </c>
      <c r="L187" s="162" t="s">
        <v>79</v>
      </c>
    </row>
    <row r="188" spans="1:12" s="39" customFormat="1" x14ac:dyDescent="0.25">
      <c r="A188" s="162" t="s">
        <v>129</v>
      </c>
      <c r="B188" s="162" t="s">
        <v>1497</v>
      </c>
      <c r="C188" s="217">
        <v>44370</v>
      </c>
      <c r="D188" s="162" t="s">
        <v>1498</v>
      </c>
      <c r="E188" s="162" t="s">
        <v>1499</v>
      </c>
      <c r="F188" s="162"/>
      <c r="G188" s="218">
        <v>380.95</v>
      </c>
      <c r="H188" s="162" t="s">
        <v>633</v>
      </c>
      <c r="I188" s="162" t="s">
        <v>1444</v>
      </c>
      <c r="J188" s="162" t="s">
        <v>198</v>
      </c>
      <c r="K188" s="219">
        <v>44396</v>
      </c>
      <c r="L188" s="162" t="s">
        <v>79</v>
      </c>
    </row>
    <row r="189" spans="1:12" s="39" customFormat="1" x14ac:dyDescent="0.25">
      <c r="A189" s="162" t="s">
        <v>129</v>
      </c>
      <c r="B189" s="162" t="s">
        <v>1494</v>
      </c>
      <c r="C189" s="217">
        <v>44356</v>
      </c>
      <c r="D189" s="162" t="s">
        <v>1495</v>
      </c>
      <c r="E189" s="162" t="s">
        <v>1496</v>
      </c>
      <c r="F189" s="162"/>
      <c r="G189" s="218">
        <v>100</v>
      </c>
      <c r="H189" s="162" t="s">
        <v>1088</v>
      </c>
      <c r="I189" s="162" t="s">
        <v>1444</v>
      </c>
      <c r="J189" s="162" t="s">
        <v>198</v>
      </c>
      <c r="K189" s="219">
        <v>44396</v>
      </c>
      <c r="L189" s="162" t="s">
        <v>79</v>
      </c>
    </row>
    <row r="190" spans="1:12" s="39" customFormat="1" x14ac:dyDescent="0.25">
      <c r="A190" s="162" t="s">
        <v>129</v>
      </c>
      <c r="B190" s="162" t="s">
        <v>1505</v>
      </c>
      <c r="C190" s="217">
        <v>44371</v>
      </c>
      <c r="D190" s="162" t="s">
        <v>1506</v>
      </c>
      <c r="E190" s="162" t="s">
        <v>1507</v>
      </c>
      <c r="F190" s="162"/>
      <c r="G190" s="218">
        <v>100</v>
      </c>
      <c r="H190" s="162" t="s">
        <v>372</v>
      </c>
      <c r="I190" s="162" t="s">
        <v>1444</v>
      </c>
      <c r="J190" s="162" t="s">
        <v>198</v>
      </c>
      <c r="K190" s="219">
        <v>44396</v>
      </c>
      <c r="L190" s="162" t="s">
        <v>79</v>
      </c>
    </row>
    <row r="191" spans="1:12" s="39" customFormat="1" x14ac:dyDescent="0.25">
      <c r="A191" s="162" t="s">
        <v>129</v>
      </c>
      <c r="B191" s="162" t="s">
        <v>1533</v>
      </c>
      <c r="C191" s="217">
        <v>44392</v>
      </c>
      <c r="D191" s="162" t="s">
        <v>1534</v>
      </c>
      <c r="E191" s="162" t="s">
        <v>1535</v>
      </c>
      <c r="F191" s="162"/>
      <c r="G191" s="218">
        <v>50654</v>
      </c>
      <c r="H191" s="162" t="s">
        <v>1536</v>
      </c>
      <c r="I191" s="162" t="s">
        <v>197</v>
      </c>
      <c r="J191" s="162" t="s">
        <v>198</v>
      </c>
      <c r="K191" s="219">
        <v>44403</v>
      </c>
      <c r="L191" s="162" t="s">
        <v>79</v>
      </c>
    </row>
    <row r="192" spans="1:12" s="39" customFormat="1" x14ac:dyDescent="0.25">
      <c r="A192" s="162" t="s">
        <v>129</v>
      </c>
      <c r="B192" s="162" t="s">
        <v>1557</v>
      </c>
      <c r="C192" s="217">
        <v>44391</v>
      </c>
      <c r="D192" s="162" t="s">
        <v>1558</v>
      </c>
      <c r="E192" s="162" t="s">
        <v>1559</v>
      </c>
      <c r="F192" s="162"/>
      <c r="G192" s="218">
        <v>5500</v>
      </c>
      <c r="H192" s="162" t="s">
        <v>707</v>
      </c>
      <c r="I192" s="162" t="s">
        <v>1444</v>
      </c>
      <c r="J192" s="162" t="s">
        <v>198</v>
      </c>
      <c r="K192" s="219">
        <v>44403</v>
      </c>
      <c r="L192" s="162" t="s">
        <v>79</v>
      </c>
    </row>
    <row r="193" spans="1:12" s="39" customFormat="1" x14ac:dyDescent="0.25">
      <c r="A193" s="162" t="s">
        <v>129</v>
      </c>
      <c r="B193" s="162" t="s">
        <v>1564</v>
      </c>
      <c r="C193" s="217">
        <v>44392</v>
      </c>
      <c r="D193" s="162" t="s">
        <v>1565</v>
      </c>
      <c r="E193" s="162" t="s">
        <v>1563</v>
      </c>
      <c r="F193" s="162"/>
      <c r="G193" s="218">
        <v>4000</v>
      </c>
      <c r="H193" s="162" t="s">
        <v>633</v>
      </c>
      <c r="I193" s="162" t="s">
        <v>1444</v>
      </c>
      <c r="J193" s="162" t="s">
        <v>198</v>
      </c>
      <c r="K193" s="219">
        <v>44403</v>
      </c>
      <c r="L193" s="162" t="s">
        <v>79</v>
      </c>
    </row>
    <row r="194" spans="1:12" s="39" customFormat="1" x14ac:dyDescent="0.25">
      <c r="A194" s="162" t="s">
        <v>129</v>
      </c>
      <c r="B194" s="162" t="s">
        <v>1560</v>
      </c>
      <c r="C194" s="217">
        <v>44398</v>
      </c>
      <c r="D194" s="162" t="s">
        <v>1561</v>
      </c>
      <c r="E194" s="162" t="s">
        <v>1562</v>
      </c>
      <c r="F194" s="162"/>
      <c r="G194" s="218">
        <v>3059</v>
      </c>
      <c r="H194" s="162" t="s">
        <v>290</v>
      </c>
      <c r="I194" s="162" t="s">
        <v>1444</v>
      </c>
      <c r="J194" s="162" t="s">
        <v>198</v>
      </c>
      <c r="K194" s="219">
        <v>44403</v>
      </c>
      <c r="L194" s="162" t="s">
        <v>79</v>
      </c>
    </row>
    <row r="195" spans="1:12" s="39" customFormat="1" x14ac:dyDescent="0.25">
      <c r="A195" s="162" t="s">
        <v>129</v>
      </c>
      <c r="B195" s="162" t="s">
        <v>1551</v>
      </c>
      <c r="C195" s="217">
        <v>44369</v>
      </c>
      <c r="D195" s="162" t="s">
        <v>1552</v>
      </c>
      <c r="E195" s="162" t="s">
        <v>1553</v>
      </c>
      <c r="F195" s="162"/>
      <c r="G195" s="218">
        <v>1000</v>
      </c>
      <c r="H195" s="162" t="s">
        <v>708</v>
      </c>
      <c r="I195" s="162" t="s">
        <v>1383</v>
      </c>
      <c r="J195" s="162" t="s">
        <v>198</v>
      </c>
      <c r="K195" s="219">
        <v>44403</v>
      </c>
      <c r="L195" s="162" t="s">
        <v>79</v>
      </c>
    </row>
    <row r="196" spans="1:12" s="39" customFormat="1" x14ac:dyDescent="0.25">
      <c r="A196" s="162" t="s">
        <v>129</v>
      </c>
      <c r="B196" s="162" t="s">
        <v>1554</v>
      </c>
      <c r="C196" s="217">
        <v>44390</v>
      </c>
      <c r="D196" s="162" t="s">
        <v>1555</v>
      </c>
      <c r="E196" s="162" t="s">
        <v>1556</v>
      </c>
      <c r="F196" s="162"/>
      <c r="G196" s="218">
        <v>1000</v>
      </c>
      <c r="H196" s="162" t="s">
        <v>1030</v>
      </c>
      <c r="I196" s="162" t="s">
        <v>1444</v>
      </c>
      <c r="J196" s="162" t="s">
        <v>198</v>
      </c>
      <c r="K196" s="219">
        <v>44403</v>
      </c>
      <c r="L196" s="162" t="s">
        <v>79</v>
      </c>
    </row>
    <row r="197" spans="1:12" s="39" customFormat="1" x14ac:dyDescent="0.25">
      <c r="A197" s="162" t="s">
        <v>129</v>
      </c>
      <c r="B197" s="162" t="s">
        <v>1548</v>
      </c>
      <c r="C197" s="217">
        <v>44368</v>
      </c>
      <c r="D197" s="162" t="s">
        <v>1549</v>
      </c>
      <c r="E197" s="162" t="s">
        <v>1550</v>
      </c>
      <c r="F197" s="162"/>
      <c r="G197" s="218">
        <v>100</v>
      </c>
      <c r="H197" s="162" t="s">
        <v>1088</v>
      </c>
      <c r="I197" s="162" t="s">
        <v>1444</v>
      </c>
      <c r="J197" s="162" t="s">
        <v>198</v>
      </c>
      <c r="K197" s="219">
        <v>44403</v>
      </c>
      <c r="L197" s="162" t="s">
        <v>79</v>
      </c>
    </row>
    <row r="198" spans="1:12" s="39" customFormat="1" x14ac:dyDescent="0.25">
      <c r="A198" s="162" t="s">
        <v>129</v>
      </c>
      <c r="B198" s="162" t="s">
        <v>1543</v>
      </c>
      <c r="C198" s="217">
        <v>44376</v>
      </c>
      <c r="D198" s="162" t="s">
        <v>1406</v>
      </c>
      <c r="E198" s="162" t="s">
        <v>1544</v>
      </c>
      <c r="F198" s="162"/>
      <c r="G198" s="218">
        <v>0</v>
      </c>
      <c r="H198" s="162" t="s">
        <v>708</v>
      </c>
      <c r="I198" s="162" t="s">
        <v>1383</v>
      </c>
      <c r="J198" s="162" t="s">
        <v>198</v>
      </c>
      <c r="K198" s="219">
        <v>44403</v>
      </c>
      <c r="L198" s="162" t="s">
        <v>79</v>
      </c>
    </row>
    <row r="199" spans="1:12" s="39" customFormat="1" x14ac:dyDescent="0.25">
      <c r="A199" s="162" t="s">
        <v>129</v>
      </c>
      <c r="B199" s="162" t="s">
        <v>1545</v>
      </c>
      <c r="C199" s="217">
        <v>44376</v>
      </c>
      <c r="D199" s="162" t="s">
        <v>1546</v>
      </c>
      <c r="E199" s="162" t="s">
        <v>1547</v>
      </c>
      <c r="F199" s="162"/>
      <c r="G199" s="218">
        <v>0</v>
      </c>
      <c r="H199" s="162" t="s">
        <v>708</v>
      </c>
      <c r="I199" s="162" t="s">
        <v>1383</v>
      </c>
      <c r="J199" s="162" t="s">
        <v>198</v>
      </c>
      <c r="K199" s="219">
        <v>44403</v>
      </c>
      <c r="L199" s="162" t="s">
        <v>79</v>
      </c>
    </row>
    <row r="200" spans="1:12" s="39" customFormat="1" x14ac:dyDescent="0.25">
      <c r="A200" s="162" t="s">
        <v>804</v>
      </c>
      <c r="B200" s="162" t="s">
        <v>180</v>
      </c>
      <c r="C200" s="217">
        <v>44405</v>
      </c>
      <c r="D200" s="162" t="s">
        <v>527</v>
      </c>
      <c r="E200" s="162" t="s">
        <v>1579</v>
      </c>
      <c r="F200" s="162"/>
      <c r="G200" s="218">
        <v>96616.8</v>
      </c>
      <c r="H200" s="162" t="s">
        <v>1580</v>
      </c>
      <c r="I200" s="162" t="s">
        <v>410</v>
      </c>
      <c r="J200" s="162" t="s">
        <v>198</v>
      </c>
      <c r="K200" s="219">
        <v>44411</v>
      </c>
      <c r="L200" s="162" t="s">
        <v>79</v>
      </c>
    </row>
    <row r="201" spans="1:12" s="39" customFormat="1" x14ac:dyDescent="0.25">
      <c r="A201" s="162" t="s">
        <v>804</v>
      </c>
      <c r="B201" s="162" t="s">
        <v>180</v>
      </c>
      <c r="C201" s="217">
        <v>44405</v>
      </c>
      <c r="D201" s="162" t="s">
        <v>1576</v>
      </c>
      <c r="E201" s="162" t="s">
        <v>1577</v>
      </c>
      <c r="F201" s="162"/>
      <c r="G201" s="218">
        <v>30782</v>
      </c>
      <c r="H201" s="162" t="s">
        <v>1578</v>
      </c>
      <c r="I201" s="162" t="s">
        <v>410</v>
      </c>
      <c r="J201" s="162" t="s">
        <v>198</v>
      </c>
      <c r="K201" s="219">
        <v>44411</v>
      </c>
      <c r="L201" s="162" t="s">
        <v>79</v>
      </c>
    </row>
    <row r="202" spans="1:12" s="39" customFormat="1" x14ac:dyDescent="0.25">
      <c r="A202" s="162" t="s">
        <v>398</v>
      </c>
      <c r="B202" s="162" t="s">
        <v>1584</v>
      </c>
      <c r="C202" s="217">
        <v>44330</v>
      </c>
      <c r="D202" s="162" t="s">
        <v>256</v>
      </c>
      <c r="E202" s="162" t="s">
        <v>1587</v>
      </c>
      <c r="F202" s="162"/>
      <c r="G202" s="218">
        <v>31464</v>
      </c>
      <c r="H202" s="162" t="s">
        <v>258</v>
      </c>
      <c r="I202" s="162" t="s">
        <v>197</v>
      </c>
      <c r="J202" s="162" t="s">
        <v>198</v>
      </c>
      <c r="K202" s="219">
        <v>44411</v>
      </c>
      <c r="L202" s="162" t="s">
        <v>79</v>
      </c>
    </row>
    <row r="203" spans="1:12" s="39" customFormat="1" x14ac:dyDescent="0.25">
      <c r="A203" s="162" t="s">
        <v>398</v>
      </c>
      <c r="B203" s="162" t="s">
        <v>1586</v>
      </c>
      <c r="C203" s="217">
        <v>44330</v>
      </c>
      <c r="D203" s="162" t="s">
        <v>256</v>
      </c>
      <c r="E203" s="162" t="s">
        <v>1589</v>
      </c>
      <c r="F203" s="162"/>
      <c r="G203" s="218">
        <v>28422</v>
      </c>
      <c r="H203" s="162" t="s">
        <v>258</v>
      </c>
      <c r="I203" s="162" t="s">
        <v>197</v>
      </c>
      <c r="J203" s="162" t="s">
        <v>198</v>
      </c>
      <c r="K203" s="219">
        <v>44411</v>
      </c>
      <c r="L203" s="162" t="s">
        <v>79</v>
      </c>
    </row>
    <row r="204" spans="1:12" s="39" customFormat="1" x14ac:dyDescent="0.25">
      <c r="A204" s="162" t="s">
        <v>398</v>
      </c>
      <c r="B204" s="162" t="s">
        <v>1585</v>
      </c>
      <c r="C204" s="217">
        <v>44330</v>
      </c>
      <c r="D204" s="162" t="s">
        <v>256</v>
      </c>
      <c r="E204" s="162" t="s">
        <v>1588</v>
      </c>
      <c r="F204" s="162"/>
      <c r="G204" s="218">
        <v>16488</v>
      </c>
      <c r="H204" s="162" t="s">
        <v>258</v>
      </c>
      <c r="I204" s="162" t="s">
        <v>197</v>
      </c>
      <c r="J204" s="162" t="s">
        <v>198</v>
      </c>
      <c r="K204" s="219">
        <v>44411</v>
      </c>
      <c r="L204" s="162" t="s">
        <v>79</v>
      </c>
    </row>
    <row r="205" spans="1:12" s="39" customFormat="1" x14ac:dyDescent="0.25">
      <c r="A205" s="162" t="s">
        <v>398</v>
      </c>
      <c r="B205" s="162" t="s">
        <v>1572</v>
      </c>
      <c r="C205" s="217">
        <v>44364</v>
      </c>
      <c r="D205" s="162" t="s">
        <v>1573</v>
      </c>
      <c r="E205" s="162" t="s">
        <v>1574</v>
      </c>
      <c r="F205" s="162"/>
      <c r="G205" s="218">
        <v>11730</v>
      </c>
      <c r="H205" s="162" t="s">
        <v>1575</v>
      </c>
      <c r="I205" s="162" t="s">
        <v>197</v>
      </c>
      <c r="J205" s="162" t="s">
        <v>198</v>
      </c>
      <c r="K205" s="219">
        <v>44411</v>
      </c>
      <c r="L205" s="162" t="s">
        <v>79</v>
      </c>
    </row>
    <row r="206" spans="1:12" s="39" customFormat="1" x14ac:dyDescent="0.2">
      <c r="A206" s="162" t="s">
        <v>129</v>
      </c>
      <c r="B206" s="162" t="s">
        <v>1593</v>
      </c>
      <c r="C206" s="217">
        <v>44391</v>
      </c>
      <c r="D206" s="162" t="s">
        <v>1594</v>
      </c>
      <c r="E206" s="162" t="s">
        <v>1595</v>
      </c>
      <c r="F206" s="162"/>
      <c r="G206" s="218">
        <v>250</v>
      </c>
      <c r="H206" s="162" t="s">
        <v>290</v>
      </c>
      <c r="I206" s="162" t="s">
        <v>1444</v>
      </c>
      <c r="J206" s="162" t="s">
        <v>198</v>
      </c>
      <c r="K206" s="226">
        <v>44417</v>
      </c>
      <c r="L206" s="162" t="s">
        <v>1605</v>
      </c>
    </row>
    <row r="207" spans="1:12" s="39" customFormat="1" x14ac:dyDescent="0.2">
      <c r="A207" s="162" t="s">
        <v>129</v>
      </c>
      <c r="B207" s="162" t="s">
        <v>1596</v>
      </c>
      <c r="C207" s="217">
        <v>44390</v>
      </c>
      <c r="D207" s="162" t="s">
        <v>1599</v>
      </c>
      <c r="E207" s="162" t="s">
        <v>1602</v>
      </c>
      <c r="F207" s="162"/>
      <c r="G207" s="218">
        <v>20000</v>
      </c>
      <c r="H207" s="162" t="s">
        <v>633</v>
      </c>
      <c r="I207" s="162" t="s">
        <v>1444</v>
      </c>
      <c r="J207" s="162" t="s">
        <v>198</v>
      </c>
      <c r="K207" s="226">
        <v>44417</v>
      </c>
      <c r="L207" s="162" t="s">
        <v>1605</v>
      </c>
    </row>
    <row r="208" spans="1:12" s="39" customFormat="1" x14ac:dyDescent="0.2">
      <c r="A208" s="162" t="s">
        <v>129</v>
      </c>
      <c r="B208" s="162" t="s">
        <v>1597</v>
      </c>
      <c r="C208" s="217">
        <v>44403</v>
      </c>
      <c r="D208" s="162" t="s">
        <v>1600</v>
      </c>
      <c r="E208" s="162" t="s">
        <v>1603</v>
      </c>
      <c r="F208" s="162"/>
      <c r="G208" s="218">
        <v>250000</v>
      </c>
      <c r="H208" s="162" t="s">
        <v>453</v>
      </c>
      <c r="I208" s="162" t="s">
        <v>717</v>
      </c>
      <c r="J208" s="162" t="s">
        <v>198</v>
      </c>
      <c r="K208" s="226">
        <v>44417</v>
      </c>
      <c r="L208" s="162" t="s">
        <v>1605</v>
      </c>
    </row>
    <row r="209" spans="1:12" s="39" customFormat="1" x14ac:dyDescent="0.2">
      <c r="A209" s="162" t="s">
        <v>129</v>
      </c>
      <c r="B209" s="162" t="s">
        <v>1598</v>
      </c>
      <c r="C209" s="217">
        <v>44306</v>
      </c>
      <c r="D209" s="162" t="s">
        <v>1601</v>
      </c>
      <c r="E209" s="162" t="s">
        <v>1604</v>
      </c>
      <c r="F209" s="162"/>
      <c r="G209" s="218">
        <v>250</v>
      </c>
      <c r="H209" s="162" t="s">
        <v>708</v>
      </c>
      <c r="I209" s="162" t="s">
        <v>1383</v>
      </c>
      <c r="J209" s="162" t="s">
        <v>198</v>
      </c>
      <c r="K209" s="226">
        <v>44417</v>
      </c>
      <c r="L209" s="162" t="s">
        <v>1605</v>
      </c>
    </row>
    <row r="210" spans="1:12" s="39" customFormat="1" x14ac:dyDescent="0.25">
      <c r="A210" s="162" t="s">
        <v>189</v>
      </c>
      <c r="B210" s="162" t="s">
        <v>180</v>
      </c>
      <c r="C210" s="217">
        <v>44420</v>
      </c>
      <c r="D210" s="162" t="s">
        <v>1631</v>
      </c>
      <c r="E210" s="162" t="s">
        <v>1632</v>
      </c>
      <c r="F210" s="162"/>
      <c r="G210" s="218">
        <v>72206.240000000005</v>
      </c>
      <c r="H210" s="162" t="s">
        <v>1578</v>
      </c>
      <c r="I210" s="162" t="s">
        <v>410</v>
      </c>
      <c r="J210" s="162"/>
      <c r="K210" s="219">
        <v>44424</v>
      </c>
      <c r="L210" s="162" t="s">
        <v>1605</v>
      </c>
    </row>
    <row r="211" spans="1:12" s="39" customFormat="1" x14ac:dyDescent="0.25">
      <c r="A211" s="162" t="s">
        <v>804</v>
      </c>
      <c r="B211" s="162" t="s">
        <v>1614</v>
      </c>
      <c r="C211" s="217">
        <v>44417</v>
      </c>
      <c r="D211" s="162" t="s">
        <v>1615</v>
      </c>
      <c r="E211" s="162" t="s">
        <v>1616</v>
      </c>
      <c r="F211" s="162"/>
      <c r="G211" s="218">
        <v>25000</v>
      </c>
      <c r="H211" s="162" t="s">
        <v>804</v>
      </c>
      <c r="I211" s="162" t="s">
        <v>410</v>
      </c>
      <c r="J211" s="162" t="s">
        <v>198</v>
      </c>
      <c r="K211" s="219">
        <v>44424</v>
      </c>
      <c r="L211" s="162" t="s">
        <v>1605</v>
      </c>
    </row>
    <row r="212" spans="1:12" s="39" customFormat="1" x14ac:dyDescent="0.25">
      <c r="A212" s="162" t="s">
        <v>129</v>
      </c>
      <c r="B212" s="162" t="s">
        <v>1620</v>
      </c>
      <c r="C212" s="217">
        <v>44362</v>
      </c>
      <c r="D212" s="162" t="s">
        <v>256</v>
      </c>
      <c r="E212" s="162" t="s">
        <v>1623</v>
      </c>
      <c r="F212" s="162"/>
      <c r="G212" s="218">
        <v>150003.75</v>
      </c>
      <c r="H212" s="162" t="s">
        <v>1624</v>
      </c>
      <c r="I212" s="162" t="s">
        <v>197</v>
      </c>
      <c r="J212" s="162" t="s">
        <v>198</v>
      </c>
      <c r="K212" s="219">
        <v>44424</v>
      </c>
      <c r="L212" s="162" t="s">
        <v>1605</v>
      </c>
    </row>
    <row r="213" spans="1:12" s="39" customFormat="1" x14ac:dyDescent="0.25">
      <c r="A213" s="162" t="s">
        <v>129</v>
      </c>
      <c r="B213" s="162" t="s">
        <v>1622</v>
      </c>
      <c r="C213" s="217">
        <v>44375</v>
      </c>
      <c r="D213" s="162" t="s">
        <v>1628</v>
      </c>
      <c r="E213" s="162" t="s">
        <v>1629</v>
      </c>
      <c r="F213" s="162"/>
      <c r="G213" s="218">
        <v>101555</v>
      </c>
      <c r="H213" s="162" t="s">
        <v>453</v>
      </c>
      <c r="I213" s="162" t="s">
        <v>197</v>
      </c>
      <c r="J213" s="162" t="s">
        <v>198</v>
      </c>
      <c r="K213" s="219">
        <v>44424</v>
      </c>
      <c r="L213" s="162" t="s">
        <v>1605</v>
      </c>
    </row>
    <row r="214" spans="1:12" s="39" customFormat="1" x14ac:dyDescent="0.25">
      <c r="A214" s="162" t="s">
        <v>129</v>
      </c>
      <c r="B214" s="162" t="s">
        <v>1621</v>
      </c>
      <c r="C214" s="217">
        <v>44362</v>
      </c>
      <c r="D214" s="162" t="s">
        <v>1625</v>
      </c>
      <c r="E214" s="162" t="s">
        <v>1626</v>
      </c>
      <c r="F214" s="162"/>
      <c r="G214" s="218">
        <v>92849.21</v>
      </c>
      <c r="H214" s="162" t="s">
        <v>1627</v>
      </c>
      <c r="I214" s="162" t="s">
        <v>197</v>
      </c>
      <c r="J214" s="162" t="s">
        <v>198</v>
      </c>
      <c r="K214" s="219">
        <v>44424</v>
      </c>
      <c r="L214" s="162" t="s">
        <v>1605</v>
      </c>
    </row>
    <row r="215" spans="1:12" s="39" customFormat="1" x14ac:dyDescent="0.25">
      <c r="A215" s="162" t="s">
        <v>129</v>
      </c>
      <c r="B215" s="162" t="s">
        <v>1633</v>
      </c>
      <c r="C215" s="217">
        <v>44412</v>
      </c>
      <c r="D215" s="162" t="s">
        <v>1634</v>
      </c>
      <c r="E215" s="162" t="s">
        <v>1635</v>
      </c>
      <c r="F215" s="162"/>
      <c r="G215" s="218">
        <v>15000</v>
      </c>
      <c r="H215" s="162" t="s">
        <v>289</v>
      </c>
      <c r="I215" s="162" t="s">
        <v>1444</v>
      </c>
      <c r="J215" s="162" t="s">
        <v>198</v>
      </c>
      <c r="K215" s="219">
        <v>44424</v>
      </c>
      <c r="L215" s="162" t="s">
        <v>1605</v>
      </c>
    </row>
    <row r="216" spans="1:12" s="39" customFormat="1" x14ac:dyDescent="0.25">
      <c r="A216" s="162" t="s">
        <v>129</v>
      </c>
      <c r="B216" s="217" t="s">
        <v>1645</v>
      </c>
      <c r="C216" s="217">
        <v>44330</v>
      </c>
      <c r="D216" s="162" t="s">
        <v>1646</v>
      </c>
      <c r="E216" s="162" t="s">
        <v>1647</v>
      </c>
      <c r="F216" s="162"/>
      <c r="G216" s="218">
        <v>9000</v>
      </c>
      <c r="H216" s="162" t="s">
        <v>289</v>
      </c>
      <c r="I216" s="162" t="s">
        <v>1444</v>
      </c>
      <c r="J216" s="162" t="s">
        <v>198</v>
      </c>
      <c r="K216" s="219">
        <v>44424</v>
      </c>
      <c r="L216" s="162" t="s">
        <v>1605</v>
      </c>
    </row>
    <row r="217" spans="1:12" s="39" customFormat="1" x14ac:dyDescent="0.25">
      <c r="A217" s="162" t="s">
        <v>129</v>
      </c>
      <c r="B217" s="162" t="s">
        <v>1636</v>
      </c>
      <c r="C217" s="217">
        <v>44336</v>
      </c>
      <c r="D217" s="162" t="s">
        <v>1637</v>
      </c>
      <c r="E217" s="162" t="s">
        <v>1638</v>
      </c>
      <c r="F217" s="162"/>
      <c r="G217" s="218">
        <v>400</v>
      </c>
      <c r="H217" s="162" t="s">
        <v>1088</v>
      </c>
      <c r="I217" s="162" t="s">
        <v>1444</v>
      </c>
      <c r="J217" s="162" t="s">
        <v>198</v>
      </c>
      <c r="K217" s="219">
        <v>44424</v>
      </c>
      <c r="L217" s="162" t="s">
        <v>1605</v>
      </c>
    </row>
    <row r="218" spans="1:12" s="39" customFormat="1" x14ac:dyDescent="0.25">
      <c r="A218" s="162" t="s">
        <v>129</v>
      </c>
      <c r="B218" s="162" t="s">
        <v>1639</v>
      </c>
      <c r="C218" s="217">
        <v>44396</v>
      </c>
      <c r="D218" s="162" t="s">
        <v>1640</v>
      </c>
      <c r="E218" s="162" t="s">
        <v>1641</v>
      </c>
      <c r="F218" s="162"/>
      <c r="G218" s="218">
        <v>200</v>
      </c>
      <c r="H218" s="162" t="s">
        <v>1642</v>
      </c>
      <c r="I218" s="162" t="s">
        <v>1444</v>
      </c>
      <c r="J218" s="162" t="s">
        <v>198</v>
      </c>
      <c r="K218" s="219">
        <v>44424</v>
      </c>
      <c r="L218" s="162" t="s">
        <v>1605</v>
      </c>
    </row>
    <row r="219" spans="1:12" s="39" customFormat="1" x14ac:dyDescent="0.25">
      <c r="A219" s="162" t="s">
        <v>129</v>
      </c>
      <c r="B219" s="162" t="s">
        <v>1644</v>
      </c>
      <c r="C219" s="217">
        <v>44417</v>
      </c>
      <c r="D219" s="162" t="s">
        <v>1643</v>
      </c>
      <c r="E219" s="162" t="s">
        <v>1556</v>
      </c>
      <c r="F219" s="162"/>
      <c r="G219" s="218">
        <v>0</v>
      </c>
      <c r="H219" s="162" t="s">
        <v>532</v>
      </c>
      <c r="I219" s="162" t="s">
        <v>1444</v>
      </c>
      <c r="J219" s="162" t="s">
        <v>198</v>
      </c>
      <c r="K219" s="219">
        <v>44424</v>
      </c>
      <c r="L219" s="162" t="s">
        <v>1605</v>
      </c>
    </row>
    <row r="220" spans="1:12" s="39" customFormat="1" x14ac:dyDescent="0.25">
      <c r="A220" s="162" t="s">
        <v>189</v>
      </c>
      <c r="B220" s="162" t="s">
        <v>1663</v>
      </c>
      <c r="C220" s="217">
        <v>44427</v>
      </c>
      <c r="D220" s="162" t="s">
        <v>451</v>
      </c>
      <c r="E220" s="162" t="s">
        <v>1664</v>
      </c>
      <c r="F220" s="162"/>
      <c r="G220" s="218">
        <v>3543.7649999999999</v>
      </c>
      <c r="H220" s="162" t="s">
        <v>189</v>
      </c>
      <c r="I220" s="162" t="s">
        <v>410</v>
      </c>
      <c r="J220" s="162" t="s">
        <v>198</v>
      </c>
      <c r="K220" s="219">
        <v>44431</v>
      </c>
      <c r="L220" s="162" t="s">
        <v>1605</v>
      </c>
    </row>
    <row r="221" spans="1:12" s="39" customFormat="1" x14ac:dyDescent="0.25">
      <c r="A221" s="162" t="s">
        <v>129</v>
      </c>
      <c r="B221" s="162" t="s">
        <v>1665</v>
      </c>
      <c r="C221" s="217">
        <v>44420</v>
      </c>
      <c r="D221" s="162" t="s">
        <v>1546</v>
      </c>
      <c r="E221" s="162" t="s">
        <v>1668</v>
      </c>
      <c r="F221" s="162"/>
      <c r="G221" s="218">
        <v>0</v>
      </c>
      <c r="H221" s="162" t="s">
        <v>708</v>
      </c>
      <c r="I221" s="162" t="s">
        <v>1444</v>
      </c>
      <c r="J221" s="162" t="s">
        <v>198</v>
      </c>
      <c r="K221" s="219">
        <v>44431</v>
      </c>
      <c r="L221" s="162" t="s">
        <v>1605</v>
      </c>
    </row>
    <row r="222" spans="1:12" s="39" customFormat="1" x14ac:dyDescent="0.25">
      <c r="A222" s="162" t="s">
        <v>129</v>
      </c>
      <c r="B222" s="162" t="s">
        <v>1666</v>
      </c>
      <c r="C222" s="217">
        <v>44424</v>
      </c>
      <c r="D222" s="162" t="s">
        <v>1667</v>
      </c>
      <c r="E222" s="162" t="s">
        <v>1669</v>
      </c>
      <c r="F222" s="162"/>
      <c r="G222" s="218">
        <v>0</v>
      </c>
      <c r="H222" s="162" t="s">
        <v>1030</v>
      </c>
      <c r="I222" s="162" t="s">
        <v>1444</v>
      </c>
      <c r="J222" s="162" t="s">
        <v>198</v>
      </c>
      <c r="K222" s="219">
        <v>44431</v>
      </c>
      <c r="L222" s="162" t="s">
        <v>1605</v>
      </c>
    </row>
    <row r="223" spans="1:12" s="39" customFormat="1" x14ac:dyDescent="0.25">
      <c r="A223" s="162" t="s">
        <v>189</v>
      </c>
      <c r="B223" s="162" t="s">
        <v>180</v>
      </c>
      <c r="C223" s="217">
        <v>44433</v>
      </c>
      <c r="D223" s="162" t="s">
        <v>662</v>
      </c>
      <c r="E223" s="162" t="s">
        <v>1685</v>
      </c>
      <c r="F223" s="162"/>
      <c r="G223" s="218">
        <v>136075</v>
      </c>
      <c r="H223" s="162" t="s">
        <v>189</v>
      </c>
      <c r="I223" s="162" t="s">
        <v>410</v>
      </c>
      <c r="J223" s="162" t="s">
        <v>198</v>
      </c>
      <c r="K223" s="219">
        <v>44438</v>
      </c>
      <c r="L223" s="162" t="s">
        <v>1605</v>
      </c>
    </row>
    <row r="224" spans="1:12" s="39" customFormat="1" x14ac:dyDescent="0.25">
      <c r="A224" s="162" t="s">
        <v>129</v>
      </c>
      <c r="B224" s="162" t="s">
        <v>1673</v>
      </c>
      <c r="C224" s="217">
        <v>44325</v>
      </c>
      <c r="D224" s="162" t="s">
        <v>1674</v>
      </c>
      <c r="E224" s="162" t="s">
        <v>1675</v>
      </c>
      <c r="F224" s="162"/>
      <c r="G224" s="218">
        <v>193411.61</v>
      </c>
      <c r="H224" s="162" t="s">
        <v>1676</v>
      </c>
      <c r="I224" s="162" t="s">
        <v>197</v>
      </c>
      <c r="J224" s="162" t="s">
        <v>198</v>
      </c>
      <c r="K224" s="219">
        <v>44438</v>
      </c>
      <c r="L224" s="162" t="s">
        <v>1605</v>
      </c>
    </row>
    <row r="225" spans="1:12" s="39" customFormat="1" x14ac:dyDescent="0.25">
      <c r="A225" s="162" t="s">
        <v>129</v>
      </c>
      <c r="B225" s="162" t="s">
        <v>1680</v>
      </c>
      <c r="C225" s="217">
        <v>44425</v>
      </c>
      <c r="D225" s="162" t="s">
        <v>1681</v>
      </c>
      <c r="E225" s="162" t="s">
        <v>1682</v>
      </c>
      <c r="F225" s="162"/>
      <c r="G225" s="218">
        <v>82149</v>
      </c>
      <c r="H225" s="162" t="s">
        <v>1683</v>
      </c>
      <c r="I225" s="162" t="s">
        <v>1684</v>
      </c>
      <c r="J225" s="162" t="s">
        <v>198</v>
      </c>
      <c r="K225" s="219">
        <v>44438</v>
      </c>
      <c r="L225" s="162" t="s">
        <v>1605</v>
      </c>
    </row>
    <row r="226" spans="1:12" s="39" customFormat="1" x14ac:dyDescent="0.25">
      <c r="A226" s="162" t="s">
        <v>189</v>
      </c>
      <c r="B226" s="162" t="s">
        <v>180</v>
      </c>
      <c r="C226" s="217">
        <v>44434</v>
      </c>
      <c r="D226" s="162" t="s">
        <v>451</v>
      </c>
      <c r="E226" s="162" t="s">
        <v>1717</v>
      </c>
      <c r="F226" s="327">
        <v>118000</v>
      </c>
      <c r="G226" s="218">
        <v>118000</v>
      </c>
      <c r="H226" s="162" t="s">
        <v>189</v>
      </c>
      <c r="I226" s="162" t="s">
        <v>410</v>
      </c>
      <c r="J226" s="162"/>
      <c r="K226" s="219">
        <v>44446</v>
      </c>
      <c r="L226" s="162" t="s">
        <v>1605</v>
      </c>
    </row>
    <row r="227" spans="1:12" s="39" customFormat="1" x14ac:dyDescent="0.25">
      <c r="A227" s="162" t="s">
        <v>804</v>
      </c>
      <c r="B227" s="162" t="s">
        <v>1075</v>
      </c>
      <c r="C227" s="217">
        <v>44434</v>
      </c>
      <c r="D227" s="162" t="s">
        <v>451</v>
      </c>
      <c r="E227" s="162" t="s">
        <v>1718</v>
      </c>
      <c r="F227" s="327">
        <v>21875</v>
      </c>
      <c r="G227" s="218">
        <v>21875</v>
      </c>
      <c r="H227" s="162" t="s">
        <v>189</v>
      </c>
      <c r="I227" s="162" t="s">
        <v>410</v>
      </c>
      <c r="J227" s="162"/>
      <c r="K227" s="219">
        <v>44446</v>
      </c>
      <c r="L227" s="162" t="s">
        <v>1605</v>
      </c>
    </row>
    <row r="228" spans="1:12" s="332" customFormat="1" x14ac:dyDescent="0.25">
      <c r="A228" s="234" t="s">
        <v>189</v>
      </c>
      <c r="B228" s="328" t="s">
        <v>180</v>
      </c>
      <c r="C228" s="329" t="s">
        <v>180</v>
      </c>
      <c r="D228" s="328" t="s">
        <v>821</v>
      </c>
      <c r="E228" s="328" t="s">
        <v>1731</v>
      </c>
      <c r="F228" s="328"/>
      <c r="G228" s="330">
        <v>1020164.14</v>
      </c>
      <c r="H228" s="328" t="s">
        <v>189</v>
      </c>
      <c r="I228" s="328" t="s">
        <v>410</v>
      </c>
      <c r="J228" s="328" t="s">
        <v>198</v>
      </c>
      <c r="K228" s="331">
        <v>44452</v>
      </c>
      <c r="L228" s="328" t="s">
        <v>1763</v>
      </c>
    </row>
    <row r="229" spans="1:12" s="332" customFormat="1" x14ac:dyDescent="0.25">
      <c r="A229" s="234" t="s">
        <v>804</v>
      </c>
      <c r="B229" s="328" t="s">
        <v>180</v>
      </c>
      <c r="C229" s="329" t="s">
        <v>180</v>
      </c>
      <c r="D229" s="328" t="s">
        <v>821</v>
      </c>
      <c r="E229" s="328" t="s">
        <v>1730</v>
      </c>
      <c r="F229" s="328"/>
      <c r="G229" s="330">
        <v>1688677.47</v>
      </c>
      <c r="H229" s="328" t="s">
        <v>804</v>
      </c>
      <c r="I229" s="328" t="s">
        <v>410</v>
      </c>
      <c r="J229" s="328" t="s">
        <v>198</v>
      </c>
      <c r="K229" s="331">
        <v>44452</v>
      </c>
      <c r="L229" s="328" t="s">
        <v>1763</v>
      </c>
    </row>
    <row r="230" spans="1:12" s="332" customFormat="1" x14ac:dyDescent="0.25">
      <c r="A230" s="234" t="s">
        <v>804</v>
      </c>
      <c r="B230" s="328" t="s">
        <v>1723</v>
      </c>
      <c r="C230" s="329">
        <v>44447</v>
      </c>
      <c r="D230" s="328" t="s">
        <v>1724</v>
      </c>
      <c r="E230" s="328" t="s">
        <v>1725</v>
      </c>
      <c r="F230" s="328"/>
      <c r="G230" s="330">
        <v>20000</v>
      </c>
      <c r="H230" s="328" t="s">
        <v>804</v>
      </c>
      <c r="I230" s="328" t="s">
        <v>410</v>
      </c>
      <c r="J230" s="328" t="s">
        <v>198</v>
      </c>
      <c r="K230" s="331">
        <v>44452</v>
      </c>
      <c r="L230" s="328" t="s">
        <v>1763</v>
      </c>
    </row>
    <row r="231" spans="1:12" s="332" customFormat="1" x14ac:dyDescent="0.25">
      <c r="A231" s="328" t="s">
        <v>129</v>
      </c>
      <c r="B231" s="328" t="s">
        <v>1735</v>
      </c>
      <c r="C231" s="329">
        <v>44336</v>
      </c>
      <c r="D231" s="328" t="s">
        <v>451</v>
      </c>
      <c r="E231" s="328" t="s">
        <v>1736</v>
      </c>
      <c r="F231" s="328"/>
      <c r="G231" s="330">
        <v>50000</v>
      </c>
      <c r="H231" s="328" t="s">
        <v>1737</v>
      </c>
      <c r="I231" s="328" t="s">
        <v>717</v>
      </c>
      <c r="J231" s="328" t="s">
        <v>198</v>
      </c>
      <c r="K231" s="331">
        <v>44452</v>
      </c>
      <c r="L231" s="328" t="s">
        <v>1763</v>
      </c>
    </row>
    <row r="232" spans="1:12" s="332" customFormat="1" x14ac:dyDescent="0.25">
      <c r="A232" s="328" t="s">
        <v>129</v>
      </c>
      <c r="B232" s="328" t="s">
        <v>1760</v>
      </c>
      <c r="C232" s="329">
        <v>44361</v>
      </c>
      <c r="D232" s="328" t="s">
        <v>256</v>
      </c>
      <c r="E232" s="328" t="s">
        <v>1761</v>
      </c>
      <c r="F232" s="328"/>
      <c r="G232" s="330">
        <v>34236</v>
      </c>
      <c r="H232" s="328" t="s">
        <v>1762</v>
      </c>
      <c r="I232" s="328" t="s">
        <v>197</v>
      </c>
      <c r="J232" s="328" t="s">
        <v>198</v>
      </c>
      <c r="K232" s="331">
        <v>44452</v>
      </c>
      <c r="L232" s="328" t="s">
        <v>1763</v>
      </c>
    </row>
    <row r="233" spans="1:12" s="332" customFormat="1" x14ac:dyDescent="0.25">
      <c r="A233" s="328" t="s">
        <v>129</v>
      </c>
      <c r="B233" s="328" t="s">
        <v>1727</v>
      </c>
      <c r="C233" s="329">
        <v>44432</v>
      </c>
      <c r="D233" s="328" t="s">
        <v>1728</v>
      </c>
      <c r="E233" s="328" t="s">
        <v>1729</v>
      </c>
      <c r="F233" s="328"/>
      <c r="G233" s="330">
        <v>9800</v>
      </c>
      <c r="H233" s="328" t="s">
        <v>707</v>
      </c>
      <c r="I233" s="328" t="s">
        <v>1684</v>
      </c>
      <c r="J233" s="328" t="s">
        <v>198</v>
      </c>
      <c r="K233" s="331">
        <v>44452</v>
      </c>
      <c r="L233" s="328" t="s">
        <v>1763</v>
      </c>
    </row>
    <row r="234" spans="1:12" s="332" customFormat="1" x14ac:dyDescent="0.25">
      <c r="A234" s="328" t="s">
        <v>129</v>
      </c>
      <c r="B234" s="328" t="s">
        <v>1738</v>
      </c>
      <c r="C234" s="329">
        <v>44418</v>
      </c>
      <c r="D234" s="328" t="s">
        <v>1739</v>
      </c>
      <c r="E234" s="328" t="s">
        <v>1740</v>
      </c>
      <c r="F234" s="328"/>
      <c r="G234" s="330">
        <v>1800</v>
      </c>
      <c r="H234" s="328" t="s">
        <v>633</v>
      </c>
      <c r="I234" s="328" t="s">
        <v>1444</v>
      </c>
      <c r="J234" s="328" t="s">
        <v>198</v>
      </c>
      <c r="K234" s="331">
        <v>44452</v>
      </c>
      <c r="L234" s="328" t="s">
        <v>1763</v>
      </c>
    </row>
    <row r="235" spans="1:12" s="332" customFormat="1" x14ac:dyDescent="0.25">
      <c r="A235" s="234" t="s">
        <v>189</v>
      </c>
      <c r="B235" s="238" t="s">
        <v>180</v>
      </c>
      <c r="C235" s="339">
        <v>44452</v>
      </c>
      <c r="D235" s="238" t="s">
        <v>1766</v>
      </c>
      <c r="E235" s="238" t="s">
        <v>1767</v>
      </c>
      <c r="F235" s="238"/>
      <c r="G235" s="340">
        <v>1800</v>
      </c>
      <c r="H235" s="238" t="s">
        <v>189</v>
      </c>
      <c r="I235" s="238" t="s">
        <v>410</v>
      </c>
      <c r="J235" s="238" t="s">
        <v>198</v>
      </c>
      <c r="K235" s="341">
        <v>44459</v>
      </c>
      <c r="L235" s="238" t="s">
        <v>1763</v>
      </c>
    </row>
    <row r="236" spans="1:12" s="332" customFormat="1" x14ac:dyDescent="0.25">
      <c r="A236" s="238" t="s">
        <v>129</v>
      </c>
      <c r="B236" s="238" t="s">
        <v>1803</v>
      </c>
      <c r="C236" s="339">
        <v>44425</v>
      </c>
      <c r="D236" s="238" t="s">
        <v>1804</v>
      </c>
      <c r="E236" s="238" t="s">
        <v>1805</v>
      </c>
      <c r="F236" s="238"/>
      <c r="G236" s="340">
        <v>99125.4</v>
      </c>
      <c r="H236" s="238" t="s">
        <v>1806</v>
      </c>
      <c r="I236" s="238" t="s">
        <v>1684</v>
      </c>
      <c r="J236" s="238" t="s">
        <v>198</v>
      </c>
      <c r="K236" s="341">
        <v>44459</v>
      </c>
      <c r="L236" s="238" t="s">
        <v>1763</v>
      </c>
    </row>
    <row r="237" spans="1:12" s="332" customFormat="1" x14ac:dyDescent="0.25">
      <c r="A237" s="238" t="s">
        <v>129</v>
      </c>
      <c r="B237" s="238" t="s">
        <v>1789</v>
      </c>
      <c r="C237" s="339">
        <v>44448</v>
      </c>
      <c r="D237" s="238" t="s">
        <v>1790</v>
      </c>
      <c r="E237" s="238" t="s">
        <v>1791</v>
      </c>
      <c r="F237" s="238"/>
      <c r="G237" s="340">
        <v>40000</v>
      </c>
      <c r="H237" s="238" t="s">
        <v>356</v>
      </c>
      <c r="I237" s="238" t="s">
        <v>220</v>
      </c>
      <c r="J237" s="238" t="s">
        <v>198</v>
      </c>
      <c r="K237" s="341">
        <v>44459</v>
      </c>
      <c r="L237" s="238" t="s">
        <v>1763</v>
      </c>
    </row>
    <row r="238" spans="1:12" s="332" customFormat="1" x14ac:dyDescent="0.25">
      <c r="A238" s="238" t="s">
        <v>129</v>
      </c>
      <c r="B238" s="238" t="s">
        <v>1786</v>
      </c>
      <c r="C238" s="339">
        <v>44439</v>
      </c>
      <c r="D238" s="238" t="s">
        <v>1788</v>
      </c>
      <c r="E238" s="238" t="s">
        <v>1787</v>
      </c>
      <c r="F238" s="238"/>
      <c r="G238" s="340">
        <v>25000</v>
      </c>
      <c r="H238" s="238" t="s">
        <v>708</v>
      </c>
      <c r="I238" s="238" t="s">
        <v>220</v>
      </c>
      <c r="J238" s="238" t="s">
        <v>198</v>
      </c>
      <c r="K238" s="341">
        <v>44459</v>
      </c>
      <c r="L238" s="238" t="s">
        <v>1763</v>
      </c>
    </row>
    <row r="239" spans="1:12" s="332" customFormat="1" x14ac:dyDescent="0.25">
      <c r="A239" s="238" t="s">
        <v>129</v>
      </c>
      <c r="B239" s="238" t="s">
        <v>1792</v>
      </c>
      <c r="C239" s="339">
        <v>44452</v>
      </c>
      <c r="D239" s="238" t="s">
        <v>361</v>
      </c>
      <c r="E239" s="238" t="s">
        <v>1793</v>
      </c>
      <c r="F239" s="238"/>
      <c r="G239" s="340">
        <v>10575</v>
      </c>
      <c r="H239" s="238" t="s">
        <v>363</v>
      </c>
      <c r="I239" s="238" t="s">
        <v>220</v>
      </c>
      <c r="J239" s="238" t="s">
        <v>198</v>
      </c>
      <c r="K239" s="341">
        <v>44459</v>
      </c>
      <c r="L239" s="238" t="s">
        <v>1763</v>
      </c>
    </row>
    <row r="240" spans="1:12" s="332" customFormat="1" x14ac:dyDescent="0.25">
      <c r="A240" s="238" t="s">
        <v>129</v>
      </c>
      <c r="B240" s="238" t="s">
        <v>1794</v>
      </c>
      <c r="C240" s="339">
        <v>44448</v>
      </c>
      <c r="D240" s="238" t="s">
        <v>1382</v>
      </c>
      <c r="E240" s="238" t="s">
        <v>1795</v>
      </c>
      <c r="F240" s="238"/>
      <c r="G240" s="340">
        <v>10250</v>
      </c>
      <c r="H240" s="238" t="s">
        <v>708</v>
      </c>
      <c r="I240" s="238" t="s">
        <v>1796</v>
      </c>
      <c r="J240" s="238" t="s">
        <v>198</v>
      </c>
      <c r="K240" s="341">
        <v>44459</v>
      </c>
      <c r="L240" s="238" t="s">
        <v>1763</v>
      </c>
    </row>
    <row r="241" spans="1:12" s="332" customFormat="1" x14ac:dyDescent="0.25">
      <c r="A241" s="238" t="s">
        <v>129</v>
      </c>
      <c r="B241" s="238" t="s">
        <v>1784</v>
      </c>
      <c r="C241" s="339">
        <v>44356</v>
      </c>
      <c r="D241" s="238" t="s">
        <v>1785</v>
      </c>
      <c r="E241" s="238" t="s">
        <v>1638</v>
      </c>
      <c r="F241" s="238"/>
      <c r="G241" s="340">
        <v>100</v>
      </c>
      <c r="H241" s="238" t="s">
        <v>1088</v>
      </c>
      <c r="I241" s="238" t="s">
        <v>220</v>
      </c>
      <c r="J241" s="238" t="s">
        <v>198</v>
      </c>
      <c r="K241" s="341">
        <v>44459</v>
      </c>
      <c r="L241" s="238" t="s">
        <v>1763</v>
      </c>
    </row>
    <row r="242" spans="1:12" s="332" customFormat="1" x14ac:dyDescent="0.25">
      <c r="A242" s="351" t="s">
        <v>129</v>
      </c>
      <c r="B242" s="351" t="s">
        <v>1811</v>
      </c>
      <c r="C242" s="352">
        <v>44403</v>
      </c>
      <c r="D242" s="351" t="s">
        <v>214</v>
      </c>
      <c r="E242" s="351" t="s">
        <v>1812</v>
      </c>
      <c r="F242" s="351"/>
      <c r="G242" s="353">
        <v>650000</v>
      </c>
      <c r="H242" s="351" t="s">
        <v>1157</v>
      </c>
      <c r="I242" s="351" t="s">
        <v>717</v>
      </c>
      <c r="J242" s="351" t="s">
        <v>297</v>
      </c>
      <c r="K242" s="354">
        <v>44466</v>
      </c>
      <c r="L242" s="351" t="s">
        <v>1763</v>
      </c>
    </row>
    <row r="243" spans="1:12" s="332" customFormat="1" x14ac:dyDescent="0.25">
      <c r="A243" s="351" t="s">
        <v>129</v>
      </c>
      <c r="B243" s="351" t="s">
        <v>1833</v>
      </c>
      <c r="C243" s="352">
        <v>44459</v>
      </c>
      <c r="D243" s="351" t="s">
        <v>1834</v>
      </c>
      <c r="E243" s="351" t="s">
        <v>1835</v>
      </c>
      <c r="F243" s="351"/>
      <c r="G243" s="353">
        <v>18246.080000000002</v>
      </c>
      <c r="H243" s="351" t="s">
        <v>453</v>
      </c>
      <c r="I243" s="351" t="s">
        <v>1444</v>
      </c>
      <c r="J243" s="351" t="s">
        <v>198</v>
      </c>
      <c r="K243" s="354">
        <v>44466</v>
      </c>
      <c r="L243" s="351" t="s">
        <v>1763</v>
      </c>
    </row>
    <row r="244" spans="1:12" s="332" customFormat="1" x14ac:dyDescent="0.25">
      <c r="A244" s="351" t="s">
        <v>129</v>
      </c>
      <c r="B244" s="351" t="s">
        <v>1830</v>
      </c>
      <c r="C244" s="352">
        <v>44454</v>
      </c>
      <c r="D244" s="351" t="s">
        <v>1831</v>
      </c>
      <c r="E244" s="351" t="s">
        <v>1832</v>
      </c>
      <c r="F244" s="351"/>
      <c r="G244" s="353">
        <v>8600</v>
      </c>
      <c r="H244" s="351" t="s">
        <v>356</v>
      </c>
      <c r="I244" s="351" t="s">
        <v>1444</v>
      </c>
      <c r="J244" s="351" t="s">
        <v>198</v>
      </c>
      <c r="K244" s="354">
        <v>44466</v>
      </c>
      <c r="L244" s="351" t="s">
        <v>1763</v>
      </c>
    </row>
    <row r="245" spans="1:12" s="332" customFormat="1" x14ac:dyDescent="0.25">
      <c r="A245" s="234" t="s">
        <v>189</v>
      </c>
      <c r="B245" s="363" t="s">
        <v>1867</v>
      </c>
      <c r="C245" s="364">
        <v>44448</v>
      </c>
      <c r="D245" s="363" t="s">
        <v>1868</v>
      </c>
      <c r="E245" s="363" t="s">
        <v>1891</v>
      </c>
      <c r="F245" s="363"/>
      <c r="G245" s="365">
        <v>100000</v>
      </c>
      <c r="H245" s="363" t="s">
        <v>1869</v>
      </c>
      <c r="I245" s="363" t="s">
        <v>410</v>
      </c>
      <c r="J245" s="363" t="s">
        <v>198</v>
      </c>
      <c r="K245" s="366">
        <v>44473</v>
      </c>
      <c r="L245" s="363" t="s">
        <v>1763</v>
      </c>
    </row>
    <row r="246" spans="1:12" s="332" customFormat="1" x14ac:dyDescent="0.25">
      <c r="A246" s="234" t="s">
        <v>189</v>
      </c>
      <c r="B246" s="363" t="s">
        <v>180</v>
      </c>
      <c r="C246" s="364">
        <v>44468</v>
      </c>
      <c r="D246" s="363" t="s">
        <v>527</v>
      </c>
      <c r="E246" s="363" t="s">
        <v>1865</v>
      </c>
      <c r="F246" s="363"/>
      <c r="G246" s="365">
        <v>74188.66</v>
      </c>
      <c r="H246" s="363" t="s">
        <v>1866</v>
      </c>
      <c r="I246" s="363" t="s">
        <v>410</v>
      </c>
      <c r="J246" s="363" t="s">
        <v>198</v>
      </c>
      <c r="K246" s="366">
        <v>44473</v>
      </c>
      <c r="L246" s="363" t="s">
        <v>1763</v>
      </c>
    </row>
    <row r="247" spans="1:12" s="332" customFormat="1" x14ac:dyDescent="0.25">
      <c r="A247" s="363" t="s">
        <v>129</v>
      </c>
      <c r="B247" s="363" t="s">
        <v>1875</v>
      </c>
      <c r="C247" s="364">
        <v>44465</v>
      </c>
      <c r="D247" s="363" t="s">
        <v>1876</v>
      </c>
      <c r="E247" s="363" t="s">
        <v>1877</v>
      </c>
      <c r="F247" s="363"/>
      <c r="G247" s="365">
        <v>126000</v>
      </c>
      <c r="H247" s="363" t="s">
        <v>1878</v>
      </c>
      <c r="I247" s="363" t="s">
        <v>717</v>
      </c>
      <c r="J247" s="363"/>
      <c r="K247" s="366">
        <v>44473</v>
      </c>
      <c r="L247" s="363" t="s">
        <v>1763</v>
      </c>
    </row>
    <row r="248" spans="1:12" s="332" customFormat="1" x14ac:dyDescent="0.25">
      <c r="A248" s="363" t="s">
        <v>129</v>
      </c>
      <c r="B248" s="363" t="s">
        <v>1880</v>
      </c>
      <c r="C248" s="364">
        <v>44465</v>
      </c>
      <c r="D248" s="363" t="s">
        <v>493</v>
      </c>
      <c r="E248" s="363" t="s">
        <v>1881</v>
      </c>
      <c r="F248" s="363"/>
      <c r="G248" s="365">
        <v>50600</v>
      </c>
      <c r="H248" s="363" t="s">
        <v>660</v>
      </c>
      <c r="I248" s="363" t="s">
        <v>717</v>
      </c>
      <c r="J248" s="363"/>
      <c r="K248" s="366">
        <v>44473</v>
      </c>
      <c r="L248" s="363" t="s">
        <v>1763</v>
      </c>
    </row>
    <row r="249" spans="1:12" s="332" customFormat="1" x14ac:dyDescent="0.25">
      <c r="A249" s="363" t="s">
        <v>129</v>
      </c>
      <c r="B249" s="363" t="s">
        <v>1735</v>
      </c>
      <c r="C249" s="364">
        <v>44465</v>
      </c>
      <c r="D249" s="363" t="s">
        <v>451</v>
      </c>
      <c r="E249" s="363" t="s">
        <v>1879</v>
      </c>
      <c r="F249" s="363"/>
      <c r="G249" s="365">
        <v>50000</v>
      </c>
      <c r="H249" s="363" t="s">
        <v>1737</v>
      </c>
      <c r="I249" s="363" t="s">
        <v>717</v>
      </c>
      <c r="J249" s="363"/>
      <c r="K249" s="366">
        <v>44473</v>
      </c>
      <c r="L249" s="363" t="s">
        <v>1763</v>
      </c>
    </row>
    <row r="250" spans="1:12" s="332" customFormat="1" x14ac:dyDescent="0.25">
      <c r="A250" s="363" t="s">
        <v>129</v>
      </c>
      <c r="B250" s="363" t="s">
        <v>1872</v>
      </c>
      <c r="C250" s="364">
        <v>44432</v>
      </c>
      <c r="D250" s="363" t="s">
        <v>1873</v>
      </c>
      <c r="E250" s="363" t="s">
        <v>1874</v>
      </c>
      <c r="F250" s="363"/>
      <c r="G250" s="365">
        <v>29444.26</v>
      </c>
      <c r="H250" s="363" t="s">
        <v>707</v>
      </c>
      <c r="I250" s="363" t="s">
        <v>197</v>
      </c>
      <c r="J250" s="363" t="s">
        <v>198</v>
      </c>
      <c r="K250" s="366">
        <v>44473</v>
      </c>
      <c r="L250" s="363" t="s">
        <v>1763</v>
      </c>
    </row>
    <row r="251" spans="1:12" s="332" customFormat="1" x14ac:dyDescent="0.25">
      <c r="A251" s="234" t="s">
        <v>189</v>
      </c>
      <c r="B251" s="375" t="s">
        <v>1867</v>
      </c>
      <c r="C251" s="376">
        <v>44475</v>
      </c>
      <c r="D251" s="375" t="s">
        <v>1868</v>
      </c>
      <c r="E251" s="375" t="s">
        <v>1970</v>
      </c>
      <c r="F251" s="375"/>
      <c r="G251" s="377">
        <v>388302.93</v>
      </c>
      <c r="H251" s="375" t="s">
        <v>1111</v>
      </c>
      <c r="I251" s="375" t="s">
        <v>410</v>
      </c>
      <c r="J251" s="375" t="s">
        <v>198</v>
      </c>
      <c r="K251" s="378">
        <v>44481</v>
      </c>
      <c r="L251" s="375" t="s">
        <v>1977</v>
      </c>
    </row>
    <row r="252" spans="1:12" s="332" customFormat="1" x14ac:dyDescent="0.25">
      <c r="A252" s="375" t="s">
        <v>129</v>
      </c>
      <c r="B252" s="375" t="s">
        <v>1974</v>
      </c>
      <c r="C252" s="376">
        <v>44467</v>
      </c>
      <c r="D252" s="375" t="s">
        <v>256</v>
      </c>
      <c r="E252" s="375" t="s">
        <v>1975</v>
      </c>
      <c r="F252" s="375"/>
      <c r="G252" s="377">
        <v>108460</v>
      </c>
      <c r="H252" s="375" t="s">
        <v>1976</v>
      </c>
      <c r="I252" s="375" t="s">
        <v>1684</v>
      </c>
      <c r="J252" s="375" t="s">
        <v>198</v>
      </c>
      <c r="K252" s="378">
        <v>44481</v>
      </c>
      <c r="L252" s="375" t="s">
        <v>1977</v>
      </c>
    </row>
    <row r="253" spans="1:12" s="332" customFormat="1" x14ac:dyDescent="0.25">
      <c r="A253" s="375" t="s">
        <v>129</v>
      </c>
      <c r="B253" s="375" t="s">
        <v>1971</v>
      </c>
      <c r="C253" s="376">
        <v>44461</v>
      </c>
      <c r="D253" s="375" t="s">
        <v>214</v>
      </c>
      <c r="E253" s="375" t="s">
        <v>1972</v>
      </c>
      <c r="F253" s="375"/>
      <c r="G253" s="377">
        <v>85000</v>
      </c>
      <c r="H253" s="375" t="s">
        <v>1973</v>
      </c>
      <c r="I253" s="375" t="s">
        <v>717</v>
      </c>
      <c r="J253" s="375" t="s">
        <v>198</v>
      </c>
      <c r="K253" s="378">
        <v>44481</v>
      </c>
      <c r="L253" s="375" t="s">
        <v>1977</v>
      </c>
    </row>
    <row r="254" spans="1:12" s="332" customFormat="1" x14ac:dyDescent="0.25">
      <c r="A254" s="238" t="s">
        <v>129</v>
      </c>
      <c r="B254" s="238" t="s">
        <v>1983</v>
      </c>
      <c r="C254" s="339">
        <v>44459</v>
      </c>
      <c r="D254" s="238" t="s">
        <v>1984</v>
      </c>
      <c r="E254" s="238" t="s">
        <v>1985</v>
      </c>
      <c r="F254" s="238"/>
      <c r="G254" s="340">
        <v>1500</v>
      </c>
      <c r="H254" s="238" t="s">
        <v>1986</v>
      </c>
      <c r="I254" s="238" t="s">
        <v>1684</v>
      </c>
      <c r="J254" s="238" t="s">
        <v>198</v>
      </c>
      <c r="K254" s="379">
        <v>44487</v>
      </c>
      <c r="L254" s="238" t="s">
        <v>1977</v>
      </c>
    </row>
    <row r="255" spans="1:12" s="332" customFormat="1" x14ac:dyDescent="0.25">
      <c r="A255" s="238" t="s">
        <v>129</v>
      </c>
      <c r="B255" s="238" t="s">
        <v>1989</v>
      </c>
      <c r="C255" s="339">
        <v>44448</v>
      </c>
      <c r="D255" s="238" t="s">
        <v>1987</v>
      </c>
      <c r="E255" s="238" t="s">
        <v>1988</v>
      </c>
      <c r="F255" s="238"/>
      <c r="G255" s="340">
        <v>0</v>
      </c>
      <c r="H255" s="238" t="s">
        <v>372</v>
      </c>
      <c r="I255" s="238" t="s">
        <v>220</v>
      </c>
      <c r="J255" s="238" t="s">
        <v>198</v>
      </c>
      <c r="K255" s="379">
        <v>44487</v>
      </c>
      <c r="L255" s="238" t="s">
        <v>1977</v>
      </c>
    </row>
    <row r="256" spans="1:12" s="332" customFormat="1" x14ac:dyDescent="0.25">
      <c r="A256" s="391" t="s">
        <v>129</v>
      </c>
      <c r="B256" s="391" t="s">
        <v>2050</v>
      </c>
      <c r="C256" s="392">
        <v>44467</v>
      </c>
      <c r="D256" s="391" t="s">
        <v>1600</v>
      </c>
      <c r="E256" s="391" t="s">
        <v>2049</v>
      </c>
      <c r="F256" s="391"/>
      <c r="G256" s="393">
        <v>450000</v>
      </c>
      <c r="H256" s="391" t="s">
        <v>1030</v>
      </c>
      <c r="I256" s="391" t="s">
        <v>717</v>
      </c>
      <c r="J256" s="391" t="s">
        <v>198</v>
      </c>
      <c r="K256" s="394">
        <v>44494</v>
      </c>
      <c r="L256" s="391" t="s">
        <v>1977</v>
      </c>
    </row>
    <row r="257" spans="1:12" s="332" customFormat="1" x14ac:dyDescent="0.25">
      <c r="A257" s="391" t="s">
        <v>129</v>
      </c>
      <c r="B257" s="391" t="s">
        <v>2074</v>
      </c>
      <c r="C257" s="392" t="s">
        <v>180</v>
      </c>
      <c r="D257" s="391" t="s">
        <v>1715</v>
      </c>
      <c r="E257" s="391" t="s">
        <v>2075</v>
      </c>
      <c r="F257" s="391"/>
      <c r="G257" s="393">
        <v>196959.01</v>
      </c>
      <c r="H257" s="391" t="s">
        <v>795</v>
      </c>
      <c r="I257" s="391" t="s">
        <v>2076</v>
      </c>
      <c r="J257" s="391" t="s">
        <v>198</v>
      </c>
      <c r="K257" s="394">
        <v>44494</v>
      </c>
      <c r="L257" s="391" t="s">
        <v>1977</v>
      </c>
    </row>
    <row r="258" spans="1:12" s="332" customFormat="1" x14ac:dyDescent="0.25">
      <c r="A258" s="391" t="s">
        <v>129</v>
      </c>
      <c r="B258" s="391" t="s">
        <v>2043</v>
      </c>
      <c r="C258" s="392">
        <v>44341</v>
      </c>
      <c r="D258" s="391" t="s">
        <v>2044</v>
      </c>
      <c r="E258" s="391" t="s">
        <v>2045</v>
      </c>
      <c r="F258" s="391"/>
      <c r="G258" s="393">
        <v>80000</v>
      </c>
      <c r="H258" s="391" t="s">
        <v>356</v>
      </c>
      <c r="I258" s="391" t="s">
        <v>1383</v>
      </c>
      <c r="J258" s="391" t="s">
        <v>198</v>
      </c>
      <c r="K258" s="394">
        <v>44494</v>
      </c>
      <c r="L258" s="391" t="s">
        <v>1977</v>
      </c>
    </row>
    <row r="259" spans="1:12" s="332" customFormat="1" x14ac:dyDescent="0.25">
      <c r="A259" s="391" t="s">
        <v>129</v>
      </c>
      <c r="B259" s="391" t="s">
        <v>2046</v>
      </c>
      <c r="C259" s="392">
        <v>44469</v>
      </c>
      <c r="D259" s="391" t="s">
        <v>2047</v>
      </c>
      <c r="E259" s="391" t="s">
        <v>2048</v>
      </c>
      <c r="F259" s="391"/>
      <c r="G259" s="393">
        <v>50000</v>
      </c>
      <c r="H259" s="391" t="s">
        <v>290</v>
      </c>
      <c r="I259" s="391" t="s">
        <v>717</v>
      </c>
      <c r="J259" s="391" t="s">
        <v>198</v>
      </c>
      <c r="K259" s="394">
        <v>44494</v>
      </c>
      <c r="L259" s="391" t="s">
        <v>1977</v>
      </c>
    </row>
    <row r="260" spans="1:12" s="332" customFormat="1" x14ac:dyDescent="0.25">
      <c r="A260" s="391" t="s">
        <v>129</v>
      </c>
      <c r="B260" s="391" t="s">
        <v>2077</v>
      </c>
      <c r="C260" s="392">
        <v>44351</v>
      </c>
      <c r="D260" s="391" t="s">
        <v>2078</v>
      </c>
      <c r="E260" s="391" t="s">
        <v>2079</v>
      </c>
      <c r="F260" s="391"/>
      <c r="G260" s="393">
        <v>47500</v>
      </c>
      <c r="H260" s="391" t="s">
        <v>289</v>
      </c>
      <c r="I260" s="391" t="s">
        <v>717</v>
      </c>
      <c r="J260" s="391" t="s">
        <v>198</v>
      </c>
      <c r="K260" s="394">
        <v>44494</v>
      </c>
      <c r="L260" s="391" t="s">
        <v>1977</v>
      </c>
    </row>
    <row r="261" spans="1:12" s="332" customFormat="1" x14ac:dyDescent="0.25">
      <c r="A261" s="238" t="s">
        <v>129</v>
      </c>
      <c r="B261" s="238" t="s">
        <v>2121</v>
      </c>
      <c r="C261" s="339">
        <v>44459</v>
      </c>
      <c r="D261" s="238" t="s">
        <v>2122</v>
      </c>
      <c r="E261" s="238" t="s">
        <v>2123</v>
      </c>
      <c r="F261" s="238"/>
      <c r="G261" s="340">
        <v>47000</v>
      </c>
      <c r="H261" s="238" t="s">
        <v>633</v>
      </c>
      <c r="I261" s="238" t="s">
        <v>717</v>
      </c>
      <c r="J261" s="238" t="s">
        <v>198</v>
      </c>
      <c r="K261" s="341">
        <v>44501</v>
      </c>
      <c r="L261" s="238" t="s">
        <v>1977</v>
      </c>
    </row>
    <row r="262" spans="1:12" s="332" customFormat="1" x14ac:dyDescent="0.25">
      <c r="A262" s="238" t="s">
        <v>129</v>
      </c>
      <c r="B262" s="238" t="s">
        <v>2151</v>
      </c>
      <c r="C262" s="339">
        <v>44488</v>
      </c>
      <c r="D262" s="238" t="s">
        <v>1565</v>
      </c>
      <c r="E262" s="238" t="s">
        <v>1563</v>
      </c>
      <c r="F262" s="238"/>
      <c r="G262" s="340">
        <v>6000</v>
      </c>
      <c r="H262" s="238" t="s">
        <v>633</v>
      </c>
      <c r="I262" s="238" t="s">
        <v>1444</v>
      </c>
      <c r="J262" s="238" t="s">
        <v>198</v>
      </c>
      <c r="K262" s="341">
        <v>44501</v>
      </c>
      <c r="L262" s="238" t="s">
        <v>1977</v>
      </c>
    </row>
    <row r="263" spans="1:12" s="332" customFormat="1" x14ac:dyDescent="0.25">
      <c r="A263" s="238" t="s">
        <v>129</v>
      </c>
      <c r="B263" s="238" t="s">
        <v>2148</v>
      </c>
      <c r="C263" s="339">
        <v>44489</v>
      </c>
      <c r="D263" s="238" t="s">
        <v>2149</v>
      </c>
      <c r="E263" s="238" t="s">
        <v>2150</v>
      </c>
      <c r="F263" s="238"/>
      <c r="G263" s="340">
        <v>5000</v>
      </c>
      <c r="H263" s="238" t="s">
        <v>633</v>
      </c>
      <c r="I263" s="238" t="s">
        <v>1444</v>
      </c>
      <c r="J263" s="238" t="s">
        <v>198</v>
      </c>
      <c r="K263" s="341">
        <v>44501</v>
      </c>
      <c r="L263" s="238" t="s">
        <v>1977</v>
      </c>
    </row>
    <row r="264" spans="1:12" s="332" customFormat="1" x14ac:dyDescent="0.25">
      <c r="A264" s="238" t="s">
        <v>129</v>
      </c>
      <c r="B264" s="238" t="s">
        <v>2146</v>
      </c>
      <c r="C264" s="339">
        <v>44490</v>
      </c>
      <c r="D264" s="238" t="s">
        <v>2147</v>
      </c>
      <c r="E264" s="238" t="s">
        <v>720</v>
      </c>
      <c r="F264" s="238"/>
      <c r="G264" s="340">
        <v>3000</v>
      </c>
      <c r="H264" s="238" t="s">
        <v>633</v>
      </c>
      <c r="I264" s="238" t="s">
        <v>1444</v>
      </c>
      <c r="J264" s="238" t="s">
        <v>198</v>
      </c>
      <c r="K264" s="341">
        <v>44501</v>
      </c>
      <c r="L264" s="238" t="s">
        <v>1977</v>
      </c>
    </row>
    <row r="265" spans="1:12" s="332" customFormat="1" x14ac:dyDescent="0.25">
      <c r="A265" s="238" t="s">
        <v>129</v>
      </c>
      <c r="B265" s="238" t="s">
        <v>2155</v>
      </c>
      <c r="C265" s="339">
        <v>44497</v>
      </c>
      <c r="D265" s="238" t="s">
        <v>1084</v>
      </c>
      <c r="E265" s="238" t="s">
        <v>2156</v>
      </c>
      <c r="F265" s="238"/>
      <c r="G265" s="340">
        <v>500</v>
      </c>
      <c r="H265" s="238" t="s">
        <v>453</v>
      </c>
      <c r="I265" s="238" t="s">
        <v>1444</v>
      </c>
      <c r="J265" s="238" t="s">
        <v>198</v>
      </c>
      <c r="K265" s="341">
        <v>44501</v>
      </c>
      <c r="L265" s="238" t="s">
        <v>1977</v>
      </c>
    </row>
    <row r="266" spans="1:12" s="332" customFormat="1" x14ac:dyDescent="0.25">
      <c r="A266" s="238" t="s">
        <v>129</v>
      </c>
      <c r="B266" s="238" t="s">
        <v>2152</v>
      </c>
      <c r="C266" s="339">
        <v>44469</v>
      </c>
      <c r="D266" s="238" t="s">
        <v>2153</v>
      </c>
      <c r="E266" s="238" t="s">
        <v>2154</v>
      </c>
      <c r="F266" s="238"/>
      <c r="G266" s="340">
        <v>0</v>
      </c>
      <c r="H266" s="238" t="s">
        <v>1035</v>
      </c>
      <c r="I266" s="238" t="s">
        <v>1444</v>
      </c>
      <c r="J266" s="238" t="s">
        <v>198</v>
      </c>
      <c r="K266" s="341">
        <v>44501</v>
      </c>
      <c r="L266" s="238" t="s">
        <v>1977</v>
      </c>
    </row>
    <row r="267" spans="1:12" s="39" customFormat="1" x14ac:dyDescent="0.25">
      <c r="A267" s="351" t="s">
        <v>129</v>
      </c>
      <c r="B267" s="351" t="s">
        <v>2217</v>
      </c>
      <c r="C267" s="352">
        <v>44495</v>
      </c>
      <c r="D267" s="351" t="s">
        <v>2218</v>
      </c>
      <c r="E267" s="351" t="s">
        <v>2219</v>
      </c>
      <c r="F267" s="351"/>
      <c r="G267" s="353">
        <v>11000</v>
      </c>
      <c r="H267" s="351" t="s">
        <v>289</v>
      </c>
      <c r="I267" s="351" t="s">
        <v>1444</v>
      </c>
      <c r="J267" s="351" t="s">
        <v>198</v>
      </c>
      <c r="K267" s="354">
        <v>44508</v>
      </c>
      <c r="L267" s="351" t="s">
        <v>2231</v>
      </c>
    </row>
    <row r="268" spans="1:12" s="39" customFormat="1" x14ac:dyDescent="0.25">
      <c r="A268" s="351" t="s">
        <v>129</v>
      </c>
      <c r="B268" s="351" t="s">
        <v>2221</v>
      </c>
      <c r="C268" s="352">
        <v>44474</v>
      </c>
      <c r="D268" s="351" t="s">
        <v>2222</v>
      </c>
      <c r="E268" s="351" t="s">
        <v>2225</v>
      </c>
      <c r="F268" s="351"/>
      <c r="G268" s="353">
        <v>7500</v>
      </c>
      <c r="H268" s="351" t="s">
        <v>356</v>
      </c>
      <c r="I268" s="351" t="s">
        <v>717</v>
      </c>
      <c r="J268" s="351" t="s">
        <v>198</v>
      </c>
      <c r="K268" s="354">
        <v>44508</v>
      </c>
      <c r="L268" s="351" t="s">
        <v>2231</v>
      </c>
    </row>
    <row r="269" spans="1:12" s="39" customFormat="1" x14ac:dyDescent="0.25">
      <c r="A269" s="351" t="s">
        <v>129</v>
      </c>
      <c r="B269" s="351" t="s">
        <v>2220</v>
      </c>
      <c r="C269" s="352">
        <v>44501</v>
      </c>
      <c r="D269" s="351" t="s">
        <v>2223</v>
      </c>
      <c r="E269" s="351" t="s">
        <v>2224</v>
      </c>
      <c r="F269" s="351"/>
      <c r="G269" s="353">
        <v>5435</v>
      </c>
      <c r="H269" s="351" t="s">
        <v>289</v>
      </c>
      <c r="I269" s="351" t="s">
        <v>1444</v>
      </c>
      <c r="J269" s="351" t="s">
        <v>198</v>
      </c>
      <c r="K269" s="354">
        <v>44508</v>
      </c>
      <c r="L269" s="351" t="s">
        <v>2231</v>
      </c>
    </row>
    <row r="270" spans="1:12" s="39" customFormat="1" x14ac:dyDescent="0.25">
      <c r="A270" s="351" t="s">
        <v>129</v>
      </c>
      <c r="B270" s="351" t="s">
        <v>2211</v>
      </c>
      <c r="C270" s="352">
        <v>44490</v>
      </c>
      <c r="D270" s="351" t="s">
        <v>2212</v>
      </c>
      <c r="E270" s="351" t="s">
        <v>2213</v>
      </c>
      <c r="F270" s="351"/>
      <c r="G270" s="353">
        <v>500</v>
      </c>
      <c r="H270" s="351" t="s">
        <v>532</v>
      </c>
      <c r="I270" s="351" t="s">
        <v>1444</v>
      </c>
      <c r="J270" s="351" t="s">
        <v>198</v>
      </c>
      <c r="K270" s="354">
        <v>44508</v>
      </c>
      <c r="L270" s="351" t="s">
        <v>2231</v>
      </c>
    </row>
    <row r="271" spans="1:12" s="39" customFormat="1" x14ac:dyDescent="0.25">
      <c r="A271" s="351" t="s">
        <v>129</v>
      </c>
      <c r="B271" s="351" t="s">
        <v>2214</v>
      </c>
      <c r="C271" s="352">
        <v>44432</v>
      </c>
      <c r="D271" s="351" t="s">
        <v>2215</v>
      </c>
      <c r="E271" s="351" t="s">
        <v>2216</v>
      </c>
      <c r="F271" s="351"/>
      <c r="G271" s="353">
        <v>0</v>
      </c>
      <c r="H271" s="351" t="s">
        <v>189</v>
      </c>
      <c r="I271" s="351" t="s">
        <v>2226</v>
      </c>
      <c r="J271" s="351" t="s">
        <v>198</v>
      </c>
      <c r="K271" s="354">
        <v>44508</v>
      </c>
      <c r="L271" s="351" t="s">
        <v>2231</v>
      </c>
    </row>
    <row r="272" spans="1:12" s="39" customFormat="1" x14ac:dyDescent="0.25">
      <c r="A272" s="328" t="s">
        <v>129</v>
      </c>
      <c r="B272" s="328" t="s">
        <v>2258</v>
      </c>
      <c r="C272" s="329">
        <v>44495</v>
      </c>
      <c r="D272" s="328" t="s">
        <v>2259</v>
      </c>
      <c r="E272" s="328" t="s">
        <v>2260</v>
      </c>
      <c r="F272" s="328"/>
      <c r="G272" s="330">
        <v>2000</v>
      </c>
      <c r="H272" s="328" t="s">
        <v>707</v>
      </c>
      <c r="I272" s="328" t="s">
        <v>220</v>
      </c>
      <c r="J272" s="328" t="s">
        <v>198</v>
      </c>
      <c r="K272" s="331">
        <v>44515</v>
      </c>
      <c r="L272" s="328" t="s">
        <v>2231</v>
      </c>
    </row>
    <row r="273" spans="1:12" s="332" customFormat="1" x14ac:dyDescent="0.25">
      <c r="A273" s="363" t="s">
        <v>129</v>
      </c>
      <c r="B273" s="363" t="s">
        <v>2278</v>
      </c>
      <c r="C273" s="364">
        <v>44437</v>
      </c>
      <c r="D273" s="363" t="s">
        <v>1144</v>
      </c>
      <c r="E273" s="363" t="s">
        <v>2277</v>
      </c>
      <c r="F273" s="363"/>
      <c r="G273" s="365">
        <v>155000</v>
      </c>
      <c r="H273" s="363" t="s">
        <v>660</v>
      </c>
      <c r="I273" s="363" t="s">
        <v>717</v>
      </c>
      <c r="J273" s="363" t="s">
        <v>198</v>
      </c>
      <c r="K273" s="366">
        <v>44522</v>
      </c>
      <c r="L273" s="363" t="s">
        <v>2231</v>
      </c>
    </row>
    <row r="274" spans="1:12" s="332" customFormat="1" x14ac:dyDescent="0.25">
      <c r="A274" s="363" t="s">
        <v>129</v>
      </c>
      <c r="B274" s="363" t="s">
        <v>2279</v>
      </c>
      <c r="C274" s="364">
        <v>44515</v>
      </c>
      <c r="D274" s="363" t="s">
        <v>576</v>
      </c>
      <c r="E274" s="363" t="s">
        <v>2280</v>
      </c>
      <c r="F274" s="363"/>
      <c r="G274" s="365">
        <v>36000</v>
      </c>
      <c r="H274" s="363" t="s">
        <v>289</v>
      </c>
      <c r="I274" s="363" t="s">
        <v>220</v>
      </c>
      <c r="J274" s="363" t="s">
        <v>297</v>
      </c>
      <c r="K274" s="366">
        <v>44522</v>
      </c>
      <c r="L274" s="363" t="s">
        <v>2231</v>
      </c>
    </row>
    <row r="275" spans="1:12" s="332" customFormat="1" x14ac:dyDescent="0.25">
      <c r="A275" s="363" t="s">
        <v>129</v>
      </c>
      <c r="B275" s="363" t="s">
        <v>2284</v>
      </c>
      <c r="C275" s="364">
        <v>44503</v>
      </c>
      <c r="D275" s="363" t="s">
        <v>2285</v>
      </c>
      <c r="E275" s="363" t="s">
        <v>2286</v>
      </c>
      <c r="F275" s="363"/>
      <c r="G275" s="365">
        <v>18158.71</v>
      </c>
      <c r="H275" s="363" t="s">
        <v>356</v>
      </c>
      <c r="I275" s="363" t="s">
        <v>220</v>
      </c>
      <c r="J275" s="363" t="s">
        <v>198</v>
      </c>
      <c r="K275" s="366">
        <v>44522</v>
      </c>
      <c r="L275" s="363" t="s">
        <v>2231</v>
      </c>
    </row>
    <row r="276" spans="1:12" s="332" customFormat="1" x14ac:dyDescent="0.25">
      <c r="A276" s="363" t="s">
        <v>129</v>
      </c>
      <c r="B276" s="363" t="s">
        <v>2282</v>
      </c>
      <c r="C276" s="364">
        <v>44427</v>
      </c>
      <c r="D276" s="363" t="s">
        <v>2281</v>
      </c>
      <c r="E276" s="363" t="s">
        <v>2283</v>
      </c>
      <c r="F276" s="363"/>
      <c r="G276" s="365">
        <v>900</v>
      </c>
      <c r="H276" s="363" t="s">
        <v>633</v>
      </c>
      <c r="I276" s="363" t="s">
        <v>220</v>
      </c>
      <c r="J276" s="363" t="s">
        <v>198</v>
      </c>
      <c r="K276" s="366">
        <v>44522</v>
      </c>
      <c r="L276" s="363" t="s">
        <v>2231</v>
      </c>
    </row>
    <row r="277" spans="1:12" s="332" customFormat="1" x14ac:dyDescent="0.25">
      <c r="A277" s="363" t="s">
        <v>129</v>
      </c>
      <c r="B277" s="363" t="s">
        <v>2289</v>
      </c>
      <c r="C277" s="364">
        <v>44490</v>
      </c>
      <c r="D277" s="363" t="s">
        <v>2287</v>
      </c>
      <c r="E277" s="363" t="s">
        <v>2288</v>
      </c>
      <c r="F277" s="363"/>
      <c r="G277" s="365">
        <v>300</v>
      </c>
      <c r="H277" s="363" t="s">
        <v>290</v>
      </c>
      <c r="I277" s="363" t="s">
        <v>220</v>
      </c>
      <c r="J277" s="363" t="s">
        <v>198</v>
      </c>
      <c r="K277" s="366">
        <v>44522</v>
      </c>
      <c r="L277" s="363" t="s">
        <v>2231</v>
      </c>
    </row>
    <row r="278" spans="1:12" s="332" customFormat="1" x14ac:dyDescent="0.25">
      <c r="A278" s="363" t="s">
        <v>129</v>
      </c>
      <c r="B278" s="363" t="s">
        <v>2290</v>
      </c>
      <c r="C278" s="364">
        <v>44495</v>
      </c>
      <c r="D278" s="363" t="s">
        <v>2291</v>
      </c>
      <c r="E278" s="363" t="s">
        <v>2292</v>
      </c>
      <c r="F278" s="363"/>
      <c r="G278" s="365">
        <v>0</v>
      </c>
      <c r="H278" s="363" t="s">
        <v>453</v>
      </c>
      <c r="I278" s="363" t="s">
        <v>220</v>
      </c>
      <c r="J278" s="363" t="s">
        <v>198</v>
      </c>
      <c r="K278" s="366">
        <v>44522</v>
      </c>
      <c r="L278" s="363" t="s">
        <v>2231</v>
      </c>
    </row>
    <row r="279" spans="1:12" s="39" customFormat="1" x14ac:dyDescent="0.25">
      <c r="A279" s="234" t="s">
        <v>189</v>
      </c>
      <c r="B279" s="238" t="s">
        <v>2306</v>
      </c>
      <c r="C279" s="339">
        <v>44510</v>
      </c>
      <c r="D279" s="238" t="s">
        <v>2307</v>
      </c>
      <c r="E279" s="238" t="s">
        <v>2308</v>
      </c>
      <c r="F279" s="238"/>
      <c r="G279" s="340">
        <v>350000</v>
      </c>
      <c r="H279" s="238" t="s">
        <v>189</v>
      </c>
      <c r="I279" s="238" t="s">
        <v>410</v>
      </c>
      <c r="J279" s="238" t="s">
        <v>198</v>
      </c>
      <c r="K279" s="341">
        <v>44529</v>
      </c>
      <c r="L279" s="238" t="s">
        <v>2231</v>
      </c>
    </row>
    <row r="280" spans="1:12" s="332" customFormat="1" x14ac:dyDescent="0.25">
      <c r="A280" s="238" t="s">
        <v>129</v>
      </c>
      <c r="B280" s="238" t="s">
        <v>2314</v>
      </c>
      <c r="C280" s="339">
        <v>44487</v>
      </c>
      <c r="D280" s="238" t="s">
        <v>2315</v>
      </c>
      <c r="E280" s="238" t="s">
        <v>2316</v>
      </c>
      <c r="F280" s="238"/>
      <c r="G280" s="340">
        <v>95000</v>
      </c>
      <c r="H280" s="238" t="s">
        <v>2317</v>
      </c>
      <c r="I280" s="238" t="s">
        <v>2318</v>
      </c>
      <c r="J280" s="238" t="s">
        <v>198</v>
      </c>
      <c r="K280" s="341">
        <v>44529</v>
      </c>
      <c r="L280" s="238" t="s">
        <v>2231</v>
      </c>
    </row>
    <row r="281" spans="1:12" s="332" customFormat="1" x14ac:dyDescent="0.25">
      <c r="A281" s="238" t="s">
        <v>129</v>
      </c>
      <c r="B281" s="238" t="s">
        <v>2328</v>
      </c>
      <c r="C281" s="339">
        <v>44515</v>
      </c>
      <c r="D281" s="238" t="s">
        <v>576</v>
      </c>
      <c r="E281" s="238" t="s">
        <v>2329</v>
      </c>
      <c r="F281" s="238"/>
      <c r="G281" s="340">
        <v>36000</v>
      </c>
      <c r="H281" s="238" t="s">
        <v>289</v>
      </c>
      <c r="I281" s="238" t="s">
        <v>220</v>
      </c>
      <c r="J281" s="238" t="s">
        <v>297</v>
      </c>
      <c r="K281" s="341">
        <v>44529</v>
      </c>
      <c r="L281" s="238" t="s">
        <v>2231</v>
      </c>
    </row>
    <row r="282" spans="1:12" s="332" customFormat="1" x14ac:dyDescent="0.25">
      <c r="A282" s="238" t="s">
        <v>129</v>
      </c>
      <c r="B282" s="238" t="s">
        <v>2330</v>
      </c>
      <c r="C282" s="339">
        <v>44515</v>
      </c>
      <c r="D282" s="238" t="s">
        <v>2331</v>
      </c>
      <c r="E282" s="238" t="s">
        <v>2333</v>
      </c>
      <c r="F282" s="238"/>
      <c r="G282" s="340">
        <v>15000</v>
      </c>
      <c r="H282" s="238" t="s">
        <v>289</v>
      </c>
      <c r="I282" s="238" t="s">
        <v>2332</v>
      </c>
      <c r="J282" s="238" t="s">
        <v>198</v>
      </c>
      <c r="K282" s="341">
        <v>44529</v>
      </c>
      <c r="L282" s="238" t="s">
        <v>2231</v>
      </c>
    </row>
    <row r="283" spans="1:12" s="332" customFormat="1" x14ac:dyDescent="0.25">
      <c r="A283" s="238" t="s">
        <v>129</v>
      </c>
      <c r="B283" s="238" t="s">
        <v>2325</v>
      </c>
      <c r="C283" s="339">
        <v>44522</v>
      </c>
      <c r="D283" s="238" t="s">
        <v>2326</v>
      </c>
      <c r="E283" s="238" t="s">
        <v>2327</v>
      </c>
      <c r="F283" s="238"/>
      <c r="G283" s="340">
        <v>6000</v>
      </c>
      <c r="H283" s="238" t="s">
        <v>1030</v>
      </c>
      <c r="I283" s="238" t="s">
        <v>2318</v>
      </c>
      <c r="J283" s="238" t="s">
        <v>198</v>
      </c>
      <c r="K283" s="341">
        <v>44529</v>
      </c>
      <c r="L283" s="238" t="s">
        <v>2231</v>
      </c>
    </row>
    <row r="284" spans="1:12" s="332" customFormat="1" x14ac:dyDescent="0.25">
      <c r="A284" s="238" t="s">
        <v>129</v>
      </c>
      <c r="B284" s="238" t="s">
        <v>2322</v>
      </c>
      <c r="C284" s="339">
        <v>44515</v>
      </c>
      <c r="D284" s="238" t="s">
        <v>2324</v>
      </c>
      <c r="E284" s="238" t="s">
        <v>2323</v>
      </c>
      <c r="F284" s="238"/>
      <c r="G284" s="340">
        <v>1105</v>
      </c>
      <c r="H284" s="238" t="s">
        <v>453</v>
      </c>
      <c r="I284" s="238" t="s">
        <v>220</v>
      </c>
      <c r="J284" s="238" t="s">
        <v>198</v>
      </c>
      <c r="K284" s="341">
        <v>44529</v>
      </c>
      <c r="L284" s="238" t="s">
        <v>2231</v>
      </c>
    </row>
    <row r="285" spans="1:12" s="332" customFormat="1" x14ac:dyDescent="0.25">
      <c r="A285" s="238" t="s">
        <v>129</v>
      </c>
      <c r="B285" s="238" t="s">
        <v>2319</v>
      </c>
      <c r="C285" s="339">
        <v>44504</v>
      </c>
      <c r="D285" s="238" t="s">
        <v>2320</v>
      </c>
      <c r="E285" s="238" t="s">
        <v>2321</v>
      </c>
      <c r="F285" s="238"/>
      <c r="G285" s="340">
        <v>0</v>
      </c>
      <c r="H285" s="238" t="s">
        <v>453</v>
      </c>
      <c r="I285" s="238" t="s">
        <v>220</v>
      </c>
      <c r="J285" s="238" t="s">
        <v>198</v>
      </c>
      <c r="K285" s="341">
        <v>44529</v>
      </c>
      <c r="L285" s="238" t="s">
        <v>2231</v>
      </c>
    </row>
    <row r="286" spans="1:12" s="39" customFormat="1" x14ac:dyDescent="0.25">
      <c r="A286" s="351" t="s">
        <v>129</v>
      </c>
      <c r="B286" s="351" t="s">
        <v>2353</v>
      </c>
      <c r="C286" s="352">
        <v>44512</v>
      </c>
      <c r="D286" s="351" t="s">
        <v>549</v>
      </c>
      <c r="E286" s="351" t="s">
        <v>2355</v>
      </c>
      <c r="F286" s="351"/>
      <c r="G286" s="353">
        <v>115500</v>
      </c>
      <c r="H286" s="351" t="s">
        <v>948</v>
      </c>
      <c r="I286" s="351" t="s">
        <v>197</v>
      </c>
      <c r="J286" s="351" t="s">
        <v>198</v>
      </c>
      <c r="K286" s="354">
        <v>44536</v>
      </c>
      <c r="L286" s="351" t="s">
        <v>2231</v>
      </c>
    </row>
    <row r="287" spans="1:12" s="332" customFormat="1" x14ac:dyDescent="0.25">
      <c r="A287" s="234" t="s">
        <v>189</v>
      </c>
      <c r="B287" s="328" t="s">
        <v>1663</v>
      </c>
      <c r="C287" s="329">
        <v>44533</v>
      </c>
      <c r="D287" s="328" t="s">
        <v>451</v>
      </c>
      <c r="E287" s="328" t="s">
        <v>2425</v>
      </c>
      <c r="F287" s="328"/>
      <c r="G287" s="330">
        <v>1145</v>
      </c>
      <c r="H287" s="328" t="s">
        <v>189</v>
      </c>
      <c r="I287" s="328" t="s">
        <v>410</v>
      </c>
      <c r="J287" s="328" t="s">
        <v>198</v>
      </c>
      <c r="K287" s="331">
        <v>44543</v>
      </c>
      <c r="L287" s="328" t="s">
        <v>2428</v>
      </c>
    </row>
    <row r="288" spans="1:12" s="332" customFormat="1" x14ac:dyDescent="0.25">
      <c r="A288" s="234" t="s">
        <v>804</v>
      </c>
      <c r="B288" s="328" t="s">
        <v>1075</v>
      </c>
      <c r="C288" s="329">
        <v>44533</v>
      </c>
      <c r="D288" s="328" t="s">
        <v>451</v>
      </c>
      <c r="E288" s="328" t="s">
        <v>2427</v>
      </c>
      <c r="F288" s="328"/>
      <c r="G288" s="330">
        <v>86675</v>
      </c>
      <c r="H288" s="328" t="s">
        <v>804</v>
      </c>
      <c r="I288" s="328" t="s">
        <v>410</v>
      </c>
      <c r="J288" s="328" t="s">
        <v>198</v>
      </c>
      <c r="K288" s="331">
        <v>44543</v>
      </c>
      <c r="L288" s="328" t="s">
        <v>2428</v>
      </c>
    </row>
    <row r="289" spans="1:12" s="332" customFormat="1" x14ac:dyDescent="0.25">
      <c r="A289" s="328" t="s">
        <v>129</v>
      </c>
      <c r="B289" s="328" t="s">
        <v>2400</v>
      </c>
      <c r="C289" s="329">
        <v>44475</v>
      </c>
      <c r="D289" s="328" t="s">
        <v>256</v>
      </c>
      <c r="E289" s="328" t="s">
        <v>2401</v>
      </c>
      <c r="F289" s="328"/>
      <c r="G289" s="330">
        <v>97100</v>
      </c>
      <c r="H289" s="328" t="s">
        <v>2402</v>
      </c>
      <c r="I289" s="328" t="s">
        <v>197</v>
      </c>
      <c r="J289" s="328" t="s">
        <v>198</v>
      </c>
      <c r="K289" s="331">
        <v>44543</v>
      </c>
      <c r="L289" s="328" t="s">
        <v>2428</v>
      </c>
    </row>
    <row r="290" spans="1:12" s="332" customFormat="1" x14ac:dyDescent="0.25">
      <c r="A290" s="328" t="s">
        <v>129</v>
      </c>
      <c r="B290" s="328" t="s">
        <v>2395</v>
      </c>
      <c r="C290" s="329">
        <v>44473</v>
      </c>
      <c r="D290" s="328" t="s">
        <v>256</v>
      </c>
      <c r="E290" s="328" t="s">
        <v>2396</v>
      </c>
      <c r="F290" s="328"/>
      <c r="G290" s="330">
        <v>41310</v>
      </c>
      <c r="H290" s="328" t="s">
        <v>2394</v>
      </c>
      <c r="I290" s="328" t="s">
        <v>197</v>
      </c>
      <c r="J290" s="328" t="s">
        <v>198</v>
      </c>
      <c r="K290" s="331">
        <v>44543</v>
      </c>
      <c r="L290" s="328" t="s">
        <v>2428</v>
      </c>
    </row>
    <row r="291" spans="1:12" s="332" customFormat="1" x14ac:dyDescent="0.25">
      <c r="A291" s="328" t="s">
        <v>129</v>
      </c>
      <c r="B291" s="328" t="s">
        <v>2392</v>
      </c>
      <c r="C291" s="329">
        <v>44361</v>
      </c>
      <c r="D291" s="328" t="s">
        <v>256</v>
      </c>
      <c r="E291" s="328" t="s">
        <v>2393</v>
      </c>
      <c r="F291" s="328"/>
      <c r="G291" s="330">
        <v>10602</v>
      </c>
      <c r="H291" s="328" t="s">
        <v>2394</v>
      </c>
      <c r="I291" s="328" t="s">
        <v>197</v>
      </c>
      <c r="J291" s="328" t="s">
        <v>198</v>
      </c>
      <c r="K291" s="331">
        <v>44543</v>
      </c>
      <c r="L291" s="328" t="s">
        <v>2428</v>
      </c>
    </row>
    <row r="292" spans="1:12" s="332" customFormat="1" x14ac:dyDescent="0.25">
      <c r="A292" s="328" t="s">
        <v>129</v>
      </c>
      <c r="B292" s="328" t="s">
        <v>2397</v>
      </c>
      <c r="C292" s="329">
        <v>44519</v>
      </c>
      <c r="D292" s="328" t="s">
        <v>1573</v>
      </c>
      <c r="E292" s="328" t="s">
        <v>2398</v>
      </c>
      <c r="F292" s="328"/>
      <c r="G292" s="330">
        <v>1800</v>
      </c>
      <c r="H292" s="328" t="s">
        <v>2399</v>
      </c>
      <c r="I292" s="328" t="s">
        <v>197</v>
      </c>
      <c r="J292" s="328" t="s">
        <v>198</v>
      </c>
      <c r="K292" s="331">
        <v>44543</v>
      </c>
      <c r="L292" s="328" t="s">
        <v>2428</v>
      </c>
    </row>
    <row r="293" spans="1:12" s="332" customFormat="1" x14ac:dyDescent="0.25">
      <c r="A293" s="328" t="s">
        <v>129</v>
      </c>
      <c r="B293" s="328" t="s">
        <v>2411</v>
      </c>
      <c r="C293" s="329">
        <v>44496</v>
      </c>
      <c r="D293" s="328" t="s">
        <v>2412</v>
      </c>
      <c r="E293" s="328" t="s">
        <v>2156</v>
      </c>
      <c r="F293" s="328"/>
      <c r="G293" s="330">
        <v>250</v>
      </c>
      <c r="H293" s="328" t="s">
        <v>290</v>
      </c>
      <c r="I293" s="328" t="s">
        <v>220</v>
      </c>
      <c r="J293" s="328" t="s">
        <v>198</v>
      </c>
      <c r="K293" s="331">
        <v>44543</v>
      </c>
      <c r="L293" s="328" t="s">
        <v>2428</v>
      </c>
    </row>
    <row r="294" spans="1:12" s="332" customFormat="1" x14ac:dyDescent="0.25">
      <c r="A294" s="328" t="s">
        <v>129</v>
      </c>
      <c r="B294" s="328" t="s">
        <v>2413</v>
      </c>
      <c r="C294" s="329">
        <v>44537</v>
      </c>
      <c r="D294" s="328" t="s">
        <v>2414</v>
      </c>
      <c r="E294" s="328" t="s">
        <v>2415</v>
      </c>
      <c r="F294" s="328"/>
      <c r="G294" s="330">
        <v>51</v>
      </c>
      <c r="H294" s="328" t="s">
        <v>2416</v>
      </c>
      <c r="I294" s="328" t="s">
        <v>220</v>
      </c>
      <c r="J294" s="328" t="s">
        <v>198</v>
      </c>
      <c r="K294" s="331">
        <v>44543</v>
      </c>
      <c r="L294" s="328" t="s">
        <v>2428</v>
      </c>
    </row>
    <row r="295" spans="1:12" s="332" customFormat="1" x14ac:dyDescent="0.25">
      <c r="A295" s="328" t="s">
        <v>129</v>
      </c>
      <c r="B295" s="328" t="s">
        <v>2417</v>
      </c>
      <c r="C295" s="329">
        <v>44537</v>
      </c>
      <c r="D295" s="328" t="s">
        <v>2414</v>
      </c>
      <c r="E295" s="328" t="s">
        <v>2415</v>
      </c>
      <c r="F295" s="328"/>
      <c r="G295" s="330">
        <v>51</v>
      </c>
      <c r="H295" s="328" t="s">
        <v>2416</v>
      </c>
      <c r="I295" s="328" t="s">
        <v>220</v>
      </c>
      <c r="J295" s="328" t="s">
        <v>198</v>
      </c>
      <c r="K295" s="331">
        <v>44543</v>
      </c>
      <c r="L295" s="328" t="s">
        <v>2428</v>
      </c>
    </row>
    <row r="296" spans="1:12" s="332" customFormat="1" x14ac:dyDescent="0.25">
      <c r="A296" s="328" t="s">
        <v>129</v>
      </c>
      <c r="B296" s="328" t="s">
        <v>2418</v>
      </c>
      <c r="C296" s="329">
        <v>44537</v>
      </c>
      <c r="D296" s="328" t="s">
        <v>2414</v>
      </c>
      <c r="E296" s="328" t="s">
        <v>2415</v>
      </c>
      <c r="F296" s="328"/>
      <c r="G296" s="330">
        <v>51</v>
      </c>
      <c r="H296" s="328" t="s">
        <v>2416</v>
      </c>
      <c r="I296" s="328" t="s">
        <v>220</v>
      </c>
      <c r="J296" s="328" t="s">
        <v>198</v>
      </c>
      <c r="K296" s="331">
        <v>44543</v>
      </c>
      <c r="L296" s="328" t="s">
        <v>2428</v>
      </c>
    </row>
    <row r="297" spans="1:12" s="332" customFormat="1" x14ac:dyDescent="0.25">
      <c r="A297" s="238" t="s">
        <v>129</v>
      </c>
      <c r="B297" s="238" t="s">
        <v>2447</v>
      </c>
      <c r="C297" s="339">
        <v>44334</v>
      </c>
      <c r="D297" s="238" t="s">
        <v>451</v>
      </c>
      <c r="E297" s="238" t="s">
        <v>2448</v>
      </c>
      <c r="F297" s="238"/>
      <c r="G297" s="340">
        <v>112976.28</v>
      </c>
      <c r="H297" s="238" t="s">
        <v>2449</v>
      </c>
      <c r="I297" s="238" t="s">
        <v>2450</v>
      </c>
      <c r="J297" s="238" t="s">
        <v>198</v>
      </c>
      <c r="K297" s="341"/>
      <c r="L297" s="238"/>
    </row>
    <row r="298" spans="1:12" s="332" customFormat="1" x14ac:dyDescent="0.25">
      <c r="A298" s="238" t="s">
        <v>129</v>
      </c>
      <c r="B298" s="238" t="s">
        <v>2440</v>
      </c>
      <c r="C298" s="339">
        <v>44537</v>
      </c>
      <c r="D298" s="238" t="s">
        <v>2441</v>
      </c>
      <c r="E298" s="238" t="s">
        <v>2443</v>
      </c>
      <c r="F298" s="238"/>
      <c r="G298" s="340">
        <v>300</v>
      </c>
      <c r="H298" s="238" t="s">
        <v>2416</v>
      </c>
      <c r="I298" s="238" t="s">
        <v>220</v>
      </c>
      <c r="J298" s="238" t="s">
        <v>198</v>
      </c>
      <c r="K298" s="341">
        <v>44550</v>
      </c>
      <c r="L298" s="238" t="s">
        <v>2428</v>
      </c>
    </row>
    <row r="299" spans="1:12" s="332" customFormat="1" x14ac:dyDescent="0.25">
      <c r="A299" s="238" t="s">
        <v>129</v>
      </c>
      <c r="B299" s="238" t="s">
        <v>2442</v>
      </c>
      <c r="C299" s="339">
        <v>44537</v>
      </c>
      <c r="D299" s="238" t="s">
        <v>2441</v>
      </c>
      <c r="E299" s="238" t="s">
        <v>2444</v>
      </c>
      <c r="F299" s="238"/>
      <c r="G299" s="340">
        <v>140</v>
      </c>
      <c r="H299" s="238" t="s">
        <v>2416</v>
      </c>
      <c r="I299" s="238" t="s">
        <v>220</v>
      </c>
      <c r="J299" s="238" t="s">
        <v>198</v>
      </c>
      <c r="K299" s="341">
        <v>44550</v>
      </c>
      <c r="L299" s="238" t="s">
        <v>2428</v>
      </c>
    </row>
    <row r="300" spans="1:12" s="332" customFormat="1" x14ac:dyDescent="0.25">
      <c r="A300" s="238" t="s">
        <v>129</v>
      </c>
      <c r="B300" s="238" t="s">
        <v>2437</v>
      </c>
      <c r="C300" s="339">
        <v>44537</v>
      </c>
      <c r="D300" s="238" t="s">
        <v>2438</v>
      </c>
      <c r="E300" s="238" t="s">
        <v>2439</v>
      </c>
      <c r="F300" s="238"/>
      <c r="G300" s="340">
        <v>105</v>
      </c>
      <c r="H300" s="238" t="s">
        <v>2416</v>
      </c>
      <c r="I300" s="238" t="s">
        <v>220</v>
      </c>
      <c r="J300" s="238" t="s">
        <v>198</v>
      </c>
      <c r="K300" s="341">
        <v>44550</v>
      </c>
      <c r="L300" s="238" t="s">
        <v>2428</v>
      </c>
    </row>
    <row r="301" spans="1:12" s="332" customFormat="1" x14ac:dyDescent="0.25">
      <c r="A301" s="238" t="s">
        <v>129</v>
      </c>
      <c r="B301" s="238" t="s">
        <v>1735</v>
      </c>
      <c r="C301" s="339">
        <v>44465</v>
      </c>
      <c r="D301" s="238" t="s">
        <v>451</v>
      </c>
      <c r="E301" s="238" t="s">
        <v>2445</v>
      </c>
      <c r="F301" s="238"/>
      <c r="G301" s="340">
        <v>-50000</v>
      </c>
      <c r="H301" s="238" t="s">
        <v>1737</v>
      </c>
      <c r="I301" s="238" t="s">
        <v>717</v>
      </c>
      <c r="J301" s="238"/>
      <c r="K301" s="341">
        <v>44550</v>
      </c>
      <c r="L301" s="238" t="s">
        <v>2428</v>
      </c>
    </row>
    <row r="302" spans="1:12" s="74" customFormat="1" x14ac:dyDescent="0.25">
      <c r="C302" s="84"/>
      <c r="G302" s="127"/>
    </row>
    <row r="303" spans="1:12" s="74" customFormat="1" x14ac:dyDescent="0.25">
      <c r="C303" s="84"/>
      <c r="G303" s="127"/>
    </row>
    <row r="304" spans="1:12" s="74" customFormat="1" x14ac:dyDescent="0.2">
      <c r="A304" s="455" t="s">
        <v>2446</v>
      </c>
      <c r="C304" s="84"/>
      <c r="G304" s="127"/>
    </row>
    <row r="305" spans="3:7" s="74" customFormat="1" x14ac:dyDescent="0.25">
      <c r="C305" s="84"/>
      <c r="G305" s="127"/>
    </row>
    <row r="306" spans="3:7" s="74" customFormat="1" x14ac:dyDescent="0.25">
      <c r="C306" s="84"/>
      <c r="G306" s="127"/>
    </row>
    <row r="307" spans="3:7" s="74" customFormat="1" x14ac:dyDescent="0.25">
      <c r="C307" s="84"/>
      <c r="G307" s="127"/>
    </row>
    <row r="308" spans="3:7" s="74" customFormat="1" x14ac:dyDescent="0.25">
      <c r="C308" s="84"/>
      <c r="G308" s="127"/>
    </row>
    <row r="309" spans="3:7" s="74" customFormat="1" x14ac:dyDescent="0.25">
      <c r="C309" s="84"/>
      <c r="G309" s="127"/>
    </row>
    <row r="310" spans="3:7" s="74" customFormat="1" x14ac:dyDescent="0.25">
      <c r="C310" s="84"/>
      <c r="G310" s="127"/>
    </row>
    <row r="311" spans="3:7" s="74" customFormat="1" x14ac:dyDescent="0.25">
      <c r="C311" s="84"/>
      <c r="G311" s="127"/>
    </row>
    <row r="312" spans="3:7" s="74" customFormat="1" x14ac:dyDescent="0.25">
      <c r="C312" s="84"/>
      <c r="G312" s="127"/>
    </row>
    <row r="313" spans="3:7" s="74" customFormat="1" x14ac:dyDescent="0.25">
      <c r="C313" s="84"/>
      <c r="G313" s="127"/>
    </row>
    <row r="314" spans="3:7" s="74" customFormat="1" x14ac:dyDescent="0.25">
      <c r="C314" s="84"/>
      <c r="G314" s="127"/>
    </row>
    <row r="315" spans="3:7" s="74" customFormat="1" x14ac:dyDescent="0.25">
      <c r="C315" s="84"/>
      <c r="G315" s="127"/>
    </row>
    <row r="316" spans="3:7" s="74" customFormat="1" x14ac:dyDescent="0.25">
      <c r="C316" s="84"/>
      <c r="G316" s="127"/>
    </row>
    <row r="317" spans="3:7" s="74" customFormat="1" x14ac:dyDescent="0.25">
      <c r="C317" s="84"/>
      <c r="G317" s="127"/>
    </row>
    <row r="318" spans="3:7" s="74" customFormat="1" x14ac:dyDescent="0.25">
      <c r="C318" s="84"/>
      <c r="G318" s="127"/>
    </row>
    <row r="319" spans="3:7" s="74" customFormat="1" x14ac:dyDescent="0.25">
      <c r="C319" s="84"/>
      <c r="G319" s="127"/>
    </row>
    <row r="320" spans="3:7" s="74" customFormat="1" x14ac:dyDescent="0.25">
      <c r="C320" s="84"/>
      <c r="G320" s="127"/>
    </row>
    <row r="321" spans="3:7" s="74" customFormat="1" x14ac:dyDescent="0.25">
      <c r="C321" s="84"/>
      <c r="G321" s="127"/>
    </row>
    <row r="322" spans="3:7" s="74" customFormat="1" x14ac:dyDescent="0.25">
      <c r="C322" s="84"/>
      <c r="G322" s="127"/>
    </row>
    <row r="323" spans="3:7" s="74" customFormat="1" x14ac:dyDescent="0.25">
      <c r="C323" s="84"/>
      <c r="G323" s="127"/>
    </row>
    <row r="324" spans="3:7" s="74" customFormat="1" x14ac:dyDescent="0.25">
      <c r="C324" s="84"/>
      <c r="G324" s="127"/>
    </row>
    <row r="325" spans="3:7" s="74" customFormat="1" x14ac:dyDescent="0.25">
      <c r="C325" s="84"/>
      <c r="G325" s="127"/>
    </row>
    <row r="326" spans="3:7" s="74" customFormat="1" x14ac:dyDescent="0.25">
      <c r="C326" s="84"/>
      <c r="G326" s="127"/>
    </row>
    <row r="327" spans="3:7" s="74" customFormat="1" x14ac:dyDescent="0.25">
      <c r="C327" s="84"/>
      <c r="G327" s="127"/>
    </row>
    <row r="328" spans="3:7" s="74" customFormat="1" x14ac:dyDescent="0.25">
      <c r="C328" s="84"/>
      <c r="G328" s="127"/>
    </row>
    <row r="329" spans="3:7" s="74" customFormat="1" x14ac:dyDescent="0.25">
      <c r="C329" s="84"/>
      <c r="G329" s="127"/>
    </row>
    <row r="330" spans="3:7" s="74" customFormat="1" x14ac:dyDescent="0.25">
      <c r="C330" s="84"/>
      <c r="G330" s="127"/>
    </row>
    <row r="331" spans="3:7" s="74" customFormat="1" x14ac:dyDescent="0.25">
      <c r="C331" s="84"/>
      <c r="G331" s="127"/>
    </row>
    <row r="332" spans="3:7" s="74" customFormat="1" x14ac:dyDescent="0.25">
      <c r="C332" s="84"/>
      <c r="G332" s="127"/>
    </row>
    <row r="333" spans="3:7" s="74" customFormat="1" x14ac:dyDescent="0.25">
      <c r="C333" s="84"/>
      <c r="G333" s="127"/>
    </row>
    <row r="334" spans="3:7" s="74" customFormat="1" x14ac:dyDescent="0.25">
      <c r="C334" s="84"/>
      <c r="G334" s="127"/>
    </row>
    <row r="335" spans="3:7" s="74" customFormat="1" x14ac:dyDescent="0.25">
      <c r="C335" s="84"/>
      <c r="G335" s="127"/>
    </row>
    <row r="336" spans="3:7" s="74" customFormat="1" x14ac:dyDescent="0.25">
      <c r="C336" s="84"/>
      <c r="G336" s="127"/>
    </row>
    <row r="337" spans="3:7" s="74" customFormat="1" x14ac:dyDescent="0.25">
      <c r="C337" s="84"/>
      <c r="G337" s="127"/>
    </row>
    <row r="338" spans="3:7" s="74" customFormat="1" x14ac:dyDescent="0.25">
      <c r="C338" s="84"/>
      <c r="G338" s="127"/>
    </row>
    <row r="339" spans="3:7" s="74" customFormat="1" x14ac:dyDescent="0.25">
      <c r="C339" s="84"/>
      <c r="G339" s="127"/>
    </row>
    <row r="340" spans="3:7" s="74" customFormat="1" x14ac:dyDescent="0.25">
      <c r="C340" s="84"/>
      <c r="G340" s="127"/>
    </row>
    <row r="341" spans="3:7" s="74" customFormat="1" x14ac:dyDescent="0.25">
      <c r="C341" s="84"/>
      <c r="G341" s="127"/>
    </row>
    <row r="342" spans="3:7" s="74" customFormat="1" x14ac:dyDescent="0.25">
      <c r="C342" s="84"/>
      <c r="G342" s="127"/>
    </row>
    <row r="343" spans="3:7" s="74" customFormat="1" x14ac:dyDescent="0.25">
      <c r="C343" s="84"/>
      <c r="G343" s="127"/>
    </row>
    <row r="344" spans="3:7" s="74" customFormat="1" x14ac:dyDescent="0.25">
      <c r="C344" s="84"/>
      <c r="G344" s="127"/>
    </row>
    <row r="345" spans="3:7" s="74" customFormat="1" x14ac:dyDescent="0.25">
      <c r="C345" s="84"/>
      <c r="G345" s="127"/>
    </row>
    <row r="346" spans="3:7" s="74" customFormat="1" x14ac:dyDescent="0.25">
      <c r="C346" s="84"/>
      <c r="G346" s="127"/>
    </row>
    <row r="347" spans="3:7" s="74" customFormat="1" x14ac:dyDescent="0.25">
      <c r="C347" s="84"/>
      <c r="G347" s="127"/>
    </row>
    <row r="348" spans="3:7" s="74" customFormat="1" x14ac:dyDescent="0.25">
      <c r="C348" s="84"/>
      <c r="G348" s="127"/>
    </row>
    <row r="349" spans="3:7" s="74" customFormat="1" x14ac:dyDescent="0.25">
      <c r="C349" s="84"/>
      <c r="G349" s="127"/>
    </row>
    <row r="350" spans="3:7" s="74" customFormat="1" x14ac:dyDescent="0.25">
      <c r="C350" s="84"/>
      <c r="G350" s="127"/>
    </row>
    <row r="351" spans="3:7" s="74" customFormat="1" x14ac:dyDescent="0.25">
      <c r="C351" s="84"/>
      <c r="G351" s="127"/>
    </row>
    <row r="352" spans="3:7" s="74" customFormat="1" x14ac:dyDescent="0.25">
      <c r="C352" s="84"/>
      <c r="G352" s="127"/>
    </row>
    <row r="353" spans="3:7" s="74" customFormat="1" x14ac:dyDescent="0.25">
      <c r="C353" s="84"/>
      <c r="G353" s="127"/>
    </row>
    <row r="354" spans="3:7" s="74" customFormat="1" x14ac:dyDescent="0.25">
      <c r="C354" s="84"/>
      <c r="G354" s="127"/>
    </row>
    <row r="355" spans="3:7" s="74" customFormat="1" x14ac:dyDescent="0.25">
      <c r="C355" s="84"/>
      <c r="G355" s="127"/>
    </row>
    <row r="356" spans="3:7" s="74" customFormat="1" x14ac:dyDescent="0.25">
      <c r="C356" s="84"/>
      <c r="G356" s="127"/>
    </row>
    <row r="357" spans="3:7" s="74" customFormat="1" x14ac:dyDescent="0.25">
      <c r="C357" s="84"/>
      <c r="G357" s="127"/>
    </row>
    <row r="358" spans="3:7" s="74" customFormat="1" x14ac:dyDescent="0.25">
      <c r="C358" s="84"/>
      <c r="G358" s="127"/>
    </row>
    <row r="359" spans="3:7" s="74" customFormat="1" x14ac:dyDescent="0.25">
      <c r="C359" s="84"/>
      <c r="G359" s="127"/>
    </row>
    <row r="360" spans="3:7" s="74" customFormat="1" x14ac:dyDescent="0.25">
      <c r="C360" s="84"/>
      <c r="G360" s="127"/>
    </row>
    <row r="361" spans="3:7" s="74" customFormat="1" x14ac:dyDescent="0.25">
      <c r="C361" s="84"/>
      <c r="G361" s="127"/>
    </row>
    <row r="362" spans="3:7" s="74" customFormat="1" x14ac:dyDescent="0.25">
      <c r="C362" s="84"/>
      <c r="G362" s="127"/>
    </row>
    <row r="363" spans="3:7" s="74" customFormat="1" x14ac:dyDescent="0.25">
      <c r="C363" s="84"/>
      <c r="G363" s="127"/>
    </row>
    <row r="364" spans="3:7" s="74" customFormat="1" x14ac:dyDescent="0.25">
      <c r="C364" s="84"/>
      <c r="G364" s="127"/>
    </row>
    <row r="365" spans="3:7" s="74" customFormat="1" x14ac:dyDescent="0.25">
      <c r="C365" s="84"/>
      <c r="G365" s="127"/>
    </row>
    <row r="366" spans="3:7" s="74" customFormat="1" x14ac:dyDescent="0.25">
      <c r="C366" s="84"/>
      <c r="G366" s="127"/>
    </row>
    <row r="367" spans="3:7" s="74" customFormat="1" x14ac:dyDescent="0.25">
      <c r="C367" s="84"/>
      <c r="G367" s="127"/>
    </row>
    <row r="368" spans="3:7" s="74" customFormat="1" x14ac:dyDescent="0.25">
      <c r="C368" s="84"/>
      <c r="G368" s="127"/>
    </row>
    <row r="369" spans="3:7" s="74" customFormat="1" x14ac:dyDescent="0.25">
      <c r="C369" s="84"/>
      <c r="G369" s="127"/>
    </row>
    <row r="370" spans="3:7" s="74" customFormat="1" x14ac:dyDescent="0.25">
      <c r="C370" s="84"/>
      <c r="G370" s="127"/>
    </row>
    <row r="371" spans="3:7" s="74" customFormat="1" x14ac:dyDescent="0.25">
      <c r="C371" s="84"/>
      <c r="G371" s="127"/>
    </row>
    <row r="372" spans="3:7" s="74" customFormat="1" x14ac:dyDescent="0.25">
      <c r="C372" s="84"/>
      <c r="G372" s="127"/>
    </row>
    <row r="373" spans="3:7" s="74" customFormat="1" x14ac:dyDescent="0.25">
      <c r="C373" s="84"/>
      <c r="G373" s="127"/>
    </row>
    <row r="374" spans="3:7" s="74" customFormat="1" x14ac:dyDescent="0.25">
      <c r="C374" s="84"/>
      <c r="G374" s="127"/>
    </row>
    <row r="375" spans="3:7" s="74" customFormat="1" x14ac:dyDescent="0.25">
      <c r="C375" s="84"/>
      <c r="G375" s="127"/>
    </row>
    <row r="376" spans="3:7" s="74" customFormat="1" x14ac:dyDescent="0.25">
      <c r="C376" s="84"/>
      <c r="G376" s="127"/>
    </row>
    <row r="377" spans="3:7" s="74" customFormat="1" x14ac:dyDescent="0.25">
      <c r="C377" s="84"/>
      <c r="G377" s="127"/>
    </row>
    <row r="378" spans="3:7" s="74" customFormat="1" x14ac:dyDescent="0.25">
      <c r="C378" s="84"/>
      <c r="G378" s="127"/>
    </row>
    <row r="379" spans="3:7" s="74" customFormat="1" x14ac:dyDescent="0.25">
      <c r="C379" s="84"/>
      <c r="G379" s="127"/>
    </row>
    <row r="380" spans="3:7" s="74" customFormat="1" x14ac:dyDescent="0.25">
      <c r="C380" s="84"/>
      <c r="G380" s="127"/>
    </row>
    <row r="381" spans="3:7" s="74" customFormat="1" x14ac:dyDescent="0.25">
      <c r="C381" s="84"/>
      <c r="G381" s="127"/>
    </row>
    <row r="382" spans="3:7" s="74" customFormat="1" x14ac:dyDescent="0.25">
      <c r="C382" s="84"/>
      <c r="G382" s="127"/>
    </row>
    <row r="383" spans="3:7" s="74" customFormat="1" x14ac:dyDescent="0.25">
      <c r="C383" s="84"/>
      <c r="G383" s="127"/>
    </row>
    <row r="384" spans="3:7" s="74" customFormat="1" x14ac:dyDescent="0.25">
      <c r="C384" s="84"/>
      <c r="G384" s="127"/>
    </row>
    <row r="385" spans="3:7" s="74" customFormat="1" x14ac:dyDescent="0.25">
      <c r="C385" s="84"/>
      <c r="G385" s="127"/>
    </row>
    <row r="386" spans="3:7" s="74" customFormat="1" x14ac:dyDescent="0.25">
      <c r="C386" s="84"/>
      <c r="G386" s="127"/>
    </row>
    <row r="387" spans="3:7" s="74" customFormat="1" x14ac:dyDescent="0.25">
      <c r="C387" s="84"/>
      <c r="G387" s="127"/>
    </row>
    <row r="388" spans="3:7" s="74" customFormat="1" x14ac:dyDescent="0.25">
      <c r="C388" s="84"/>
      <c r="G388" s="127"/>
    </row>
    <row r="389" spans="3:7" s="74" customFormat="1" x14ac:dyDescent="0.25">
      <c r="C389" s="84"/>
      <c r="G389" s="127"/>
    </row>
    <row r="390" spans="3:7" s="74" customFormat="1" x14ac:dyDescent="0.25">
      <c r="C390" s="84"/>
      <c r="G390" s="127"/>
    </row>
    <row r="391" spans="3:7" s="74" customFormat="1" x14ac:dyDescent="0.25">
      <c r="C391" s="84"/>
      <c r="G391" s="127"/>
    </row>
    <row r="392" spans="3:7" s="74" customFormat="1" x14ac:dyDescent="0.25">
      <c r="C392" s="84"/>
      <c r="G392" s="127"/>
    </row>
    <row r="393" spans="3:7" s="74" customFormat="1" x14ac:dyDescent="0.25">
      <c r="C393" s="84"/>
      <c r="G393" s="127"/>
    </row>
    <row r="394" spans="3:7" s="74" customFormat="1" x14ac:dyDescent="0.25">
      <c r="C394" s="84"/>
      <c r="G394" s="127"/>
    </row>
    <row r="395" spans="3:7" s="74" customFormat="1" x14ac:dyDescent="0.25">
      <c r="C395" s="84"/>
      <c r="G395" s="127"/>
    </row>
    <row r="396" spans="3:7" s="74" customFormat="1" x14ac:dyDescent="0.25">
      <c r="C396" s="84"/>
      <c r="G396" s="127"/>
    </row>
    <row r="397" spans="3:7" s="74" customFormat="1" x14ac:dyDescent="0.25">
      <c r="C397" s="84"/>
      <c r="G397" s="127"/>
    </row>
    <row r="398" spans="3:7" s="74" customFormat="1" x14ac:dyDescent="0.25">
      <c r="C398" s="84"/>
      <c r="G398" s="127"/>
    </row>
    <row r="399" spans="3:7" s="74" customFormat="1" x14ac:dyDescent="0.25">
      <c r="C399" s="84"/>
      <c r="G399" s="127"/>
    </row>
    <row r="400" spans="3:7" s="74" customFormat="1" x14ac:dyDescent="0.25">
      <c r="C400" s="84"/>
      <c r="G400" s="127"/>
    </row>
    <row r="401" spans="3:7" s="74" customFormat="1" x14ac:dyDescent="0.25">
      <c r="C401" s="84"/>
      <c r="G401" s="127"/>
    </row>
    <row r="402" spans="3:7" s="74" customFormat="1" x14ac:dyDescent="0.25">
      <c r="C402" s="84"/>
      <c r="G402" s="127"/>
    </row>
    <row r="403" spans="3:7" s="74" customFormat="1" x14ac:dyDescent="0.25">
      <c r="C403" s="84"/>
      <c r="G403" s="127"/>
    </row>
    <row r="404" spans="3:7" s="74" customFormat="1" x14ac:dyDescent="0.25">
      <c r="C404" s="84"/>
      <c r="G404" s="127"/>
    </row>
    <row r="405" spans="3:7" s="74" customFormat="1" x14ac:dyDescent="0.25">
      <c r="C405" s="84"/>
      <c r="G405" s="127"/>
    </row>
    <row r="406" spans="3:7" s="74" customFormat="1" x14ac:dyDescent="0.25">
      <c r="C406" s="84"/>
      <c r="G406" s="127"/>
    </row>
    <row r="407" spans="3:7" s="74" customFormat="1" x14ac:dyDescent="0.25">
      <c r="C407" s="84"/>
      <c r="G407" s="127"/>
    </row>
    <row r="408" spans="3:7" s="74" customFormat="1" x14ac:dyDescent="0.25">
      <c r="C408" s="84"/>
      <c r="G408" s="127"/>
    </row>
    <row r="409" spans="3:7" s="74" customFormat="1" x14ac:dyDescent="0.25">
      <c r="C409" s="84"/>
      <c r="G409" s="127"/>
    </row>
    <row r="410" spans="3:7" s="74" customFormat="1" x14ac:dyDescent="0.25">
      <c r="C410" s="84"/>
      <c r="G410" s="127"/>
    </row>
    <row r="411" spans="3:7" s="74" customFormat="1" x14ac:dyDescent="0.25">
      <c r="C411" s="84"/>
      <c r="G411" s="127"/>
    </row>
    <row r="412" spans="3:7" s="74" customFormat="1" x14ac:dyDescent="0.25">
      <c r="C412" s="84"/>
      <c r="G412" s="127"/>
    </row>
    <row r="413" spans="3:7" s="74" customFormat="1" x14ac:dyDescent="0.25">
      <c r="C413" s="84"/>
      <c r="G413" s="127"/>
    </row>
    <row r="414" spans="3:7" s="74" customFormat="1" x14ac:dyDescent="0.25">
      <c r="C414" s="84"/>
      <c r="G414" s="127"/>
    </row>
    <row r="415" spans="3:7" s="74" customFormat="1" x14ac:dyDescent="0.25">
      <c r="C415" s="84"/>
      <c r="G415" s="127"/>
    </row>
    <row r="416" spans="3:7" s="74" customFormat="1" x14ac:dyDescent="0.25">
      <c r="C416" s="84"/>
      <c r="G416" s="127"/>
    </row>
    <row r="417" spans="3:7" s="74" customFormat="1" x14ac:dyDescent="0.25">
      <c r="C417" s="84"/>
      <c r="G417" s="127"/>
    </row>
    <row r="418" spans="3:7" s="74" customFormat="1" x14ac:dyDescent="0.25">
      <c r="C418" s="84"/>
      <c r="G418" s="127"/>
    </row>
    <row r="419" spans="3:7" s="74" customFormat="1" x14ac:dyDescent="0.25">
      <c r="C419" s="84"/>
      <c r="G419" s="127"/>
    </row>
    <row r="420" spans="3:7" s="74" customFormat="1" x14ac:dyDescent="0.25">
      <c r="C420" s="84"/>
      <c r="G420" s="127"/>
    </row>
    <row r="421" spans="3:7" s="74" customFormat="1" x14ac:dyDescent="0.25">
      <c r="C421" s="84"/>
      <c r="G421" s="127"/>
    </row>
    <row r="422" spans="3:7" s="74" customFormat="1" x14ac:dyDescent="0.25">
      <c r="C422" s="84"/>
      <c r="G422" s="127"/>
    </row>
    <row r="423" spans="3:7" s="74" customFormat="1" x14ac:dyDescent="0.25">
      <c r="C423" s="84"/>
      <c r="G423" s="127"/>
    </row>
    <row r="424" spans="3:7" s="74" customFormat="1" x14ac:dyDescent="0.25">
      <c r="C424" s="84"/>
      <c r="G424" s="127"/>
    </row>
    <row r="425" spans="3:7" s="74" customFormat="1" x14ac:dyDescent="0.25">
      <c r="C425" s="84"/>
      <c r="G425" s="127"/>
    </row>
    <row r="426" spans="3:7" s="74" customFormat="1" x14ac:dyDescent="0.25">
      <c r="C426" s="84"/>
      <c r="G426" s="127"/>
    </row>
    <row r="427" spans="3:7" s="74" customFormat="1" x14ac:dyDescent="0.25">
      <c r="C427" s="84"/>
      <c r="G427" s="127"/>
    </row>
    <row r="428" spans="3:7" s="74" customFormat="1" x14ac:dyDescent="0.25">
      <c r="C428" s="84"/>
      <c r="G428" s="127"/>
    </row>
    <row r="429" spans="3:7" s="74" customFormat="1" x14ac:dyDescent="0.25">
      <c r="C429" s="84"/>
      <c r="G429" s="127"/>
    </row>
    <row r="430" spans="3:7" s="74" customFormat="1" x14ac:dyDescent="0.25">
      <c r="C430" s="84"/>
      <c r="G430" s="127"/>
    </row>
    <row r="431" spans="3:7" s="74" customFormat="1" x14ac:dyDescent="0.25">
      <c r="C431" s="84"/>
      <c r="G431" s="127"/>
    </row>
    <row r="432" spans="3:7" s="74" customFormat="1" x14ac:dyDescent="0.25">
      <c r="C432" s="84"/>
      <c r="G432" s="127"/>
    </row>
    <row r="433" spans="3:7" s="74" customFormat="1" x14ac:dyDescent="0.25">
      <c r="C433" s="84"/>
      <c r="G433" s="127"/>
    </row>
    <row r="434" spans="3:7" s="74" customFormat="1" x14ac:dyDescent="0.25">
      <c r="C434" s="84"/>
      <c r="G434" s="127"/>
    </row>
    <row r="435" spans="3:7" s="74" customFormat="1" x14ac:dyDescent="0.25">
      <c r="C435" s="84"/>
      <c r="G435" s="127"/>
    </row>
    <row r="436" spans="3:7" s="74" customFormat="1" x14ac:dyDescent="0.25">
      <c r="C436" s="84"/>
      <c r="G436" s="127"/>
    </row>
    <row r="437" spans="3:7" s="74" customFormat="1" x14ac:dyDescent="0.25">
      <c r="C437" s="84"/>
      <c r="G437" s="127"/>
    </row>
    <row r="438" spans="3:7" s="74" customFormat="1" x14ac:dyDescent="0.25">
      <c r="C438" s="84"/>
      <c r="G438" s="127"/>
    </row>
    <row r="439" spans="3:7" s="74" customFormat="1" x14ac:dyDescent="0.25">
      <c r="C439" s="84"/>
      <c r="G439" s="127"/>
    </row>
    <row r="440" spans="3:7" s="74" customFormat="1" x14ac:dyDescent="0.25">
      <c r="C440" s="84"/>
      <c r="G440" s="127"/>
    </row>
    <row r="441" spans="3:7" s="74" customFormat="1" x14ac:dyDescent="0.25">
      <c r="C441" s="84"/>
      <c r="G441" s="127"/>
    </row>
    <row r="442" spans="3:7" s="74" customFormat="1" x14ac:dyDescent="0.25">
      <c r="C442" s="84"/>
      <c r="G442" s="127"/>
    </row>
    <row r="443" spans="3:7" s="74" customFormat="1" x14ac:dyDescent="0.25">
      <c r="C443" s="84"/>
      <c r="G443" s="127"/>
    </row>
    <row r="444" spans="3:7" s="74" customFormat="1" x14ac:dyDescent="0.25">
      <c r="C444" s="84"/>
      <c r="G444" s="127"/>
    </row>
    <row r="445" spans="3:7" s="74" customFormat="1" x14ac:dyDescent="0.25">
      <c r="C445" s="84"/>
      <c r="G445" s="127"/>
    </row>
    <row r="446" spans="3:7" s="74" customFormat="1" x14ac:dyDescent="0.25">
      <c r="C446" s="84"/>
      <c r="G446" s="127"/>
    </row>
    <row r="447" spans="3:7" s="74" customFormat="1" x14ac:dyDescent="0.25">
      <c r="C447" s="84"/>
      <c r="G447" s="127"/>
    </row>
    <row r="448" spans="3:7" s="74" customFormat="1" x14ac:dyDescent="0.25">
      <c r="C448" s="84"/>
      <c r="G448" s="127"/>
    </row>
    <row r="449" spans="3:7" s="74" customFormat="1" x14ac:dyDescent="0.25">
      <c r="C449" s="84"/>
      <c r="G449" s="127"/>
    </row>
    <row r="450" spans="3:7" s="74" customFormat="1" x14ac:dyDescent="0.25">
      <c r="C450" s="84"/>
      <c r="G450" s="127"/>
    </row>
    <row r="451" spans="3:7" s="74" customFormat="1" x14ac:dyDescent="0.25">
      <c r="C451" s="84"/>
      <c r="G451" s="127"/>
    </row>
    <row r="452" spans="3:7" s="74" customFormat="1" x14ac:dyDescent="0.25">
      <c r="C452" s="84"/>
      <c r="G452" s="127"/>
    </row>
    <row r="453" spans="3:7" s="74" customFormat="1" x14ac:dyDescent="0.25">
      <c r="C453" s="84"/>
      <c r="G453" s="127"/>
    </row>
    <row r="454" spans="3:7" s="74" customFormat="1" x14ac:dyDescent="0.25">
      <c r="C454" s="84"/>
      <c r="G454" s="127"/>
    </row>
    <row r="455" spans="3:7" s="74" customFormat="1" x14ac:dyDescent="0.25">
      <c r="C455" s="84"/>
      <c r="G455" s="127"/>
    </row>
    <row r="456" spans="3:7" s="74" customFormat="1" x14ac:dyDescent="0.25">
      <c r="C456" s="84"/>
      <c r="G456" s="127"/>
    </row>
    <row r="457" spans="3:7" s="74" customFormat="1" x14ac:dyDescent="0.25">
      <c r="C457" s="84"/>
      <c r="G457" s="127"/>
    </row>
    <row r="458" spans="3:7" s="74" customFormat="1" x14ac:dyDescent="0.25">
      <c r="C458" s="84"/>
      <c r="G458" s="127"/>
    </row>
    <row r="459" spans="3:7" s="74" customFormat="1" x14ac:dyDescent="0.25">
      <c r="C459" s="84"/>
      <c r="G459" s="127"/>
    </row>
    <row r="460" spans="3:7" s="74" customFormat="1" x14ac:dyDescent="0.25">
      <c r="C460" s="84"/>
      <c r="G460" s="127"/>
    </row>
    <row r="461" spans="3:7" s="74" customFormat="1" x14ac:dyDescent="0.25">
      <c r="C461" s="84"/>
      <c r="G461" s="127"/>
    </row>
    <row r="462" spans="3:7" s="74" customFormat="1" x14ac:dyDescent="0.25">
      <c r="C462" s="84"/>
      <c r="G462" s="127"/>
    </row>
    <row r="463" spans="3:7" s="74" customFormat="1" x14ac:dyDescent="0.25">
      <c r="C463" s="84"/>
      <c r="G463" s="127"/>
    </row>
    <row r="464" spans="3:7" s="74" customFormat="1" x14ac:dyDescent="0.25">
      <c r="C464" s="84"/>
      <c r="G464" s="127"/>
    </row>
    <row r="465" spans="3:7" s="74" customFormat="1" x14ac:dyDescent="0.25">
      <c r="C465" s="84"/>
      <c r="G465" s="127"/>
    </row>
    <row r="466" spans="3:7" s="74" customFormat="1" x14ac:dyDescent="0.25">
      <c r="C466" s="84"/>
      <c r="G466" s="127"/>
    </row>
    <row r="467" spans="3:7" s="74" customFormat="1" x14ac:dyDescent="0.25">
      <c r="C467" s="84"/>
      <c r="G467" s="127"/>
    </row>
    <row r="468" spans="3:7" s="74" customFormat="1" x14ac:dyDescent="0.25">
      <c r="C468" s="84"/>
      <c r="G468" s="127"/>
    </row>
    <row r="469" spans="3:7" s="74" customFormat="1" x14ac:dyDescent="0.25">
      <c r="C469" s="84"/>
      <c r="G469" s="127"/>
    </row>
    <row r="470" spans="3:7" s="74" customFormat="1" x14ac:dyDescent="0.25">
      <c r="C470" s="84"/>
      <c r="G470" s="127"/>
    </row>
    <row r="471" spans="3:7" s="74" customFormat="1" x14ac:dyDescent="0.25">
      <c r="C471" s="84"/>
      <c r="G471" s="127"/>
    </row>
    <row r="472" spans="3:7" s="74" customFormat="1" x14ac:dyDescent="0.25">
      <c r="C472" s="84"/>
      <c r="G472" s="127"/>
    </row>
    <row r="473" spans="3:7" s="74" customFormat="1" x14ac:dyDescent="0.25">
      <c r="C473" s="84"/>
      <c r="G473" s="127"/>
    </row>
    <row r="474" spans="3:7" s="74" customFormat="1" x14ac:dyDescent="0.25">
      <c r="C474" s="84"/>
      <c r="G474" s="127"/>
    </row>
    <row r="475" spans="3:7" s="74" customFormat="1" x14ac:dyDescent="0.25">
      <c r="C475" s="84"/>
      <c r="G475" s="127"/>
    </row>
    <row r="476" spans="3:7" s="74" customFormat="1" x14ac:dyDescent="0.25">
      <c r="C476" s="84"/>
      <c r="G476" s="127"/>
    </row>
    <row r="477" spans="3:7" s="74" customFormat="1" x14ac:dyDescent="0.25">
      <c r="C477" s="84"/>
      <c r="G477" s="127"/>
    </row>
    <row r="478" spans="3:7" s="74" customFormat="1" x14ac:dyDescent="0.25">
      <c r="C478" s="84"/>
      <c r="G478" s="127"/>
    </row>
    <row r="479" spans="3:7" s="74" customFormat="1" x14ac:dyDescent="0.25">
      <c r="C479" s="84"/>
      <c r="G479" s="127"/>
    </row>
    <row r="480" spans="3:7" s="74" customFormat="1" x14ac:dyDescent="0.25">
      <c r="C480" s="84"/>
      <c r="G480" s="127"/>
    </row>
    <row r="481" spans="3:7" s="74" customFormat="1" x14ac:dyDescent="0.25">
      <c r="C481" s="84"/>
      <c r="G481" s="127"/>
    </row>
    <row r="482" spans="3:7" s="74" customFormat="1" x14ac:dyDescent="0.25">
      <c r="C482" s="84"/>
      <c r="G482" s="127"/>
    </row>
    <row r="483" spans="3:7" s="74" customFormat="1" x14ac:dyDescent="0.25">
      <c r="C483" s="84"/>
      <c r="G483" s="127"/>
    </row>
    <row r="484" spans="3:7" s="74" customFormat="1" x14ac:dyDescent="0.25">
      <c r="C484" s="84"/>
      <c r="G484" s="127"/>
    </row>
    <row r="485" spans="3:7" s="74" customFormat="1" x14ac:dyDescent="0.25">
      <c r="C485" s="84"/>
      <c r="G485" s="127"/>
    </row>
    <row r="486" spans="3:7" s="74" customFormat="1" x14ac:dyDescent="0.25">
      <c r="C486" s="84"/>
      <c r="G486" s="127"/>
    </row>
    <row r="487" spans="3:7" s="74" customFormat="1" x14ac:dyDescent="0.25">
      <c r="C487" s="84"/>
      <c r="G487" s="127"/>
    </row>
    <row r="488" spans="3:7" s="74" customFormat="1" x14ac:dyDescent="0.25">
      <c r="C488" s="84"/>
      <c r="G488" s="127"/>
    </row>
    <row r="489" spans="3:7" s="74" customFormat="1" x14ac:dyDescent="0.25">
      <c r="C489" s="84"/>
      <c r="G489" s="127"/>
    </row>
    <row r="490" spans="3:7" s="74" customFormat="1" x14ac:dyDescent="0.25">
      <c r="C490" s="84"/>
      <c r="G490" s="127"/>
    </row>
    <row r="491" spans="3:7" s="74" customFormat="1" x14ac:dyDescent="0.25">
      <c r="C491" s="84"/>
      <c r="G491" s="127"/>
    </row>
    <row r="492" spans="3:7" s="74" customFormat="1" x14ac:dyDescent="0.25">
      <c r="C492" s="84"/>
      <c r="G492" s="127"/>
    </row>
    <row r="493" spans="3:7" s="74" customFormat="1" x14ac:dyDescent="0.25">
      <c r="C493" s="84"/>
      <c r="G493" s="127"/>
    </row>
    <row r="494" spans="3:7" s="74" customFormat="1" x14ac:dyDescent="0.25">
      <c r="C494" s="84"/>
      <c r="G494" s="127"/>
    </row>
    <row r="495" spans="3:7" s="74" customFormat="1" x14ac:dyDescent="0.25">
      <c r="C495" s="84"/>
      <c r="G495" s="127"/>
    </row>
    <row r="496" spans="3:7" s="74" customFormat="1" x14ac:dyDescent="0.25">
      <c r="C496" s="84"/>
      <c r="G496" s="127"/>
    </row>
    <row r="497" spans="3:7" s="74" customFormat="1" x14ac:dyDescent="0.25">
      <c r="C497" s="84"/>
      <c r="G497" s="127"/>
    </row>
    <row r="498" spans="3:7" s="74" customFormat="1" x14ac:dyDescent="0.25">
      <c r="C498" s="84"/>
      <c r="G498" s="127"/>
    </row>
    <row r="499" spans="3:7" s="74" customFormat="1" x14ac:dyDescent="0.25">
      <c r="C499" s="84"/>
      <c r="G499" s="127"/>
    </row>
    <row r="500" spans="3:7" s="74" customFormat="1" x14ac:dyDescent="0.25">
      <c r="C500" s="84"/>
      <c r="G500" s="127"/>
    </row>
    <row r="501" spans="3:7" s="74" customFormat="1" x14ac:dyDescent="0.25">
      <c r="C501" s="84"/>
      <c r="G501" s="127"/>
    </row>
    <row r="502" spans="3:7" s="74" customFormat="1" x14ac:dyDescent="0.25">
      <c r="C502" s="84"/>
      <c r="G502" s="127"/>
    </row>
    <row r="503" spans="3:7" s="74" customFormat="1" x14ac:dyDescent="0.25">
      <c r="C503" s="84"/>
      <c r="G503" s="127"/>
    </row>
    <row r="504" spans="3:7" s="74" customFormat="1" x14ac:dyDescent="0.25">
      <c r="C504" s="84"/>
      <c r="G504" s="127"/>
    </row>
    <row r="505" spans="3:7" s="74" customFormat="1" x14ac:dyDescent="0.25">
      <c r="C505" s="84"/>
      <c r="G505" s="127"/>
    </row>
    <row r="506" spans="3:7" s="74" customFormat="1" x14ac:dyDescent="0.25">
      <c r="C506" s="84"/>
      <c r="G506" s="127"/>
    </row>
    <row r="507" spans="3:7" s="74" customFormat="1" x14ac:dyDescent="0.25">
      <c r="C507" s="84"/>
      <c r="G507" s="127"/>
    </row>
    <row r="508" spans="3:7" s="74" customFormat="1" x14ac:dyDescent="0.25">
      <c r="C508" s="84"/>
      <c r="G508" s="127"/>
    </row>
    <row r="509" spans="3:7" s="74" customFormat="1" x14ac:dyDescent="0.25">
      <c r="C509" s="84"/>
      <c r="G509" s="127"/>
    </row>
    <row r="510" spans="3:7" s="74" customFormat="1" x14ac:dyDescent="0.25">
      <c r="C510" s="84"/>
      <c r="G510" s="127"/>
    </row>
    <row r="511" spans="3:7" s="74" customFormat="1" x14ac:dyDescent="0.25">
      <c r="C511" s="84"/>
      <c r="G511" s="127"/>
    </row>
    <row r="512" spans="3:7" s="74" customFormat="1" x14ac:dyDescent="0.25">
      <c r="C512" s="84"/>
      <c r="G512" s="127"/>
    </row>
    <row r="513" spans="3:7" s="74" customFormat="1" x14ac:dyDescent="0.25">
      <c r="C513" s="84"/>
      <c r="G513" s="127"/>
    </row>
    <row r="514" spans="3:7" s="74" customFormat="1" x14ac:dyDescent="0.25">
      <c r="C514" s="84"/>
      <c r="G514" s="127"/>
    </row>
    <row r="515" spans="3:7" s="74" customFormat="1" x14ac:dyDescent="0.25">
      <c r="C515" s="84"/>
      <c r="G515" s="127"/>
    </row>
    <row r="516" spans="3:7" s="74" customFormat="1" x14ac:dyDescent="0.25">
      <c r="C516" s="84"/>
      <c r="G516" s="127"/>
    </row>
    <row r="517" spans="3:7" s="74" customFormat="1" x14ac:dyDescent="0.25">
      <c r="C517" s="84"/>
      <c r="G517" s="127"/>
    </row>
    <row r="518" spans="3:7" s="74" customFormat="1" x14ac:dyDescent="0.25">
      <c r="C518" s="84"/>
      <c r="G518" s="127"/>
    </row>
    <row r="519" spans="3:7" s="74" customFormat="1" x14ac:dyDescent="0.25">
      <c r="C519" s="84"/>
      <c r="G519" s="127"/>
    </row>
    <row r="520" spans="3:7" s="74" customFormat="1" x14ac:dyDescent="0.25">
      <c r="C520" s="84"/>
      <c r="G520" s="127"/>
    </row>
    <row r="521" spans="3:7" s="74" customFormat="1" x14ac:dyDescent="0.25">
      <c r="C521" s="84"/>
      <c r="G521" s="127"/>
    </row>
    <row r="522" spans="3:7" s="74" customFormat="1" x14ac:dyDescent="0.25">
      <c r="C522" s="84"/>
      <c r="G522" s="127"/>
    </row>
    <row r="523" spans="3:7" s="74" customFormat="1" x14ac:dyDescent="0.25">
      <c r="C523" s="84"/>
      <c r="G523" s="127"/>
    </row>
    <row r="524" spans="3:7" s="74" customFormat="1" x14ac:dyDescent="0.25">
      <c r="C524" s="84"/>
      <c r="G524" s="127"/>
    </row>
    <row r="525" spans="3:7" s="74" customFormat="1" x14ac:dyDescent="0.25">
      <c r="C525" s="84"/>
      <c r="G525" s="127"/>
    </row>
    <row r="526" spans="3:7" s="74" customFormat="1" x14ac:dyDescent="0.25">
      <c r="C526" s="84"/>
      <c r="G526" s="127"/>
    </row>
    <row r="527" spans="3:7" s="74" customFormat="1" x14ac:dyDescent="0.25">
      <c r="C527" s="84"/>
      <c r="G527" s="127"/>
    </row>
    <row r="528" spans="3:7" s="74" customFormat="1" x14ac:dyDescent="0.25">
      <c r="C528" s="84"/>
      <c r="G528" s="127"/>
    </row>
    <row r="529" spans="3:7" s="74" customFormat="1" x14ac:dyDescent="0.25">
      <c r="C529" s="84"/>
      <c r="G529" s="127"/>
    </row>
    <row r="530" spans="3:7" s="74" customFormat="1" x14ac:dyDescent="0.25">
      <c r="C530" s="84"/>
      <c r="G530" s="127"/>
    </row>
    <row r="531" spans="3:7" s="74" customFormat="1" x14ac:dyDescent="0.25">
      <c r="C531" s="84"/>
      <c r="G531" s="127"/>
    </row>
    <row r="532" spans="3:7" s="74" customFormat="1" x14ac:dyDescent="0.25">
      <c r="C532" s="84"/>
      <c r="G532" s="127"/>
    </row>
    <row r="533" spans="3:7" s="74" customFormat="1" x14ac:dyDescent="0.25">
      <c r="C533" s="84"/>
      <c r="G533" s="127"/>
    </row>
    <row r="534" spans="3:7" s="74" customFormat="1" x14ac:dyDescent="0.25">
      <c r="C534" s="84"/>
      <c r="G534" s="127"/>
    </row>
    <row r="535" spans="3:7" s="74" customFormat="1" x14ac:dyDescent="0.25">
      <c r="C535" s="84"/>
      <c r="G535" s="127"/>
    </row>
    <row r="536" spans="3:7" s="74" customFormat="1" x14ac:dyDescent="0.25">
      <c r="C536" s="84"/>
      <c r="G536" s="127"/>
    </row>
    <row r="537" spans="3:7" s="74" customFormat="1" x14ac:dyDescent="0.25">
      <c r="C537" s="84"/>
      <c r="G537" s="127"/>
    </row>
    <row r="538" spans="3:7" s="74" customFormat="1" x14ac:dyDescent="0.25">
      <c r="C538" s="84"/>
      <c r="G538" s="127"/>
    </row>
    <row r="539" spans="3:7" s="74" customFormat="1" x14ac:dyDescent="0.25">
      <c r="C539" s="84"/>
      <c r="G539" s="127"/>
    </row>
    <row r="540" spans="3:7" s="74" customFormat="1" x14ac:dyDescent="0.25">
      <c r="C540" s="84"/>
      <c r="G540" s="127"/>
    </row>
    <row r="541" spans="3:7" s="74" customFormat="1" x14ac:dyDescent="0.25">
      <c r="C541" s="84"/>
      <c r="G541" s="127"/>
    </row>
    <row r="542" spans="3:7" s="74" customFormat="1" x14ac:dyDescent="0.25">
      <c r="C542" s="84"/>
      <c r="G542" s="127"/>
    </row>
    <row r="543" spans="3:7" s="74" customFormat="1" x14ac:dyDescent="0.25">
      <c r="C543" s="84"/>
      <c r="G543" s="127"/>
    </row>
    <row r="544" spans="3:7" s="74" customFormat="1" x14ac:dyDescent="0.25">
      <c r="C544" s="84"/>
      <c r="G544" s="127"/>
    </row>
    <row r="545" spans="3:7" s="74" customFormat="1" x14ac:dyDescent="0.25">
      <c r="C545" s="84"/>
      <c r="G545" s="127"/>
    </row>
    <row r="546" spans="3:7" s="74" customFormat="1" x14ac:dyDescent="0.25">
      <c r="C546" s="84"/>
      <c r="G546" s="127"/>
    </row>
    <row r="547" spans="3:7" s="74" customFormat="1" x14ac:dyDescent="0.25">
      <c r="C547" s="84"/>
      <c r="G547" s="127"/>
    </row>
    <row r="548" spans="3:7" s="74" customFormat="1" x14ac:dyDescent="0.25">
      <c r="C548" s="84"/>
      <c r="G548" s="127"/>
    </row>
    <row r="549" spans="3:7" s="74" customFormat="1" x14ac:dyDescent="0.25">
      <c r="C549" s="84"/>
      <c r="G549" s="127"/>
    </row>
    <row r="550" spans="3:7" s="74" customFormat="1" x14ac:dyDescent="0.25">
      <c r="C550" s="84"/>
      <c r="G550" s="127"/>
    </row>
    <row r="551" spans="3:7" s="74" customFormat="1" x14ac:dyDescent="0.25">
      <c r="C551" s="84"/>
      <c r="G551" s="127"/>
    </row>
    <row r="552" spans="3:7" s="74" customFormat="1" x14ac:dyDescent="0.25">
      <c r="C552" s="84"/>
      <c r="G552" s="127"/>
    </row>
    <row r="553" spans="3:7" s="74" customFormat="1" x14ac:dyDescent="0.25">
      <c r="C553" s="84"/>
      <c r="G553" s="127"/>
    </row>
    <row r="554" spans="3:7" s="74" customFormat="1" x14ac:dyDescent="0.25">
      <c r="C554" s="84"/>
      <c r="G554" s="127"/>
    </row>
    <row r="555" spans="3:7" s="74" customFormat="1" x14ac:dyDescent="0.25">
      <c r="C555" s="84"/>
      <c r="G555" s="127"/>
    </row>
    <row r="556" spans="3:7" s="74" customFormat="1" x14ac:dyDescent="0.25">
      <c r="C556" s="84"/>
      <c r="G556" s="127"/>
    </row>
    <row r="557" spans="3:7" s="74" customFormat="1" x14ac:dyDescent="0.25">
      <c r="C557" s="84"/>
      <c r="G557" s="127"/>
    </row>
    <row r="558" spans="3:7" s="74" customFormat="1" x14ac:dyDescent="0.25">
      <c r="C558" s="84"/>
      <c r="G558" s="127"/>
    </row>
    <row r="559" spans="3:7" s="74" customFormat="1" x14ac:dyDescent="0.25">
      <c r="C559" s="84"/>
      <c r="G559" s="127"/>
    </row>
    <row r="560" spans="3:7" s="74" customFormat="1" x14ac:dyDescent="0.25">
      <c r="C560" s="84"/>
      <c r="G560" s="127"/>
    </row>
    <row r="561" spans="3:7" s="74" customFormat="1" x14ac:dyDescent="0.25">
      <c r="C561" s="84"/>
      <c r="G561" s="127"/>
    </row>
    <row r="562" spans="3:7" s="74" customFormat="1" x14ac:dyDescent="0.25">
      <c r="C562" s="84"/>
      <c r="G562" s="127"/>
    </row>
    <row r="563" spans="3:7" s="74" customFormat="1" x14ac:dyDescent="0.25">
      <c r="C563" s="84"/>
      <c r="G563" s="127"/>
    </row>
    <row r="564" spans="3:7" s="74" customFormat="1" x14ac:dyDescent="0.25">
      <c r="C564" s="84"/>
      <c r="G564" s="127"/>
    </row>
    <row r="565" spans="3:7" s="74" customFormat="1" x14ac:dyDescent="0.25">
      <c r="C565" s="84"/>
      <c r="G565" s="127"/>
    </row>
    <row r="566" spans="3:7" s="74" customFormat="1" x14ac:dyDescent="0.25">
      <c r="C566" s="84"/>
      <c r="G566" s="127"/>
    </row>
    <row r="567" spans="3:7" s="74" customFormat="1" x14ac:dyDescent="0.25">
      <c r="C567" s="84"/>
      <c r="G567" s="127"/>
    </row>
    <row r="568" spans="3:7" s="74" customFormat="1" x14ac:dyDescent="0.25">
      <c r="C568" s="84"/>
      <c r="G568" s="127"/>
    </row>
    <row r="569" spans="3:7" s="74" customFormat="1" x14ac:dyDescent="0.25">
      <c r="C569" s="84"/>
      <c r="G569" s="127"/>
    </row>
    <row r="570" spans="3:7" s="74" customFormat="1" x14ac:dyDescent="0.25">
      <c r="C570" s="84"/>
      <c r="G570" s="127"/>
    </row>
    <row r="571" spans="3:7" s="74" customFormat="1" x14ac:dyDescent="0.25">
      <c r="C571" s="84"/>
      <c r="G571" s="127"/>
    </row>
    <row r="572" spans="3:7" x14ac:dyDescent="0.2">
      <c r="C572" s="84"/>
    </row>
    <row r="573" spans="3:7" x14ac:dyDescent="0.2">
      <c r="C573" s="84"/>
    </row>
    <row r="574" spans="3:7" x14ac:dyDescent="0.2">
      <c r="C574" s="84"/>
    </row>
    <row r="575" spans="3:7" x14ac:dyDescent="0.2">
      <c r="C575" s="84"/>
    </row>
    <row r="576" spans="3:7" x14ac:dyDescent="0.2">
      <c r="C576" s="84"/>
    </row>
    <row r="577" spans="3:3" x14ac:dyDescent="0.2">
      <c r="C577" s="84"/>
    </row>
    <row r="578" spans="3:3" x14ac:dyDescent="0.2">
      <c r="C578" s="84"/>
    </row>
    <row r="579" spans="3:3" x14ac:dyDescent="0.2">
      <c r="C579" s="84"/>
    </row>
    <row r="580" spans="3:3" x14ac:dyDescent="0.2">
      <c r="C580" s="84"/>
    </row>
    <row r="581" spans="3:3" x14ac:dyDescent="0.2">
      <c r="C581" s="84"/>
    </row>
    <row r="582" spans="3:3" x14ac:dyDescent="0.2">
      <c r="C582" s="84"/>
    </row>
    <row r="583" spans="3:3" x14ac:dyDescent="0.2">
      <c r="C583" s="84"/>
    </row>
    <row r="584" spans="3:3" x14ac:dyDescent="0.2">
      <c r="C584" s="84"/>
    </row>
    <row r="585" spans="3:3" x14ac:dyDescent="0.2">
      <c r="C585" s="84"/>
    </row>
    <row r="586" spans="3:3" x14ac:dyDescent="0.2">
      <c r="C586" s="84"/>
    </row>
    <row r="587" spans="3:3" x14ac:dyDescent="0.2">
      <c r="C587" s="84"/>
    </row>
    <row r="588" spans="3:3" x14ac:dyDescent="0.2">
      <c r="C588" s="84"/>
    </row>
    <row r="589" spans="3:3" x14ac:dyDescent="0.2">
      <c r="C589" s="84"/>
    </row>
    <row r="590" spans="3:3" x14ac:dyDescent="0.2">
      <c r="C590" s="84"/>
    </row>
    <row r="591" spans="3:3" x14ac:dyDescent="0.2">
      <c r="C591" s="84"/>
    </row>
    <row r="592" spans="3:3" x14ac:dyDescent="0.2">
      <c r="C592" s="84"/>
    </row>
    <row r="593" spans="3:3" x14ac:dyDescent="0.2">
      <c r="C593" s="84"/>
    </row>
    <row r="594" spans="3:3" x14ac:dyDescent="0.2">
      <c r="C594" s="84"/>
    </row>
    <row r="595" spans="3:3" x14ac:dyDescent="0.2">
      <c r="C595" s="84"/>
    </row>
    <row r="596" spans="3:3" x14ac:dyDescent="0.2">
      <c r="C596" s="84"/>
    </row>
    <row r="597" spans="3:3" x14ac:dyDescent="0.2">
      <c r="C597" s="84"/>
    </row>
    <row r="598" spans="3:3" x14ac:dyDescent="0.2">
      <c r="C598" s="84"/>
    </row>
    <row r="599" spans="3:3" x14ac:dyDescent="0.2">
      <c r="C599" s="84"/>
    </row>
    <row r="600" spans="3:3" x14ac:dyDescent="0.2">
      <c r="C600" s="84"/>
    </row>
    <row r="601" spans="3:3" x14ac:dyDescent="0.2">
      <c r="C601" s="84"/>
    </row>
    <row r="602" spans="3:3" x14ac:dyDescent="0.2">
      <c r="C602" s="84"/>
    </row>
    <row r="603" spans="3:3" x14ac:dyDescent="0.2">
      <c r="C603" s="84"/>
    </row>
    <row r="604" spans="3:3" x14ac:dyDescent="0.2">
      <c r="C604" s="84"/>
    </row>
    <row r="605" spans="3:3" x14ac:dyDescent="0.2">
      <c r="C605" s="84"/>
    </row>
    <row r="606" spans="3:3" x14ac:dyDescent="0.2">
      <c r="C606" s="84"/>
    </row>
    <row r="607" spans="3:3" x14ac:dyDescent="0.2">
      <c r="C607" s="84"/>
    </row>
    <row r="608" spans="3:3" x14ac:dyDescent="0.2">
      <c r="C608" s="84"/>
    </row>
    <row r="609" spans="3:3" x14ac:dyDescent="0.2">
      <c r="C609" s="84"/>
    </row>
    <row r="610" spans="3:3" x14ac:dyDescent="0.2">
      <c r="C610" s="84"/>
    </row>
    <row r="611" spans="3:3" x14ac:dyDescent="0.2">
      <c r="C611" s="84"/>
    </row>
    <row r="612" spans="3:3" x14ac:dyDescent="0.2">
      <c r="C612" s="84"/>
    </row>
    <row r="613" spans="3:3" x14ac:dyDescent="0.2">
      <c r="C613" s="84"/>
    </row>
    <row r="614" spans="3:3" x14ac:dyDescent="0.2">
      <c r="C614" s="84"/>
    </row>
    <row r="615" spans="3:3" x14ac:dyDescent="0.2">
      <c r="C615" s="84"/>
    </row>
    <row r="616" spans="3:3" x14ac:dyDescent="0.2">
      <c r="C616" s="84"/>
    </row>
    <row r="617" spans="3:3" x14ac:dyDescent="0.2">
      <c r="C617" s="84"/>
    </row>
    <row r="618" spans="3:3" x14ac:dyDescent="0.2">
      <c r="C618" s="84"/>
    </row>
    <row r="619" spans="3:3" x14ac:dyDescent="0.2">
      <c r="C619" s="84"/>
    </row>
    <row r="620" spans="3:3" x14ac:dyDescent="0.2">
      <c r="C620" s="84"/>
    </row>
    <row r="621" spans="3:3" x14ac:dyDescent="0.2">
      <c r="C621" s="84"/>
    </row>
    <row r="622" spans="3:3" x14ac:dyDescent="0.2">
      <c r="C622" s="84"/>
    </row>
    <row r="623" spans="3:3" x14ac:dyDescent="0.2">
      <c r="C623" s="84"/>
    </row>
    <row r="624" spans="3:3" x14ac:dyDescent="0.2">
      <c r="C624" s="84"/>
    </row>
    <row r="625" spans="3:3" x14ac:dyDescent="0.2">
      <c r="C625" s="84"/>
    </row>
    <row r="626" spans="3:3" x14ac:dyDescent="0.2">
      <c r="C626" s="84"/>
    </row>
    <row r="627" spans="3:3" x14ac:dyDescent="0.2">
      <c r="C627" s="84"/>
    </row>
    <row r="628" spans="3:3" x14ac:dyDescent="0.2">
      <c r="C628" s="84"/>
    </row>
    <row r="629" spans="3:3" x14ac:dyDescent="0.2">
      <c r="C629" s="84"/>
    </row>
    <row r="630" spans="3:3" x14ac:dyDescent="0.2">
      <c r="C630" s="84"/>
    </row>
    <row r="631" spans="3:3" x14ac:dyDescent="0.2">
      <c r="C631" s="84"/>
    </row>
    <row r="632" spans="3:3" x14ac:dyDescent="0.2">
      <c r="C632" s="84"/>
    </row>
    <row r="633" spans="3:3" x14ac:dyDescent="0.2">
      <c r="C633" s="84"/>
    </row>
    <row r="634" spans="3:3" x14ac:dyDescent="0.2">
      <c r="C634" s="84"/>
    </row>
    <row r="635" spans="3:3" x14ac:dyDescent="0.2">
      <c r="C635" s="84"/>
    </row>
    <row r="636" spans="3:3" x14ac:dyDescent="0.2">
      <c r="C636" s="84"/>
    </row>
    <row r="637" spans="3:3" x14ac:dyDescent="0.2">
      <c r="C637" s="84"/>
    </row>
    <row r="638" spans="3:3" x14ac:dyDescent="0.2">
      <c r="C638" s="84"/>
    </row>
    <row r="639" spans="3:3" x14ac:dyDescent="0.2">
      <c r="C639" s="84"/>
    </row>
    <row r="640" spans="3:3" x14ac:dyDescent="0.2">
      <c r="C640" s="84"/>
    </row>
    <row r="641" spans="3:3" x14ac:dyDescent="0.2">
      <c r="C641" s="84"/>
    </row>
    <row r="642" spans="3:3" x14ac:dyDescent="0.2">
      <c r="C642" s="84"/>
    </row>
    <row r="643" spans="3:3" x14ac:dyDescent="0.2">
      <c r="C643" s="84"/>
    </row>
    <row r="644" spans="3:3" x14ac:dyDescent="0.2">
      <c r="C644" s="84"/>
    </row>
    <row r="645" spans="3:3" x14ac:dyDescent="0.2">
      <c r="C645" s="84"/>
    </row>
    <row r="646" spans="3:3" x14ac:dyDescent="0.2">
      <c r="C646" s="84"/>
    </row>
    <row r="647" spans="3:3" x14ac:dyDescent="0.2">
      <c r="C647" s="84"/>
    </row>
    <row r="648" spans="3:3" x14ac:dyDescent="0.2">
      <c r="C648" s="84"/>
    </row>
    <row r="649" spans="3:3" x14ac:dyDescent="0.2">
      <c r="C649" s="84"/>
    </row>
    <row r="650" spans="3:3" x14ac:dyDescent="0.2">
      <c r="C650" s="84"/>
    </row>
    <row r="651" spans="3:3" x14ac:dyDescent="0.2">
      <c r="C651" s="84"/>
    </row>
    <row r="652" spans="3:3" x14ac:dyDescent="0.2">
      <c r="C652" s="84"/>
    </row>
    <row r="653" spans="3:3" x14ac:dyDescent="0.2">
      <c r="C653" s="84"/>
    </row>
    <row r="654" spans="3:3" x14ac:dyDescent="0.2">
      <c r="C654" s="84"/>
    </row>
    <row r="655" spans="3:3" x14ac:dyDescent="0.2">
      <c r="C655" s="84"/>
    </row>
    <row r="656" spans="3:3" x14ac:dyDescent="0.2">
      <c r="C656" s="84"/>
    </row>
    <row r="657" spans="3:3" x14ac:dyDescent="0.2">
      <c r="C657" s="84"/>
    </row>
    <row r="658" spans="3:3" x14ac:dyDescent="0.2">
      <c r="C658" s="84"/>
    </row>
    <row r="659" spans="3:3" x14ac:dyDescent="0.2">
      <c r="C659" s="84"/>
    </row>
    <row r="660" spans="3:3" x14ac:dyDescent="0.2">
      <c r="C660" s="84"/>
    </row>
    <row r="661" spans="3:3" x14ac:dyDescent="0.2">
      <c r="C661" s="84"/>
    </row>
    <row r="662" spans="3:3" x14ac:dyDescent="0.2">
      <c r="C662" s="84"/>
    </row>
    <row r="663" spans="3:3" x14ac:dyDescent="0.2">
      <c r="C663" s="84"/>
    </row>
    <row r="664" spans="3:3" x14ac:dyDescent="0.2">
      <c r="C664" s="84"/>
    </row>
    <row r="665" spans="3:3" x14ac:dyDescent="0.2">
      <c r="C665" s="84"/>
    </row>
    <row r="666" spans="3:3" x14ac:dyDescent="0.2">
      <c r="C666" s="84"/>
    </row>
    <row r="667" spans="3:3" x14ac:dyDescent="0.2">
      <c r="C667" s="84"/>
    </row>
    <row r="668" spans="3:3" x14ac:dyDescent="0.2">
      <c r="C668" s="84"/>
    </row>
    <row r="669" spans="3:3" x14ac:dyDescent="0.2">
      <c r="C669" s="84"/>
    </row>
    <row r="670" spans="3:3" x14ac:dyDescent="0.2">
      <c r="C670" s="84"/>
    </row>
    <row r="671" spans="3:3" x14ac:dyDescent="0.2">
      <c r="C671" s="84"/>
    </row>
    <row r="672" spans="3:3" x14ac:dyDescent="0.2">
      <c r="C672" s="84"/>
    </row>
    <row r="673" spans="3:3" x14ac:dyDescent="0.2">
      <c r="C673" s="84"/>
    </row>
    <row r="674" spans="3:3" x14ac:dyDescent="0.2">
      <c r="C674" s="84"/>
    </row>
    <row r="675" spans="3:3" x14ac:dyDescent="0.2">
      <c r="C675" s="84"/>
    </row>
    <row r="676" spans="3:3" x14ac:dyDescent="0.2">
      <c r="C676" s="84"/>
    </row>
    <row r="677" spans="3:3" x14ac:dyDescent="0.2">
      <c r="C677" s="84"/>
    </row>
    <row r="678" spans="3:3" x14ac:dyDescent="0.2">
      <c r="C678" s="84"/>
    </row>
    <row r="679" spans="3:3" x14ac:dyDescent="0.2">
      <c r="C679" s="84"/>
    </row>
    <row r="680" spans="3:3" x14ac:dyDescent="0.2">
      <c r="C680" s="84"/>
    </row>
    <row r="681" spans="3:3" x14ac:dyDescent="0.2">
      <c r="C681" s="84"/>
    </row>
    <row r="682" spans="3:3" x14ac:dyDescent="0.2">
      <c r="C682" s="84"/>
    </row>
    <row r="683" spans="3:3" x14ac:dyDescent="0.2">
      <c r="C683" s="84"/>
    </row>
    <row r="684" spans="3:3" x14ac:dyDescent="0.2">
      <c r="C684" s="84"/>
    </row>
    <row r="685" spans="3:3" x14ac:dyDescent="0.2">
      <c r="C685" s="84"/>
    </row>
    <row r="686" spans="3:3" x14ac:dyDescent="0.2">
      <c r="C686" s="84"/>
    </row>
    <row r="687" spans="3:3" x14ac:dyDescent="0.2">
      <c r="C687" s="84"/>
    </row>
    <row r="688" spans="3:3" x14ac:dyDescent="0.2">
      <c r="C688" s="84"/>
    </row>
    <row r="689" spans="3:3" x14ac:dyDescent="0.2">
      <c r="C689" s="84"/>
    </row>
    <row r="690" spans="3:3" x14ac:dyDescent="0.2">
      <c r="C690" s="84"/>
    </row>
    <row r="691" spans="3:3" x14ac:dyDescent="0.2">
      <c r="C691" s="84"/>
    </row>
    <row r="692" spans="3:3" x14ac:dyDescent="0.2">
      <c r="C692" s="84"/>
    </row>
    <row r="693" spans="3:3" x14ac:dyDescent="0.2">
      <c r="C693" s="84"/>
    </row>
    <row r="694" spans="3:3" x14ac:dyDescent="0.2">
      <c r="C694" s="84"/>
    </row>
    <row r="695" spans="3:3" x14ac:dyDescent="0.2">
      <c r="C695" s="84"/>
    </row>
    <row r="696" spans="3:3" x14ac:dyDescent="0.2">
      <c r="C696" s="84"/>
    </row>
    <row r="697" spans="3:3" x14ac:dyDescent="0.2">
      <c r="C697" s="84"/>
    </row>
    <row r="698" spans="3:3" x14ac:dyDescent="0.2">
      <c r="C698" s="84"/>
    </row>
    <row r="699" spans="3:3" x14ac:dyDescent="0.2">
      <c r="C699" s="84"/>
    </row>
    <row r="700" spans="3:3" x14ac:dyDescent="0.2">
      <c r="C700" s="84"/>
    </row>
    <row r="701" spans="3:3" x14ac:dyDescent="0.2">
      <c r="C701" s="84"/>
    </row>
    <row r="702" spans="3:3" x14ac:dyDescent="0.2">
      <c r="C702" s="84"/>
    </row>
    <row r="703" spans="3:3" x14ac:dyDescent="0.2">
      <c r="C703" s="84"/>
    </row>
    <row r="704" spans="3:3" x14ac:dyDescent="0.2">
      <c r="C704" s="84"/>
    </row>
    <row r="705" spans="3:3" x14ac:dyDescent="0.2">
      <c r="C705" s="84"/>
    </row>
    <row r="706" spans="3:3" x14ac:dyDescent="0.2">
      <c r="C706" s="84"/>
    </row>
    <row r="707" spans="3:3" x14ac:dyDescent="0.2">
      <c r="C707" s="84"/>
    </row>
    <row r="708" spans="3:3" x14ac:dyDescent="0.2">
      <c r="C708" s="84"/>
    </row>
    <row r="709" spans="3:3" x14ac:dyDescent="0.2">
      <c r="C709" s="84"/>
    </row>
    <row r="710" spans="3:3" x14ac:dyDescent="0.2">
      <c r="C710" s="84"/>
    </row>
    <row r="711" spans="3:3" x14ac:dyDescent="0.2">
      <c r="C711" s="84"/>
    </row>
    <row r="712" spans="3:3" x14ac:dyDescent="0.2">
      <c r="C712" s="84"/>
    </row>
    <row r="713" spans="3:3" x14ac:dyDescent="0.2">
      <c r="C713" s="84"/>
    </row>
    <row r="714" spans="3:3" x14ac:dyDescent="0.2">
      <c r="C714" s="84"/>
    </row>
    <row r="715" spans="3:3" x14ac:dyDescent="0.2">
      <c r="C715" s="84"/>
    </row>
    <row r="716" spans="3:3" x14ac:dyDescent="0.2">
      <c r="C716" s="84"/>
    </row>
    <row r="717" spans="3:3" x14ac:dyDescent="0.2">
      <c r="C717" s="84"/>
    </row>
    <row r="718" spans="3:3" x14ac:dyDescent="0.2">
      <c r="C718" s="84"/>
    </row>
    <row r="719" spans="3:3" x14ac:dyDescent="0.2">
      <c r="C719" s="84"/>
    </row>
    <row r="720" spans="3:3" x14ac:dyDescent="0.2">
      <c r="C720" s="84"/>
    </row>
    <row r="721" spans="3:3" x14ac:dyDescent="0.2">
      <c r="C721" s="84"/>
    </row>
    <row r="722" spans="3:3" x14ac:dyDescent="0.2">
      <c r="C722" s="84"/>
    </row>
    <row r="723" spans="3:3" x14ac:dyDescent="0.2">
      <c r="C723" s="84"/>
    </row>
    <row r="724" spans="3:3" x14ac:dyDescent="0.2">
      <c r="C724" s="84"/>
    </row>
    <row r="725" spans="3:3" x14ac:dyDescent="0.2">
      <c r="C725" s="84"/>
    </row>
    <row r="726" spans="3:3" x14ac:dyDescent="0.2">
      <c r="C726" s="84"/>
    </row>
    <row r="727" spans="3:3" x14ac:dyDescent="0.2">
      <c r="C727" s="84"/>
    </row>
    <row r="728" spans="3:3" x14ac:dyDescent="0.2">
      <c r="C728" s="84"/>
    </row>
    <row r="729" spans="3:3" x14ac:dyDescent="0.2">
      <c r="C729" s="84"/>
    </row>
    <row r="730" spans="3:3" x14ac:dyDescent="0.2">
      <c r="C730" s="84"/>
    </row>
    <row r="731" spans="3:3" x14ac:dyDescent="0.2">
      <c r="C731" s="84"/>
    </row>
    <row r="732" spans="3:3" x14ac:dyDescent="0.2">
      <c r="C732" s="84"/>
    </row>
    <row r="733" spans="3:3" x14ac:dyDescent="0.2">
      <c r="C733" s="84"/>
    </row>
    <row r="734" spans="3:3" x14ac:dyDescent="0.2">
      <c r="C734" s="84"/>
    </row>
    <row r="735" spans="3:3" x14ac:dyDescent="0.2">
      <c r="C735" s="84"/>
    </row>
    <row r="736" spans="3:3" x14ac:dyDescent="0.2">
      <c r="C736" s="84"/>
    </row>
    <row r="737" spans="3:3" x14ac:dyDescent="0.2">
      <c r="C737" s="84"/>
    </row>
    <row r="738" spans="3:3" x14ac:dyDescent="0.2">
      <c r="C738" s="84"/>
    </row>
    <row r="739" spans="3:3" x14ac:dyDescent="0.2">
      <c r="C739" s="84"/>
    </row>
    <row r="740" spans="3:3" x14ac:dyDescent="0.2">
      <c r="C740" s="84"/>
    </row>
    <row r="741" spans="3:3" x14ac:dyDescent="0.2">
      <c r="C741" s="84"/>
    </row>
    <row r="742" spans="3:3" x14ac:dyDescent="0.2">
      <c r="C742" s="84"/>
    </row>
    <row r="743" spans="3:3" x14ac:dyDescent="0.2">
      <c r="C743" s="84"/>
    </row>
    <row r="744" spans="3:3" x14ac:dyDescent="0.2">
      <c r="C744" s="84"/>
    </row>
    <row r="745" spans="3:3" x14ac:dyDescent="0.2">
      <c r="C745" s="84"/>
    </row>
    <row r="746" spans="3:3" x14ac:dyDescent="0.2">
      <c r="C746" s="84"/>
    </row>
    <row r="747" spans="3:3" x14ac:dyDescent="0.2">
      <c r="C747" s="84"/>
    </row>
    <row r="748" spans="3:3" x14ac:dyDescent="0.2">
      <c r="C748" s="84"/>
    </row>
    <row r="749" spans="3:3" x14ac:dyDescent="0.2">
      <c r="C749" s="84"/>
    </row>
    <row r="750" spans="3:3" x14ac:dyDescent="0.2">
      <c r="C750" s="84"/>
    </row>
    <row r="751" spans="3:3" x14ac:dyDescent="0.2">
      <c r="C751" s="84"/>
    </row>
    <row r="752" spans="3:3" x14ac:dyDescent="0.2">
      <c r="C752" s="84"/>
    </row>
    <row r="753" spans="3:3" x14ac:dyDescent="0.2">
      <c r="C753" s="84"/>
    </row>
    <row r="754" spans="3:3" x14ac:dyDescent="0.2">
      <c r="C754" s="84"/>
    </row>
    <row r="755" spans="3:3" x14ac:dyDescent="0.2">
      <c r="C755" s="84"/>
    </row>
    <row r="756" spans="3:3" x14ac:dyDescent="0.2">
      <c r="C756" s="84"/>
    </row>
    <row r="757" spans="3:3" x14ac:dyDescent="0.2">
      <c r="C757" s="84"/>
    </row>
    <row r="758" spans="3:3" x14ac:dyDescent="0.2">
      <c r="C758" s="84"/>
    </row>
    <row r="759" spans="3:3" x14ac:dyDescent="0.2">
      <c r="C759" s="84"/>
    </row>
    <row r="760" spans="3:3" x14ac:dyDescent="0.2">
      <c r="C760" s="84"/>
    </row>
    <row r="761" spans="3:3" x14ac:dyDescent="0.2">
      <c r="C761" s="84"/>
    </row>
    <row r="762" spans="3:3" x14ac:dyDescent="0.2">
      <c r="C762" s="84"/>
    </row>
    <row r="763" spans="3:3" x14ac:dyDescent="0.2">
      <c r="C763" s="84"/>
    </row>
    <row r="764" spans="3:3" x14ac:dyDescent="0.2">
      <c r="C764" s="84"/>
    </row>
    <row r="765" spans="3:3" x14ac:dyDescent="0.2">
      <c r="C765" s="84"/>
    </row>
    <row r="766" spans="3:3" x14ac:dyDescent="0.2">
      <c r="C766" s="84"/>
    </row>
    <row r="767" spans="3:3" x14ac:dyDescent="0.2">
      <c r="C767" s="84"/>
    </row>
    <row r="768" spans="3:3" x14ac:dyDescent="0.2">
      <c r="C768" s="84"/>
    </row>
    <row r="769" spans="3:3" x14ac:dyDescent="0.2">
      <c r="C769" s="84"/>
    </row>
    <row r="770" spans="3:3" x14ac:dyDescent="0.2">
      <c r="C770" s="84"/>
    </row>
    <row r="771" spans="3:3" x14ac:dyDescent="0.2">
      <c r="C771" s="84"/>
    </row>
    <row r="772" spans="3:3" x14ac:dyDescent="0.2">
      <c r="C772" s="84"/>
    </row>
    <row r="773" spans="3:3" x14ac:dyDescent="0.2">
      <c r="C773" s="84"/>
    </row>
    <row r="774" spans="3:3" x14ac:dyDescent="0.2">
      <c r="C774" s="84"/>
    </row>
    <row r="775" spans="3:3" x14ac:dyDescent="0.2">
      <c r="C775" s="84"/>
    </row>
    <row r="776" spans="3:3" x14ac:dyDescent="0.2">
      <c r="C776" s="84"/>
    </row>
    <row r="777" spans="3:3" x14ac:dyDescent="0.2">
      <c r="C777" s="84"/>
    </row>
    <row r="778" spans="3:3" x14ac:dyDescent="0.2">
      <c r="C778" s="84"/>
    </row>
    <row r="779" spans="3:3" x14ac:dyDescent="0.2">
      <c r="C779" s="84"/>
    </row>
    <row r="780" spans="3:3" x14ac:dyDescent="0.2">
      <c r="C780" s="84"/>
    </row>
    <row r="781" spans="3:3" x14ac:dyDescent="0.2">
      <c r="C781" s="84"/>
    </row>
    <row r="782" spans="3:3" x14ac:dyDescent="0.2">
      <c r="C782" s="84"/>
    </row>
    <row r="783" spans="3:3" x14ac:dyDescent="0.2">
      <c r="C783" s="84"/>
    </row>
    <row r="784" spans="3:3" x14ac:dyDescent="0.2">
      <c r="C784" s="84"/>
    </row>
    <row r="785" spans="3:3" x14ac:dyDescent="0.2">
      <c r="C785" s="84"/>
    </row>
    <row r="786" spans="3:3" x14ac:dyDescent="0.2">
      <c r="C786" s="84"/>
    </row>
    <row r="787" spans="3:3" x14ac:dyDescent="0.2">
      <c r="C787" s="84"/>
    </row>
    <row r="788" spans="3:3" x14ac:dyDescent="0.2">
      <c r="C788" s="84"/>
    </row>
    <row r="789" spans="3:3" x14ac:dyDescent="0.2">
      <c r="C789" s="84"/>
    </row>
    <row r="790" spans="3:3" x14ac:dyDescent="0.2">
      <c r="C790" s="84"/>
    </row>
    <row r="791" spans="3:3" x14ac:dyDescent="0.2">
      <c r="C791" s="84"/>
    </row>
    <row r="792" spans="3:3" x14ac:dyDescent="0.2">
      <c r="C792" s="84"/>
    </row>
    <row r="793" spans="3:3" x14ac:dyDescent="0.2">
      <c r="C793" s="84"/>
    </row>
    <row r="794" spans="3:3" x14ac:dyDescent="0.2">
      <c r="C794" s="84"/>
    </row>
    <row r="795" spans="3:3" x14ac:dyDescent="0.2">
      <c r="C795" s="84"/>
    </row>
    <row r="796" spans="3:3" x14ac:dyDescent="0.2">
      <c r="C796" s="84"/>
    </row>
    <row r="797" spans="3:3" x14ac:dyDescent="0.2">
      <c r="C797" s="84"/>
    </row>
    <row r="798" spans="3:3" x14ac:dyDescent="0.2">
      <c r="C798" s="84"/>
    </row>
    <row r="799" spans="3:3" x14ac:dyDescent="0.2">
      <c r="C799" s="84"/>
    </row>
    <row r="800" spans="3:3" x14ac:dyDescent="0.2">
      <c r="C800" s="84"/>
    </row>
    <row r="801" spans="3:3" x14ac:dyDescent="0.2">
      <c r="C801" s="84"/>
    </row>
    <row r="802" spans="3:3" x14ac:dyDescent="0.2">
      <c r="C802" s="84"/>
    </row>
    <row r="803" spans="3:3" x14ac:dyDescent="0.2">
      <c r="C803" s="84"/>
    </row>
    <row r="804" spans="3:3" x14ac:dyDescent="0.2">
      <c r="C804" s="84"/>
    </row>
    <row r="805" spans="3:3" x14ac:dyDescent="0.2">
      <c r="C805" s="84"/>
    </row>
    <row r="806" spans="3:3" x14ac:dyDescent="0.2">
      <c r="C806" s="84"/>
    </row>
    <row r="807" spans="3:3" x14ac:dyDescent="0.2">
      <c r="C807" s="84"/>
    </row>
    <row r="808" spans="3:3" x14ac:dyDescent="0.2">
      <c r="C808" s="84"/>
    </row>
    <row r="809" spans="3:3" x14ac:dyDescent="0.2">
      <c r="C809" s="84"/>
    </row>
    <row r="810" spans="3:3" x14ac:dyDescent="0.2">
      <c r="C810" s="84"/>
    </row>
    <row r="811" spans="3:3" x14ac:dyDescent="0.2">
      <c r="C811" s="84"/>
    </row>
    <row r="812" spans="3:3" x14ac:dyDescent="0.2">
      <c r="C812" s="84"/>
    </row>
    <row r="813" spans="3:3" x14ac:dyDescent="0.2">
      <c r="C813" s="84"/>
    </row>
    <row r="814" spans="3:3" x14ac:dyDescent="0.2">
      <c r="C814" s="84"/>
    </row>
    <row r="815" spans="3:3" x14ac:dyDescent="0.2">
      <c r="C815" s="84"/>
    </row>
    <row r="816" spans="3:3" x14ac:dyDescent="0.2">
      <c r="C816" s="84"/>
    </row>
    <row r="817" spans="3:3" x14ac:dyDescent="0.2">
      <c r="C817" s="84"/>
    </row>
    <row r="818" spans="3:3" x14ac:dyDescent="0.2">
      <c r="C818" s="84"/>
    </row>
    <row r="819" spans="3:3" x14ac:dyDescent="0.2">
      <c r="C819" s="84"/>
    </row>
    <row r="820" spans="3:3" x14ac:dyDescent="0.2">
      <c r="C820" s="84"/>
    </row>
    <row r="821" spans="3:3" x14ac:dyDescent="0.2">
      <c r="C821" s="84"/>
    </row>
    <row r="822" spans="3:3" x14ac:dyDescent="0.2">
      <c r="C822" s="84"/>
    </row>
    <row r="823" spans="3:3" x14ac:dyDescent="0.2">
      <c r="C823" s="84"/>
    </row>
    <row r="824" spans="3:3" x14ac:dyDescent="0.2">
      <c r="C824" s="84"/>
    </row>
    <row r="825" spans="3:3" x14ac:dyDescent="0.2">
      <c r="C825" s="84"/>
    </row>
    <row r="826" spans="3:3" x14ac:dyDescent="0.2">
      <c r="C826" s="84"/>
    </row>
    <row r="827" spans="3:3" x14ac:dyDescent="0.2">
      <c r="C827" s="84"/>
    </row>
    <row r="828" spans="3:3" x14ac:dyDescent="0.2">
      <c r="C828" s="84"/>
    </row>
    <row r="829" spans="3:3" x14ac:dyDescent="0.2">
      <c r="C829" s="84"/>
    </row>
    <row r="830" spans="3:3" x14ac:dyDescent="0.2">
      <c r="C830" s="84"/>
    </row>
    <row r="831" spans="3:3" x14ac:dyDescent="0.2">
      <c r="C831" s="84"/>
    </row>
    <row r="832" spans="3:3" x14ac:dyDescent="0.2">
      <c r="C832" s="84"/>
    </row>
    <row r="833" spans="3:3" x14ac:dyDescent="0.2">
      <c r="C833" s="84"/>
    </row>
    <row r="834" spans="3:3" x14ac:dyDescent="0.2">
      <c r="C834" s="84"/>
    </row>
    <row r="835" spans="3:3" x14ac:dyDescent="0.2">
      <c r="C835" s="84"/>
    </row>
    <row r="836" spans="3:3" x14ac:dyDescent="0.2">
      <c r="C836" s="84"/>
    </row>
    <row r="837" spans="3:3" x14ac:dyDescent="0.2">
      <c r="C837" s="84"/>
    </row>
    <row r="838" spans="3:3" x14ac:dyDescent="0.2">
      <c r="C838" s="84"/>
    </row>
    <row r="839" spans="3:3" x14ac:dyDescent="0.2">
      <c r="C839" s="84"/>
    </row>
    <row r="840" spans="3:3" x14ac:dyDescent="0.2">
      <c r="C840" s="84"/>
    </row>
    <row r="841" spans="3:3" x14ac:dyDescent="0.2">
      <c r="C841" s="84"/>
    </row>
    <row r="842" spans="3:3" x14ac:dyDescent="0.2">
      <c r="C842" s="84"/>
    </row>
    <row r="843" spans="3:3" x14ac:dyDescent="0.2">
      <c r="C843" s="84"/>
    </row>
    <row r="844" spans="3:3" x14ac:dyDescent="0.2">
      <c r="C844" s="84"/>
    </row>
    <row r="845" spans="3:3" x14ac:dyDescent="0.2">
      <c r="C845" s="84"/>
    </row>
    <row r="846" spans="3:3" x14ac:dyDescent="0.2">
      <c r="C846" s="84"/>
    </row>
    <row r="847" spans="3:3" x14ac:dyDescent="0.2">
      <c r="C847" s="84"/>
    </row>
    <row r="848" spans="3:3" x14ac:dyDescent="0.2">
      <c r="C848" s="84"/>
    </row>
    <row r="849" spans="3:3" x14ac:dyDescent="0.2">
      <c r="C849" s="84"/>
    </row>
    <row r="850" spans="3:3" x14ac:dyDescent="0.2">
      <c r="C850" s="84"/>
    </row>
    <row r="851" spans="3:3" x14ac:dyDescent="0.2">
      <c r="C851" s="84"/>
    </row>
    <row r="852" spans="3:3" x14ac:dyDescent="0.2">
      <c r="C852" s="84"/>
    </row>
    <row r="853" spans="3:3" x14ac:dyDescent="0.2">
      <c r="C853" s="84"/>
    </row>
    <row r="854" spans="3:3" x14ac:dyDescent="0.2">
      <c r="C854" s="84"/>
    </row>
    <row r="855" spans="3:3" x14ac:dyDescent="0.2">
      <c r="C855" s="84"/>
    </row>
    <row r="856" spans="3:3" x14ac:dyDescent="0.2">
      <c r="C856" s="84"/>
    </row>
    <row r="857" spans="3:3" x14ac:dyDescent="0.2">
      <c r="C857" s="84"/>
    </row>
    <row r="858" spans="3:3" x14ac:dyDescent="0.2">
      <c r="C858" s="84"/>
    </row>
    <row r="859" spans="3:3" x14ac:dyDescent="0.2">
      <c r="C859" s="84"/>
    </row>
    <row r="860" spans="3:3" x14ac:dyDescent="0.2">
      <c r="C860" s="84"/>
    </row>
    <row r="861" spans="3:3" x14ac:dyDescent="0.2">
      <c r="C861" s="84"/>
    </row>
    <row r="862" spans="3:3" x14ac:dyDescent="0.2">
      <c r="C862" s="84"/>
    </row>
    <row r="863" spans="3:3" x14ac:dyDescent="0.2">
      <c r="C863" s="84"/>
    </row>
    <row r="864" spans="3:3" x14ac:dyDescent="0.2">
      <c r="C864" s="84"/>
    </row>
    <row r="865" spans="3:3" x14ac:dyDescent="0.2">
      <c r="C865" s="84"/>
    </row>
    <row r="866" spans="3:3" x14ac:dyDescent="0.2">
      <c r="C866" s="84"/>
    </row>
    <row r="867" spans="3:3" x14ac:dyDescent="0.2">
      <c r="C867" s="84"/>
    </row>
    <row r="868" spans="3:3" x14ac:dyDescent="0.2">
      <c r="C868" s="84"/>
    </row>
    <row r="869" spans="3:3" x14ac:dyDescent="0.2">
      <c r="C869" s="84"/>
    </row>
    <row r="870" spans="3:3" x14ac:dyDescent="0.2">
      <c r="C870" s="84"/>
    </row>
    <row r="871" spans="3:3" x14ac:dyDescent="0.2">
      <c r="C871" s="84"/>
    </row>
    <row r="872" spans="3:3" x14ac:dyDescent="0.2">
      <c r="C872" s="84"/>
    </row>
    <row r="873" spans="3:3" x14ac:dyDescent="0.2">
      <c r="C873" s="84"/>
    </row>
    <row r="874" spans="3:3" x14ac:dyDescent="0.2">
      <c r="C874" s="84"/>
    </row>
    <row r="875" spans="3:3" x14ac:dyDescent="0.2">
      <c r="C875" s="84"/>
    </row>
    <row r="876" spans="3:3" x14ac:dyDescent="0.2">
      <c r="C876" s="84"/>
    </row>
    <row r="877" spans="3:3" x14ac:dyDescent="0.2">
      <c r="C877" s="84"/>
    </row>
    <row r="878" spans="3:3" x14ac:dyDescent="0.2">
      <c r="C878" s="84"/>
    </row>
    <row r="879" spans="3:3" x14ac:dyDescent="0.2">
      <c r="C879" s="84"/>
    </row>
    <row r="880" spans="3:3" x14ac:dyDescent="0.2">
      <c r="C880" s="84"/>
    </row>
    <row r="881" spans="3:3" x14ac:dyDescent="0.2">
      <c r="C881" s="84"/>
    </row>
    <row r="882" spans="3:3" x14ac:dyDescent="0.2">
      <c r="C882" s="84"/>
    </row>
    <row r="883" spans="3:3" x14ac:dyDescent="0.2">
      <c r="C883" s="84"/>
    </row>
    <row r="884" spans="3:3" x14ac:dyDescent="0.2">
      <c r="C884" s="84"/>
    </row>
    <row r="885" spans="3:3" x14ac:dyDescent="0.2">
      <c r="C885" s="84"/>
    </row>
    <row r="886" spans="3:3" x14ac:dyDescent="0.2">
      <c r="C886" s="84"/>
    </row>
    <row r="887" spans="3:3" x14ac:dyDescent="0.2">
      <c r="C887" s="84"/>
    </row>
    <row r="888" spans="3:3" x14ac:dyDescent="0.2">
      <c r="C888" s="84"/>
    </row>
    <row r="889" spans="3:3" x14ac:dyDescent="0.2">
      <c r="C889" s="84"/>
    </row>
    <row r="890" spans="3:3" x14ac:dyDescent="0.2">
      <c r="C890" s="84"/>
    </row>
    <row r="891" spans="3:3" x14ac:dyDescent="0.2">
      <c r="C891" s="84"/>
    </row>
    <row r="892" spans="3:3" x14ac:dyDescent="0.2">
      <c r="C892" s="84"/>
    </row>
    <row r="893" spans="3:3" x14ac:dyDescent="0.2">
      <c r="C893" s="84"/>
    </row>
    <row r="894" spans="3:3" x14ac:dyDescent="0.2">
      <c r="C894" s="84"/>
    </row>
    <row r="895" spans="3:3" x14ac:dyDescent="0.2">
      <c r="C895" s="84"/>
    </row>
    <row r="896" spans="3:3" x14ac:dyDescent="0.2">
      <c r="C896" s="84"/>
    </row>
    <row r="897" spans="3:3" x14ac:dyDescent="0.2">
      <c r="C897" s="84"/>
    </row>
    <row r="898" spans="3:3" x14ac:dyDescent="0.2">
      <c r="C898" s="84"/>
    </row>
    <row r="899" spans="3:3" x14ac:dyDescent="0.2">
      <c r="C899" s="84"/>
    </row>
    <row r="900" spans="3:3" x14ac:dyDescent="0.2">
      <c r="C900" s="84"/>
    </row>
    <row r="901" spans="3:3" x14ac:dyDescent="0.2">
      <c r="C901" s="84"/>
    </row>
    <row r="902" spans="3:3" x14ac:dyDescent="0.2">
      <c r="C902" s="84"/>
    </row>
    <row r="903" spans="3:3" x14ac:dyDescent="0.2">
      <c r="C903" s="84"/>
    </row>
    <row r="904" spans="3:3" x14ac:dyDescent="0.2">
      <c r="C904" s="84"/>
    </row>
    <row r="905" spans="3:3" x14ac:dyDescent="0.2">
      <c r="C905" s="84"/>
    </row>
    <row r="906" spans="3:3" x14ac:dyDescent="0.2">
      <c r="C906" s="84"/>
    </row>
    <row r="907" spans="3:3" x14ac:dyDescent="0.2">
      <c r="C907" s="84"/>
    </row>
    <row r="908" spans="3:3" x14ac:dyDescent="0.2">
      <c r="C908" s="84"/>
    </row>
    <row r="909" spans="3:3" x14ac:dyDescent="0.2">
      <c r="C909" s="84"/>
    </row>
    <row r="910" spans="3:3" x14ac:dyDescent="0.2">
      <c r="C910" s="84"/>
    </row>
    <row r="911" spans="3:3" x14ac:dyDescent="0.2">
      <c r="C911" s="84"/>
    </row>
    <row r="912" spans="3:3" x14ac:dyDescent="0.2">
      <c r="C912" s="84"/>
    </row>
    <row r="913" spans="3:3" x14ac:dyDescent="0.2">
      <c r="C913" s="84"/>
    </row>
    <row r="914" spans="3:3" x14ac:dyDescent="0.2">
      <c r="C914" s="84"/>
    </row>
    <row r="915" spans="3:3" x14ac:dyDescent="0.2">
      <c r="C915" s="84"/>
    </row>
    <row r="916" spans="3:3" x14ac:dyDescent="0.2">
      <c r="C916" s="84"/>
    </row>
    <row r="917" spans="3:3" x14ac:dyDescent="0.2">
      <c r="C917" s="84"/>
    </row>
    <row r="918" spans="3:3" x14ac:dyDescent="0.2">
      <c r="C918" s="84"/>
    </row>
    <row r="919" spans="3:3" x14ac:dyDescent="0.2">
      <c r="C919" s="84"/>
    </row>
    <row r="920" spans="3:3" x14ac:dyDescent="0.2">
      <c r="C920" s="84"/>
    </row>
    <row r="921" spans="3:3" x14ac:dyDescent="0.2">
      <c r="C921" s="84"/>
    </row>
    <row r="922" spans="3:3" x14ac:dyDescent="0.2">
      <c r="C922" s="84"/>
    </row>
    <row r="923" spans="3:3" x14ac:dyDescent="0.2">
      <c r="C923" s="84"/>
    </row>
    <row r="924" spans="3:3" x14ac:dyDescent="0.2">
      <c r="C924" s="84"/>
    </row>
    <row r="925" spans="3:3" x14ac:dyDescent="0.2">
      <c r="C925" s="84"/>
    </row>
    <row r="926" spans="3:3" x14ac:dyDescent="0.2">
      <c r="C926" s="84"/>
    </row>
    <row r="927" spans="3:3" x14ac:dyDescent="0.2">
      <c r="C927" s="84"/>
    </row>
    <row r="928" spans="3:3" x14ac:dyDescent="0.2">
      <c r="C928" s="84"/>
    </row>
    <row r="929" spans="3:3" x14ac:dyDescent="0.2">
      <c r="C929" s="84"/>
    </row>
    <row r="930" spans="3:3" x14ac:dyDescent="0.2">
      <c r="C930" s="84"/>
    </row>
    <row r="931" spans="3:3" x14ac:dyDescent="0.2">
      <c r="C931" s="84"/>
    </row>
    <row r="932" spans="3:3" x14ac:dyDescent="0.2">
      <c r="C932" s="84"/>
    </row>
    <row r="933" spans="3:3" x14ac:dyDescent="0.2">
      <c r="C933" s="84"/>
    </row>
    <row r="934" spans="3:3" x14ac:dyDescent="0.2">
      <c r="C934" s="84"/>
    </row>
    <row r="935" spans="3:3" x14ac:dyDescent="0.2">
      <c r="C935" s="84"/>
    </row>
    <row r="936" spans="3:3" x14ac:dyDescent="0.2">
      <c r="C936" s="84"/>
    </row>
    <row r="937" spans="3:3" x14ac:dyDescent="0.2">
      <c r="C937" s="84"/>
    </row>
    <row r="938" spans="3:3" x14ac:dyDescent="0.2">
      <c r="C938" s="84"/>
    </row>
    <row r="939" spans="3:3" x14ac:dyDescent="0.2">
      <c r="C939" s="84"/>
    </row>
    <row r="940" spans="3:3" x14ac:dyDescent="0.2">
      <c r="C940" s="84"/>
    </row>
    <row r="941" spans="3:3" x14ac:dyDescent="0.2">
      <c r="C941" s="84"/>
    </row>
    <row r="942" spans="3:3" x14ac:dyDescent="0.2">
      <c r="C942" s="84"/>
    </row>
    <row r="943" spans="3:3" x14ac:dyDescent="0.2">
      <c r="C943" s="84"/>
    </row>
    <row r="944" spans="3:3" x14ac:dyDescent="0.2">
      <c r="C944" s="84"/>
    </row>
    <row r="945" spans="3:3" x14ac:dyDescent="0.2">
      <c r="C945" s="84"/>
    </row>
    <row r="946" spans="3:3" x14ac:dyDescent="0.2">
      <c r="C946" s="84"/>
    </row>
    <row r="947" spans="3:3" x14ac:dyDescent="0.2">
      <c r="C947" s="84"/>
    </row>
    <row r="948" spans="3:3" x14ac:dyDescent="0.2">
      <c r="C948" s="84"/>
    </row>
    <row r="949" spans="3:3" x14ac:dyDescent="0.2">
      <c r="C949" s="84"/>
    </row>
    <row r="950" spans="3:3" x14ac:dyDescent="0.2">
      <c r="C950" s="84"/>
    </row>
    <row r="951" spans="3:3" x14ac:dyDescent="0.2">
      <c r="C951" s="84"/>
    </row>
    <row r="952" spans="3:3" x14ac:dyDescent="0.2">
      <c r="C952" s="84"/>
    </row>
    <row r="953" spans="3:3" x14ac:dyDescent="0.2">
      <c r="C953" s="84"/>
    </row>
    <row r="954" spans="3:3" x14ac:dyDescent="0.2">
      <c r="C954" s="84"/>
    </row>
    <row r="955" spans="3:3" x14ac:dyDescent="0.2">
      <c r="C955" s="84"/>
    </row>
    <row r="956" spans="3:3" x14ac:dyDescent="0.2">
      <c r="C956" s="84"/>
    </row>
    <row r="957" spans="3:3" x14ac:dyDescent="0.2">
      <c r="C957" s="84"/>
    </row>
    <row r="958" spans="3:3" x14ac:dyDescent="0.2">
      <c r="C958" s="84"/>
    </row>
    <row r="959" spans="3:3" x14ac:dyDescent="0.2">
      <c r="C959" s="84"/>
    </row>
    <row r="960" spans="3:3" x14ac:dyDescent="0.2">
      <c r="C960" s="84"/>
    </row>
    <row r="961" spans="3:3" x14ac:dyDescent="0.2">
      <c r="C961" s="84"/>
    </row>
    <row r="962" spans="3:3" x14ac:dyDescent="0.2">
      <c r="C962" s="84"/>
    </row>
    <row r="963" spans="3:3" x14ac:dyDescent="0.2">
      <c r="C963" s="84"/>
    </row>
    <row r="964" spans="3:3" x14ac:dyDescent="0.2">
      <c r="C964" s="84"/>
    </row>
    <row r="965" spans="3:3" x14ac:dyDescent="0.2">
      <c r="C965" s="84"/>
    </row>
    <row r="966" spans="3:3" x14ac:dyDescent="0.2">
      <c r="C966" s="84"/>
    </row>
    <row r="967" spans="3:3" x14ac:dyDescent="0.2">
      <c r="C967" s="84"/>
    </row>
    <row r="968" spans="3:3" x14ac:dyDescent="0.2">
      <c r="C968" s="84"/>
    </row>
    <row r="969" spans="3:3" x14ac:dyDescent="0.2">
      <c r="C969" s="84"/>
    </row>
    <row r="970" spans="3:3" x14ac:dyDescent="0.2">
      <c r="C970" s="84"/>
    </row>
    <row r="971" spans="3:3" x14ac:dyDescent="0.2">
      <c r="C971" s="84"/>
    </row>
    <row r="972" spans="3:3" x14ac:dyDescent="0.2">
      <c r="C972" s="84"/>
    </row>
    <row r="973" spans="3:3" x14ac:dyDescent="0.2">
      <c r="C973" s="84"/>
    </row>
    <row r="974" spans="3:3" x14ac:dyDescent="0.2">
      <c r="C974" s="84"/>
    </row>
    <row r="975" spans="3:3" x14ac:dyDescent="0.2">
      <c r="C975" s="84"/>
    </row>
    <row r="976" spans="3:3" x14ac:dyDescent="0.2">
      <c r="C976" s="84"/>
    </row>
    <row r="977" spans="3:3" x14ac:dyDescent="0.2">
      <c r="C977" s="84"/>
    </row>
    <row r="978" spans="3:3" x14ac:dyDescent="0.2">
      <c r="C978" s="84"/>
    </row>
    <row r="979" spans="3:3" x14ac:dyDescent="0.2">
      <c r="C979" s="84"/>
    </row>
    <row r="980" spans="3:3" x14ac:dyDescent="0.2">
      <c r="C980" s="84"/>
    </row>
    <row r="981" spans="3:3" x14ac:dyDescent="0.2">
      <c r="C981" s="84"/>
    </row>
    <row r="982" spans="3:3" x14ac:dyDescent="0.2">
      <c r="C982" s="84"/>
    </row>
    <row r="983" spans="3:3" x14ac:dyDescent="0.2">
      <c r="C983" s="84"/>
    </row>
    <row r="984" spans="3:3" x14ac:dyDescent="0.2">
      <c r="C984" s="84"/>
    </row>
    <row r="985" spans="3:3" x14ac:dyDescent="0.2">
      <c r="C985" s="84"/>
    </row>
    <row r="986" spans="3:3" x14ac:dyDescent="0.2">
      <c r="C986" s="84"/>
    </row>
    <row r="987" spans="3:3" x14ac:dyDescent="0.2">
      <c r="C987" s="84"/>
    </row>
    <row r="988" spans="3:3" x14ac:dyDescent="0.2">
      <c r="C988" s="84"/>
    </row>
    <row r="989" spans="3:3" x14ac:dyDescent="0.2">
      <c r="C989" s="84"/>
    </row>
    <row r="990" spans="3:3" x14ac:dyDescent="0.2">
      <c r="C990" s="84"/>
    </row>
    <row r="991" spans="3:3" x14ac:dyDescent="0.2">
      <c r="C991" s="84"/>
    </row>
    <row r="992" spans="3:3" x14ac:dyDescent="0.2">
      <c r="C992" s="84"/>
    </row>
    <row r="993" spans="3:3" x14ac:dyDescent="0.2">
      <c r="C993" s="84"/>
    </row>
    <row r="994" spans="3:3" x14ac:dyDescent="0.2">
      <c r="C994" s="84"/>
    </row>
    <row r="995" spans="3:3" x14ac:dyDescent="0.2">
      <c r="C995" s="84"/>
    </row>
    <row r="996" spans="3:3" x14ac:dyDescent="0.2">
      <c r="C996" s="84"/>
    </row>
    <row r="997" spans="3:3" x14ac:dyDescent="0.2">
      <c r="C997" s="84"/>
    </row>
    <row r="998" spans="3:3" x14ac:dyDescent="0.2">
      <c r="C998" s="84"/>
    </row>
    <row r="999" spans="3:3" x14ac:dyDescent="0.2">
      <c r="C999" s="84"/>
    </row>
    <row r="1000" spans="3:3" x14ac:dyDescent="0.2">
      <c r="C1000" s="84"/>
    </row>
    <row r="1001" spans="3:3" x14ac:dyDescent="0.2">
      <c r="C1001" s="84"/>
    </row>
    <row r="1002" spans="3:3" x14ac:dyDescent="0.2">
      <c r="C1002" s="84"/>
    </row>
    <row r="1003" spans="3:3" x14ac:dyDescent="0.2">
      <c r="C1003" s="84"/>
    </row>
    <row r="1004" spans="3:3" x14ac:dyDescent="0.2">
      <c r="C1004" s="84"/>
    </row>
    <row r="1005" spans="3:3" x14ac:dyDescent="0.2">
      <c r="C1005" s="84"/>
    </row>
    <row r="1006" spans="3:3" x14ac:dyDescent="0.2">
      <c r="C1006" s="84"/>
    </row>
    <row r="1007" spans="3:3" x14ac:dyDescent="0.2">
      <c r="C1007" s="84"/>
    </row>
    <row r="1008" spans="3:3" x14ac:dyDescent="0.2">
      <c r="C1008" s="84"/>
    </row>
    <row r="1009" spans="3:3" x14ac:dyDescent="0.2">
      <c r="C1009" s="84"/>
    </row>
    <row r="1010" spans="3:3" x14ac:dyDescent="0.2">
      <c r="C1010" s="84"/>
    </row>
    <row r="1011" spans="3:3" x14ac:dyDescent="0.2">
      <c r="C1011" s="84"/>
    </row>
    <row r="1012" spans="3:3" x14ac:dyDescent="0.2">
      <c r="C1012" s="84"/>
    </row>
    <row r="1013" spans="3:3" x14ac:dyDescent="0.2">
      <c r="C1013" s="84"/>
    </row>
    <row r="1014" spans="3:3" x14ac:dyDescent="0.2">
      <c r="C1014" s="84"/>
    </row>
    <row r="1015" spans="3:3" x14ac:dyDescent="0.2">
      <c r="C1015" s="84"/>
    </row>
    <row r="1016" spans="3:3" x14ac:dyDescent="0.2">
      <c r="C1016" s="84"/>
    </row>
    <row r="1017" spans="3:3" x14ac:dyDescent="0.2">
      <c r="C1017" s="84"/>
    </row>
    <row r="1018" spans="3:3" x14ac:dyDescent="0.2">
      <c r="C1018" s="84"/>
    </row>
    <row r="1019" spans="3:3" x14ac:dyDescent="0.2">
      <c r="C1019" s="84"/>
    </row>
    <row r="1020" spans="3:3" x14ac:dyDescent="0.2">
      <c r="C1020" s="84"/>
    </row>
    <row r="1021" spans="3:3" x14ac:dyDescent="0.2">
      <c r="C1021" s="84"/>
    </row>
    <row r="1022" spans="3:3" x14ac:dyDescent="0.2">
      <c r="C1022" s="84"/>
    </row>
    <row r="1023" spans="3:3" x14ac:dyDescent="0.2">
      <c r="C1023" s="84"/>
    </row>
    <row r="1024" spans="3:3" x14ac:dyDescent="0.2">
      <c r="C1024" s="84"/>
    </row>
    <row r="1025" spans="3:3" x14ac:dyDescent="0.2">
      <c r="C1025" s="84"/>
    </row>
    <row r="1026" spans="3:3" x14ac:dyDescent="0.2">
      <c r="C1026" s="84"/>
    </row>
    <row r="1027" spans="3:3" x14ac:dyDescent="0.2">
      <c r="C1027" s="84"/>
    </row>
    <row r="1028" spans="3:3" x14ac:dyDescent="0.2">
      <c r="C1028" s="84"/>
    </row>
    <row r="1029" spans="3:3" x14ac:dyDescent="0.2">
      <c r="C1029" s="84"/>
    </row>
    <row r="1030" spans="3:3" x14ac:dyDescent="0.2">
      <c r="C1030" s="84"/>
    </row>
    <row r="1031" spans="3:3" x14ac:dyDescent="0.2">
      <c r="C1031" s="84"/>
    </row>
    <row r="1032" spans="3:3" x14ac:dyDescent="0.2">
      <c r="C1032" s="84"/>
    </row>
    <row r="1033" spans="3:3" x14ac:dyDescent="0.2">
      <c r="C1033" s="84"/>
    </row>
    <row r="1034" spans="3:3" x14ac:dyDescent="0.2">
      <c r="C1034" s="84"/>
    </row>
    <row r="1035" spans="3:3" x14ac:dyDescent="0.2">
      <c r="C1035" s="84"/>
    </row>
    <row r="1036" spans="3:3" x14ac:dyDescent="0.2">
      <c r="C1036" s="84"/>
    </row>
    <row r="1037" spans="3:3" x14ac:dyDescent="0.2">
      <c r="C1037" s="84"/>
    </row>
    <row r="1038" spans="3:3" x14ac:dyDescent="0.2">
      <c r="C1038" s="84"/>
    </row>
    <row r="1039" spans="3:3" x14ac:dyDescent="0.2">
      <c r="C1039" s="84"/>
    </row>
    <row r="1040" spans="3:3" x14ac:dyDescent="0.2">
      <c r="C1040" s="84"/>
    </row>
    <row r="1041" spans="3:3" x14ac:dyDescent="0.2">
      <c r="C1041" s="84"/>
    </row>
    <row r="1042" spans="3:3" x14ac:dyDescent="0.2">
      <c r="C1042" s="84"/>
    </row>
    <row r="1043" spans="3:3" x14ac:dyDescent="0.2">
      <c r="C1043" s="84"/>
    </row>
    <row r="1044" spans="3:3" x14ac:dyDescent="0.2">
      <c r="C1044" s="84"/>
    </row>
    <row r="1045" spans="3:3" x14ac:dyDescent="0.2">
      <c r="C1045" s="84"/>
    </row>
    <row r="1046" spans="3:3" x14ac:dyDescent="0.2">
      <c r="C1046" s="84"/>
    </row>
    <row r="1047" spans="3:3" x14ac:dyDescent="0.2">
      <c r="C1047" s="84"/>
    </row>
    <row r="1048" spans="3:3" x14ac:dyDescent="0.2">
      <c r="C1048" s="84"/>
    </row>
    <row r="1049" spans="3:3" x14ac:dyDescent="0.2">
      <c r="C1049" s="84"/>
    </row>
    <row r="1050" spans="3:3" x14ac:dyDescent="0.2">
      <c r="C1050" s="84"/>
    </row>
    <row r="1051" spans="3:3" x14ac:dyDescent="0.2">
      <c r="C1051" s="84"/>
    </row>
    <row r="1052" spans="3:3" x14ac:dyDescent="0.2">
      <c r="C1052" s="84"/>
    </row>
    <row r="1053" spans="3:3" x14ac:dyDescent="0.2">
      <c r="C1053" s="84"/>
    </row>
    <row r="1054" spans="3:3" x14ac:dyDescent="0.2">
      <c r="C1054" s="84"/>
    </row>
    <row r="1055" spans="3:3" x14ac:dyDescent="0.2">
      <c r="C1055" s="84"/>
    </row>
    <row r="1056" spans="3:3" x14ac:dyDescent="0.2">
      <c r="C1056" s="84"/>
    </row>
    <row r="1057" spans="3:3" x14ac:dyDescent="0.2">
      <c r="C1057" s="84"/>
    </row>
    <row r="1058" spans="3:3" x14ac:dyDescent="0.2">
      <c r="C1058" s="84"/>
    </row>
    <row r="1059" spans="3:3" x14ac:dyDescent="0.2">
      <c r="C1059" s="84"/>
    </row>
    <row r="1060" spans="3:3" x14ac:dyDescent="0.2">
      <c r="C1060" s="84"/>
    </row>
    <row r="1061" spans="3:3" x14ac:dyDescent="0.2">
      <c r="C1061" s="84"/>
    </row>
    <row r="1062" spans="3:3" x14ac:dyDescent="0.2">
      <c r="C1062" s="84"/>
    </row>
    <row r="1063" spans="3:3" x14ac:dyDescent="0.2">
      <c r="C1063" s="84"/>
    </row>
    <row r="1064" spans="3:3" x14ac:dyDescent="0.2">
      <c r="C1064" s="84"/>
    </row>
    <row r="1065" spans="3:3" x14ac:dyDescent="0.2">
      <c r="C1065" s="84"/>
    </row>
    <row r="1066" spans="3:3" x14ac:dyDescent="0.2">
      <c r="C1066" s="84"/>
    </row>
    <row r="1067" spans="3:3" x14ac:dyDescent="0.2">
      <c r="C1067" s="84"/>
    </row>
    <row r="1068" spans="3:3" x14ac:dyDescent="0.2">
      <c r="C1068" s="84"/>
    </row>
    <row r="1069" spans="3:3" x14ac:dyDescent="0.2">
      <c r="C1069" s="84"/>
    </row>
    <row r="1070" spans="3:3" x14ac:dyDescent="0.2">
      <c r="C1070" s="84"/>
    </row>
    <row r="1071" spans="3:3" x14ac:dyDescent="0.2">
      <c r="C1071" s="84"/>
    </row>
    <row r="1072" spans="3:3" x14ac:dyDescent="0.2">
      <c r="C1072" s="84"/>
    </row>
    <row r="1073" spans="3:3" x14ac:dyDescent="0.2">
      <c r="C1073" s="84"/>
    </row>
    <row r="1074" spans="3:3" x14ac:dyDescent="0.2">
      <c r="C1074" s="84"/>
    </row>
    <row r="1075" spans="3:3" x14ac:dyDescent="0.2">
      <c r="C1075" s="84"/>
    </row>
    <row r="1076" spans="3:3" x14ac:dyDescent="0.2">
      <c r="C1076" s="84"/>
    </row>
    <row r="1077" spans="3:3" x14ac:dyDescent="0.2">
      <c r="C1077" s="84"/>
    </row>
    <row r="1078" spans="3:3" x14ac:dyDescent="0.2">
      <c r="C1078" s="84"/>
    </row>
    <row r="1079" spans="3:3" x14ac:dyDescent="0.2">
      <c r="C1079" s="84"/>
    </row>
    <row r="1080" spans="3:3" x14ac:dyDescent="0.2">
      <c r="C1080" s="84"/>
    </row>
    <row r="1081" spans="3:3" x14ac:dyDescent="0.2">
      <c r="C1081" s="84"/>
    </row>
    <row r="1082" spans="3:3" x14ac:dyDescent="0.2">
      <c r="C1082" s="84"/>
    </row>
    <row r="1083" spans="3:3" x14ac:dyDescent="0.2">
      <c r="C1083" s="84"/>
    </row>
    <row r="1084" spans="3:3" x14ac:dyDescent="0.2">
      <c r="C1084" s="84"/>
    </row>
    <row r="1085" spans="3:3" x14ac:dyDescent="0.2">
      <c r="C1085" s="84"/>
    </row>
    <row r="1086" spans="3:3" x14ac:dyDescent="0.2">
      <c r="C1086" s="84"/>
    </row>
    <row r="1087" spans="3:3" x14ac:dyDescent="0.2">
      <c r="C1087" s="84"/>
    </row>
    <row r="1088" spans="3:3" x14ac:dyDescent="0.2">
      <c r="C1088" s="84"/>
    </row>
    <row r="1089" spans="3:3" x14ac:dyDescent="0.2">
      <c r="C1089" s="84"/>
    </row>
    <row r="1090" spans="3:3" x14ac:dyDescent="0.2">
      <c r="C1090" s="84"/>
    </row>
    <row r="1091" spans="3:3" x14ac:dyDescent="0.2">
      <c r="C1091" s="84"/>
    </row>
    <row r="1092" spans="3:3" x14ac:dyDescent="0.2">
      <c r="C1092" s="84"/>
    </row>
    <row r="1093" spans="3:3" x14ac:dyDescent="0.2">
      <c r="C1093" s="84"/>
    </row>
    <row r="1094" spans="3:3" x14ac:dyDescent="0.2">
      <c r="C1094" s="84"/>
    </row>
    <row r="1095" spans="3:3" x14ac:dyDescent="0.2">
      <c r="C1095" s="84"/>
    </row>
    <row r="1096" spans="3:3" x14ac:dyDescent="0.2">
      <c r="C1096" s="84"/>
    </row>
    <row r="1097" spans="3:3" x14ac:dyDescent="0.2">
      <c r="C1097" s="84"/>
    </row>
    <row r="1098" spans="3:3" x14ac:dyDescent="0.2">
      <c r="C1098" s="84"/>
    </row>
    <row r="1099" spans="3:3" x14ac:dyDescent="0.2">
      <c r="C1099" s="84"/>
    </row>
    <row r="1100" spans="3:3" x14ac:dyDescent="0.2">
      <c r="C1100" s="84"/>
    </row>
    <row r="1101" spans="3:3" x14ac:dyDescent="0.2">
      <c r="C1101" s="84"/>
    </row>
    <row r="1102" spans="3:3" x14ac:dyDescent="0.2">
      <c r="C1102" s="84"/>
    </row>
    <row r="1103" spans="3:3" x14ac:dyDescent="0.2">
      <c r="C1103" s="84"/>
    </row>
    <row r="1104" spans="3:3" x14ac:dyDescent="0.2">
      <c r="C1104" s="84"/>
    </row>
    <row r="1105" spans="3:3" x14ac:dyDescent="0.2">
      <c r="C1105" s="84"/>
    </row>
    <row r="1106" spans="3:3" x14ac:dyDescent="0.2">
      <c r="C1106" s="84"/>
    </row>
    <row r="1107" spans="3:3" x14ac:dyDescent="0.2">
      <c r="C1107" s="84"/>
    </row>
    <row r="1108" spans="3:3" x14ac:dyDescent="0.2">
      <c r="C1108" s="84"/>
    </row>
    <row r="1109" spans="3:3" x14ac:dyDescent="0.2">
      <c r="C1109" s="84"/>
    </row>
    <row r="1110" spans="3:3" x14ac:dyDescent="0.2">
      <c r="C1110" s="84"/>
    </row>
    <row r="1111" spans="3:3" x14ac:dyDescent="0.2">
      <c r="C1111" s="84"/>
    </row>
    <row r="1112" spans="3:3" x14ac:dyDescent="0.2">
      <c r="C1112" s="84"/>
    </row>
    <row r="1113" spans="3:3" x14ac:dyDescent="0.2">
      <c r="C1113" s="84"/>
    </row>
    <row r="1114" spans="3:3" x14ac:dyDescent="0.2">
      <c r="C1114" s="84"/>
    </row>
    <row r="1115" spans="3:3" x14ac:dyDescent="0.2">
      <c r="C1115" s="84"/>
    </row>
    <row r="1116" spans="3:3" x14ac:dyDescent="0.2">
      <c r="C1116" s="84"/>
    </row>
    <row r="1117" spans="3:3" x14ac:dyDescent="0.2">
      <c r="C1117" s="84"/>
    </row>
    <row r="1118" spans="3:3" x14ac:dyDescent="0.2">
      <c r="C1118" s="84"/>
    </row>
    <row r="1119" spans="3:3" x14ac:dyDescent="0.2">
      <c r="C1119" s="84"/>
    </row>
    <row r="1120" spans="3:3" x14ac:dyDescent="0.2">
      <c r="C1120" s="84"/>
    </row>
    <row r="1121" spans="3:3" x14ac:dyDescent="0.2">
      <c r="C1121" s="84"/>
    </row>
    <row r="1122" spans="3:3" x14ac:dyDescent="0.2">
      <c r="C1122" s="84"/>
    </row>
    <row r="1123" spans="3:3" x14ac:dyDescent="0.2">
      <c r="C1123" s="84"/>
    </row>
    <row r="1124" spans="3:3" x14ac:dyDescent="0.2">
      <c r="C1124" s="84"/>
    </row>
    <row r="1125" spans="3:3" x14ac:dyDescent="0.2">
      <c r="C1125" s="84"/>
    </row>
    <row r="1126" spans="3:3" x14ac:dyDescent="0.2">
      <c r="C1126" s="84"/>
    </row>
    <row r="1127" spans="3:3" x14ac:dyDescent="0.2">
      <c r="C1127" s="84"/>
    </row>
    <row r="1128" spans="3:3" x14ac:dyDescent="0.2">
      <c r="C1128" s="84"/>
    </row>
    <row r="1129" spans="3:3" x14ac:dyDescent="0.2">
      <c r="C1129" s="84"/>
    </row>
    <row r="1130" spans="3:3" x14ac:dyDescent="0.2">
      <c r="C1130" s="84"/>
    </row>
    <row r="1131" spans="3:3" x14ac:dyDescent="0.2">
      <c r="C1131" s="84"/>
    </row>
    <row r="1132" spans="3:3" x14ac:dyDescent="0.2">
      <c r="C1132" s="84"/>
    </row>
    <row r="1133" spans="3:3" x14ac:dyDescent="0.2">
      <c r="C1133" s="84"/>
    </row>
    <row r="1134" spans="3:3" x14ac:dyDescent="0.2">
      <c r="C1134" s="84"/>
    </row>
    <row r="1135" spans="3:3" x14ac:dyDescent="0.2">
      <c r="C1135" s="84"/>
    </row>
    <row r="1136" spans="3:3" x14ac:dyDescent="0.2">
      <c r="C1136" s="84"/>
    </row>
    <row r="1137" spans="3:3" x14ac:dyDescent="0.2">
      <c r="C1137" s="84"/>
    </row>
    <row r="1138" spans="3:3" x14ac:dyDescent="0.2">
      <c r="C1138" s="84"/>
    </row>
    <row r="1139" spans="3:3" x14ac:dyDescent="0.2">
      <c r="C1139" s="84"/>
    </row>
    <row r="1140" spans="3:3" x14ac:dyDescent="0.2">
      <c r="C1140" s="84"/>
    </row>
    <row r="1141" spans="3:3" x14ac:dyDescent="0.2">
      <c r="C1141" s="84"/>
    </row>
    <row r="1142" spans="3:3" x14ac:dyDescent="0.2">
      <c r="C1142" s="84"/>
    </row>
    <row r="1143" spans="3:3" x14ac:dyDescent="0.2">
      <c r="C1143" s="84"/>
    </row>
    <row r="1144" spans="3:3" x14ac:dyDescent="0.2">
      <c r="C1144" s="84"/>
    </row>
    <row r="1145" spans="3:3" x14ac:dyDescent="0.2">
      <c r="C1145" s="84"/>
    </row>
    <row r="1146" spans="3:3" x14ac:dyDescent="0.2">
      <c r="C1146" s="84"/>
    </row>
    <row r="1147" spans="3:3" x14ac:dyDescent="0.2">
      <c r="C1147" s="84"/>
    </row>
    <row r="1148" spans="3:3" x14ac:dyDescent="0.2">
      <c r="C1148" s="84"/>
    </row>
    <row r="1149" spans="3:3" x14ac:dyDescent="0.2">
      <c r="C1149" s="84"/>
    </row>
    <row r="1150" spans="3:3" x14ac:dyDescent="0.2">
      <c r="C1150" s="84"/>
    </row>
    <row r="1151" spans="3:3" x14ac:dyDescent="0.2">
      <c r="C1151" s="84"/>
    </row>
    <row r="1152" spans="3:3" x14ac:dyDescent="0.2">
      <c r="C1152" s="84"/>
    </row>
    <row r="1153" spans="3:3" x14ac:dyDescent="0.2">
      <c r="C1153" s="84"/>
    </row>
    <row r="1154" spans="3:3" x14ac:dyDescent="0.2">
      <c r="C1154" s="84"/>
    </row>
    <row r="1155" spans="3:3" x14ac:dyDescent="0.2">
      <c r="C1155" s="84"/>
    </row>
    <row r="1156" spans="3:3" x14ac:dyDescent="0.2">
      <c r="C1156" s="84"/>
    </row>
    <row r="1157" spans="3:3" x14ac:dyDescent="0.2">
      <c r="C1157" s="84"/>
    </row>
    <row r="1158" spans="3:3" x14ac:dyDescent="0.2">
      <c r="C1158" s="84"/>
    </row>
    <row r="1159" spans="3:3" x14ac:dyDescent="0.2">
      <c r="C1159" s="84"/>
    </row>
    <row r="1160" spans="3:3" x14ac:dyDescent="0.2">
      <c r="C1160" s="84"/>
    </row>
    <row r="1161" spans="3:3" x14ac:dyDescent="0.2">
      <c r="C1161" s="84"/>
    </row>
    <row r="1162" spans="3:3" x14ac:dyDescent="0.2">
      <c r="C1162" s="84"/>
    </row>
    <row r="1163" spans="3:3" x14ac:dyDescent="0.2">
      <c r="C1163" s="84"/>
    </row>
    <row r="1164" spans="3:3" x14ac:dyDescent="0.2">
      <c r="C1164" s="84"/>
    </row>
    <row r="1165" spans="3:3" x14ac:dyDescent="0.2">
      <c r="C1165" s="84"/>
    </row>
    <row r="1166" spans="3:3" x14ac:dyDescent="0.2">
      <c r="C1166" s="84"/>
    </row>
    <row r="1167" spans="3:3" x14ac:dyDescent="0.2">
      <c r="C1167" s="84"/>
    </row>
    <row r="1168" spans="3:3" x14ac:dyDescent="0.2">
      <c r="C1168" s="84"/>
    </row>
    <row r="1169" spans="3:3" x14ac:dyDescent="0.2">
      <c r="C1169" s="84"/>
    </row>
    <row r="1170" spans="3:3" x14ac:dyDescent="0.2">
      <c r="C1170" s="84"/>
    </row>
    <row r="1171" spans="3:3" x14ac:dyDescent="0.2">
      <c r="C1171" s="84"/>
    </row>
    <row r="1172" spans="3:3" x14ac:dyDescent="0.2">
      <c r="C1172" s="84"/>
    </row>
    <row r="1173" spans="3:3" x14ac:dyDescent="0.2">
      <c r="C1173" s="84"/>
    </row>
    <row r="1174" spans="3:3" x14ac:dyDescent="0.2">
      <c r="C1174" s="84"/>
    </row>
    <row r="1175" spans="3:3" x14ac:dyDescent="0.2">
      <c r="C1175" s="84"/>
    </row>
    <row r="1176" spans="3:3" x14ac:dyDescent="0.2">
      <c r="C1176" s="84"/>
    </row>
    <row r="1177" spans="3:3" x14ac:dyDescent="0.2">
      <c r="C1177" s="84"/>
    </row>
    <row r="1178" spans="3:3" x14ac:dyDescent="0.2">
      <c r="C1178" s="84"/>
    </row>
    <row r="1179" spans="3:3" x14ac:dyDescent="0.2">
      <c r="C1179" s="84"/>
    </row>
    <row r="1180" spans="3:3" x14ac:dyDescent="0.2">
      <c r="C1180" s="84"/>
    </row>
    <row r="1181" spans="3:3" x14ac:dyDescent="0.2">
      <c r="C1181" s="84"/>
    </row>
    <row r="1182" spans="3:3" x14ac:dyDescent="0.2">
      <c r="C1182" s="84"/>
    </row>
    <row r="1183" spans="3:3" x14ac:dyDescent="0.2">
      <c r="C1183" s="84"/>
    </row>
    <row r="1184" spans="3:3" x14ac:dyDescent="0.2">
      <c r="C1184" s="84"/>
    </row>
    <row r="1185" spans="3:3" x14ac:dyDescent="0.2">
      <c r="C1185" s="84"/>
    </row>
    <row r="1186" spans="3:3" x14ac:dyDescent="0.2">
      <c r="C1186" s="84"/>
    </row>
    <row r="1187" spans="3:3" x14ac:dyDescent="0.2">
      <c r="C1187" s="84"/>
    </row>
    <row r="1188" spans="3:3" x14ac:dyDescent="0.2">
      <c r="C1188" s="84"/>
    </row>
    <row r="1189" spans="3:3" x14ac:dyDescent="0.2">
      <c r="C1189" s="84"/>
    </row>
    <row r="1190" spans="3:3" x14ac:dyDescent="0.2">
      <c r="C1190" s="84"/>
    </row>
    <row r="1191" spans="3:3" x14ac:dyDescent="0.2">
      <c r="C1191" s="84"/>
    </row>
    <row r="1192" spans="3:3" x14ac:dyDescent="0.2">
      <c r="C1192" s="84"/>
    </row>
    <row r="1193" spans="3:3" x14ac:dyDescent="0.2">
      <c r="C1193" s="84"/>
    </row>
    <row r="1194" spans="3:3" x14ac:dyDescent="0.2">
      <c r="C1194" s="84"/>
    </row>
    <row r="1195" spans="3:3" x14ac:dyDescent="0.2">
      <c r="C1195" s="84"/>
    </row>
    <row r="1196" spans="3:3" x14ac:dyDescent="0.2">
      <c r="C1196" s="84"/>
    </row>
    <row r="1197" spans="3:3" x14ac:dyDescent="0.2">
      <c r="C1197" s="84"/>
    </row>
    <row r="1198" spans="3:3" x14ac:dyDescent="0.2">
      <c r="C1198" s="84"/>
    </row>
    <row r="1199" spans="3:3" x14ac:dyDescent="0.2">
      <c r="C1199" s="84"/>
    </row>
    <row r="1200" spans="3:3" x14ac:dyDescent="0.2">
      <c r="C1200" s="84"/>
    </row>
    <row r="1201" spans="3:3" x14ac:dyDescent="0.2">
      <c r="C1201" s="84"/>
    </row>
    <row r="1202" spans="3:3" x14ac:dyDescent="0.2">
      <c r="C1202" s="84"/>
    </row>
    <row r="1203" spans="3:3" x14ac:dyDescent="0.2">
      <c r="C1203" s="84"/>
    </row>
    <row r="1204" spans="3:3" x14ac:dyDescent="0.2">
      <c r="C1204" s="84"/>
    </row>
    <row r="1205" spans="3:3" x14ac:dyDescent="0.2">
      <c r="C1205" s="84"/>
    </row>
    <row r="1206" spans="3:3" x14ac:dyDescent="0.2">
      <c r="C1206" s="84"/>
    </row>
    <row r="1207" spans="3:3" x14ac:dyDescent="0.2">
      <c r="C1207" s="84"/>
    </row>
    <row r="1208" spans="3:3" x14ac:dyDescent="0.2">
      <c r="C1208" s="84"/>
    </row>
    <row r="1209" spans="3:3" x14ac:dyDescent="0.2">
      <c r="C1209" s="84"/>
    </row>
    <row r="1210" spans="3:3" x14ac:dyDescent="0.2">
      <c r="C1210" s="84"/>
    </row>
    <row r="1211" spans="3:3" x14ac:dyDescent="0.2">
      <c r="C1211" s="84"/>
    </row>
    <row r="1212" spans="3:3" x14ac:dyDescent="0.2">
      <c r="C1212" s="84"/>
    </row>
    <row r="1213" spans="3:3" x14ac:dyDescent="0.2">
      <c r="C1213" s="84"/>
    </row>
    <row r="1214" spans="3:3" x14ac:dyDescent="0.2">
      <c r="C1214" s="84"/>
    </row>
    <row r="1215" spans="3:3" x14ac:dyDescent="0.2">
      <c r="C1215" s="84"/>
    </row>
    <row r="1216" spans="3:3" x14ac:dyDescent="0.2">
      <c r="C1216" s="84"/>
    </row>
    <row r="1217" spans="3:3" x14ac:dyDescent="0.2">
      <c r="C1217" s="84"/>
    </row>
    <row r="1218" spans="3:3" x14ac:dyDescent="0.2">
      <c r="C1218" s="84"/>
    </row>
    <row r="1219" spans="3:3" x14ac:dyDescent="0.2">
      <c r="C1219" s="84"/>
    </row>
    <row r="1220" spans="3:3" x14ac:dyDescent="0.2">
      <c r="C1220" s="84"/>
    </row>
    <row r="1221" spans="3:3" x14ac:dyDescent="0.2">
      <c r="C1221" s="84"/>
    </row>
    <row r="1222" spans="3:3" x14ac:dyDescent="0.2">
      <c r="C1222" s="84"/>
    </row>
    <row r="1223" spans="3:3" x14ac:dyDescent="0.2">
      <c r="C1223" s="84"/>
    </row>
    <row r="1048303" spans="12:12" x14ac:dyDescent="0.2">
      <c r="L1048303" s="71" t="s">
        <v>124</v>
      </c>
    </row>
  </sheetData>
  <sheetProtection algorithmName="SHA-512" hashValue="71GCUwV//rl3UYtgyrZaVwkO5si4rOZNlvxjUjHwwxFavt1MX3Sc5wlUC/03Q+yUPbLyG9sgRsVz2HpG/aTUPw==" saltValue="RUPs8Dhz0Xy45Czvm2+Jtg==" spinCount="100000" sheet="1" formatCells="0" formatColumns="0" formatRows="0" autoFilter="0"/>
  <autoFilter ref="A21:L301"/>
  <sortState ref="A297:M299">
    <sortCondition descending="1" ref="G297:G299"/>
  </sortState>
  <customSheetViews>
    <customSheetView guid="{5EA6E6C0-0841-4F8A-8BCA-951E383BED28}" showAutoFilter="1" hiddenColumns="1" topLeftCell="A281">
      <selection activeCell="E298" sqref="E298"/>
      <pageMargins left="0.7" right="0.7" top="0.75" bottom="0.75" header="0.3" footer="0.3"/>
      <pageSetup orientation="portrait" r:id="rId1"/>
      <autoFilter ref="A21:L299"/>
    </customSheetView>
    <customSheetView guid="{83B41E9C-4D4B-4E64-AF6A-A2F882784B95}" showAutoFilter="1" hiddenColumns="1" topLeftCell="A281">
      <selection activeCell="D300" sqref="D300"/>
      <pageMargins left="0.7" right="0.7" top="0.75" bottom="0.75" header="0.3" footer="0.3"/>
      <pageSetup orientation="portrait" r:id="rId2"/>
      <autoFilter ref="A21:L287"/>
    </customSheetView>
    <customSheetView guid="{63B7F284-CA58-4B1B-ACC3-DD6946843A23}" showAutoFilter="1" hiddenColumns="1" topLeftCell="A268">
      <selection activeCell="E298" sqref="E298"/>
      <pageMargins left="0.7" right="0.7" top="0.75" bottom="0.75" header="0.3" footer="0.3"/>
      <pageSetup orientation="portrait" r:id="rId3"/>
      <autoFilter ref="A21:L295"/>
    </customSheetView>
    <customSheetView guid="{6300BE0F-E9BB-486A-A23F-E07483971E77}" showAutoFilter="1" hiddenColumns="1" topLeftCell="A242">
      <selection activeCell="D258" sqref="D258"/>
      <pageMargins left="0.7" right="0.7" top="0.75" bottom="0.75" header="0.3" footer="0.3"/>
      <pageSetup orientation="portrait" r:id="rId4"/>
      <autoFilter ref="A21:L279"/>
    </customSheetView>
    <customSheetView guid="{CB6E70ED-C911-48BD-9403-D776A95649C9}" showAutoFilter="1" hiddenColumns="1" topLeftCell="A263">
      <selection activeCell="A281" sqref="A281:A285"/>
      <pageMargins left="0.7" right="0.7" top="0.75" bottom="0.75" header="0.3" footer="0.3"/>
      <pageSetup orientation="portrait" r:id="rId5"/>
      <autoFilter ref="A21:L279"/>
    </customSheetView>
    <customSheetView guid="{C8535C45-B99F-4B6C-9D98-5EB04DC32957}" showAutoFilter="1" hiddenColumns="1">
      <selection activeCell="G12" sqref="G12"/>
      <pageMargins left="0.7" right="0.7" top="0.75" bottom="0.75" header="0.3" footer="0.3"/>
      <pageSetup orientation="portrait" r:id="rId6"/>
      <autoFilter ref="A21:L259"/>
    </customSheetView>
    <customSheetView guid="{D958522E-10A0-4BA4-9955-3EB5F4C70362}" showAutoFilter="1" hiddenColumns="1" topLeftCell="A242">
      <selection activeCell="D258" sqref="D258"/>
      <pageMargins left="0.7" right="0.7" top="0.75" bottom="0.75" header="0.3" footer="0.3"/>
      <pageSetup orientation="portrait" r:id="rId7"/>
      <autoFilter ref="A21:L259"/>
    </customSheetView>
    <customSheetView guid="{C575216D-29FC-48BB-BD6A-1D81AE445EAC}" scale="85" showAutoFilter="1" hiddenColumns="1" topLeftCell="A188">
      <selection activeCell="H211" sqref="H211"/>
      <pageMargins left="0.7" right="0.7" top="0.75" bottom="0.75" header="0.3" footer="0.3"/>
      <pageSetup orientation="portrait" r:id="rId8"/>
      <autoFilter ref="A21:L242"/>
    </customSheetView>
    <customSheetView guid="{7166F4E0-17F6-4182-B62C-63A4FBD008D2}" showAutoFilter="1" hiddenColumns="1" topLeftCell="A223">
      <selection activeCell="A248" sqref="A248"/>
      <pageMargins left="0.7" right="0.7" top="0.75" bottom="0.75" header="0.3" footer="0.3"/>
      <pageSetup orientation="portrait" r:id="rId9"/>
      <autoFilter ref="A21:L242"/>
    </customSheetView>
    <customSheetView guid="{3BB41223-AB36-4FE3-8823-D288420F8842}" showAutoFilter="1" hiddenColumns="1" topLeftCell="B202">
      <selection activeCell="L229" sqref="L229"/>
      <pageMargins left="0.7" right="0.7" top="0.75" bottom="0.75" header="0.3" footer="0.3"/>
      <pageSetup orientation="portrait" r:id="rId10"/>
      <autoFilter ref="A21:L222"/>
    </customSheetView>
    <customSheetView guid="{15B8AF7B-5FBC-414B-9C1F-05BCB1D32ADB}" scale="85" showAutoFilter="1" hiddenColumns="1" topLeftCell="A172">
      <selection activeCell="I192" sqref="I192"/>
      <pageMargins left="0.7" right="0.7" top="0.75" bottom="0.75" header="0.3" footer="0.3"/>
      <pageSetup orientation="portrait" r:id="rId11"/>
      <autoFilter ref="A21:L181"/>
    </customSheetView>
    <customSheetView guid="{B1BFE9EC-7C23-48B0-ACDD-6786CE3E9C92}" showAutoFilter="1" topLeftCell="A176">
      <selection activeCell="K204" sqref="K204"/>
      <pageMargins left="0.7" right="0.7" top="0.75" bottom="0.75" header="0.3" footer="0.3"/>
      <pageSetup orientation="portrait" r:id="rId12"/>
      <autoFilter ref="A21:L71"/>
    </customSheetView>
    <customSheetView guid="{82846491-0F0E-4B60-87A1-C01ED3FEC6A7}" showAutoFilter="1" topLeftCell="A172">
      <selection activeCell="E185" sqref="E185"/>
      <pageMargins left="0.7" right="0.7" top="0.75" bottom="0.75" header="0.3" footer="0.3"/>
      <pageSetup orientation="portrait" r:id="rId13"/>
      <autoFilter ref="A21:L183"/>
    </customSheetView>
    <customSheetView guid="{AC7FF016-5649-4C12-8931-311A1F3853BE}" showAutoFilter="1" topLeftCell="B1">
      <selection activeCell="E81" sqref="E81"/>
      <pageMargins left="0.7" right="0.7" top="0.75" bottom="0.75" header="0.3" footer="0.3"/>
      <pageSetup orientation="portrait" r:id="rId14"/>
      <autoFilter ref="A19:L69"/>
    </customSheetView>
    <customSheetView guid="{AE07C99D-7772-4982-BEBB-16B5D6FA0794}" scale="110" showAutoFilter="1" topLeftCell="B19">
      <selection activeCell="K45" sqref="K45"/>
      <pageMargins left="0.7" right="0.7" top="0.75" bottom="0.75" header="0.3" footer="0.3"/>
      <pageSetup orientation="portrait" r:id="rId15"/>
      <autoFilter ref="A19:L43"/>
    </customSheetView>
    <customSheetView guid="{8AFE82ED-39B8-4356-80FE-5267FF1B5979}" showAutoFilter="1" topLeftCell="A110">
      <selection activeCell="B134" sqref="B134"/>
      <pageMargins left="0.7" right="0.7" top="0.75" bottom="0.75" header="0.3" footer="0.3"/>
      <pageSetup orientation="portrait" r:id="rId16"/>
      <autoFilter ref="A19:L129"/>
    </customSheetView>
    <customSheetView guid="{67F13924-A64E-4D5C-B630-AEA702C54E90}" showAutoFilter="1" topLeftCell="A172">
      <selection activeCell="K188" sqref="K188"/>
      <pageMargins left="0.7" right="0.7" top="0.75" bottom="0.75" header="0.3" footer="0.3"/>
      <pageSetup orientation="portrait" r:id="rId17"/>
      <autoFilter ref="A21:L183"/>
    </customSheetView>
    <customSheetView guid="{39D26A3C-48BC-4AC3-B396-D187FB877F87}" showAutoFilter="1" topLeftCell="A173">
      <selection activeCell="G210" sqref="G210:G213"/>
      <pageMargins left="0.7" right="0.7" top="0.75" bottom="0.75" header="0.3" footer="0.3"/>
      <pageSetup orientation="portrait" r:id="rId18"/>
      <autoFilter ref="A21:L209"/>
    </customSheetView>
    <customSheetView guid="{D6F50115-B703-4627-B205-DF80F7094FEB}" showAutoFilter="1" topLeftCell="A97">
      <selection activeCell="G112" sqref="G112"/>
      <pageMargins left="0.7" right="0.7" top="0.75" bottom="0.75" header="0.3" footer="0.3"/>
      <pageSetup orientation="portrait" r:id="rId19"/>
      <autoFilter ref="A19:L37"/>
    </customSheetView>
    <customSheetView guid="{97FAA7D7-3C90-4C98-A145-2D66B25BDDDC}" showAutoFilter="1" topLeftCell="A177">
      <selection activeCell="E189" sqref="E189"/>
      <pageMargins left="0.7" right="0.7" top="0.75" bottom="0.75" header="0.3" footer="0.3"/>
      <pageSetup orientation="portrait" r:id="rId20"/>
      <autoFilter ref="A21:L26"/>
    </customSheetView>
    <customSheetView guid="{2BED645F-D25A-4AB4-8A10-28429739BB11}" showAutoFilter="1">
      <selection activeCell="D24" sqref="D24"/>
      <pageMargins left="0.7" right="0.7" top="0.75" bottom="0.75" header="0.3" footer="0.3"/>
      <pageSetup orientation="portrait" r:id="rId21"/>
      <autoFilter ref="A21:L71"/>
    </customSheetView>
    <customSheetView guid="{66B7FA8E-99CF-43EC-8A79-C865D10BA4C0}" scale="85" filter="1" showAutoFilter="1" topLeftCell="A21">
      <selection activeCell="A130" sqref="A130"/>
      <pageMargins left="0.7" right="0.7" top="0.75" bottom="0.75" header="0.3" footer="0.3"/>
      <pageSetup orientation="portrait" r:id="rId22"/>
      <autoFilter ref="A21:L126">
        <filterColumn colId="8">
          <filters>
            <filter val="Clint Shackleton"/>
            <filter val="Kevin N / Vince"/>
            <filter val="Vincent Jiang"/>
          </filters>
        </filterColumn>
      </autoFilter>
    </customSheetView>
    <customSheetView guid="{DFD65C73-0760-446F-8610-12F625D9A4D5}" showAutoFilter="1" hiddenColumns="1" topLeftCell="A240">
      <selection activeCell="H255" sqref="H255"/>
      <pageMargins left="0.7" right="0.7" top="0.75" bottom="0.75" header="0.3" footer="0.3"/>
      <pageSetup orientation="portrait" r:id="rId23"/>
      <autoFilter ref="A21:L251"/>
    </customSheetView>
    <customSheetView guid="{091B35B7-6B09-4364-8B4D-11A7F8E6FBD2}" showAutoFilter="1" hiddenColumns="1" topLeftCell="A240">
      <selection activeCell="C259" sqref="C259"/>
      <pageMargins left="0.7" right="0.7" top="0.75" bottom="0.75" header="0.3" footer="0.3"/>
      <pageSetup orientation="portrait" r:id="rId24"/>
      <autoFilter ref="A21:L251"/>
    </customSheetView>
    <customSheetView guid="{28F38C72-10A9-427F-BFBF-B226545CB488}" showAutoFilter="1" hiddenColumns="1" topLeftCell="A240">
      <selection activeCell="C259" sqref="C259"/>
      <pageMargins left="0.7" right="0.7" top="0.75" bottom="0.75" header="0.3" footer="0.3"/>
      <pageSetup orientation="portrait" r:id="rId25"/>
      <autoFilter ref="A21:L251"/>
    </customSheetView>
    <customSheetView guid="{3299CEC9-C1AA-4B4C-8A4F-7816F7DE2376}" showAutoFilter="1" hiddenColumns="1" topLeftCell="A228">
      <selection activeCell="H261" sqref="H261"/>
      <pageMargins left="0.7" right="0.7" top="0.75" bottom="0.75" header="0.3" footer="0.3"/>
      <pageSetup orientation="portrait" r:id="rId26"/>
      <autoFilter ref="A21:L259"/>
    </customSheetView>
    <customSheetView guid="{2301D7D6-570C-4899-83E5-79B284247839}" showAutoFilter="1" hiddenColumns="1" topLeftCell="A226">
      <selection activeCell="A246" sqref="A246"/>
      <pageMargins left="0.7" right="0.7" top="0.75" bottom="0.75" header="0.3" footer="0.3"/>
      <pageSetup orientation="portrait" r:id="rId27"/>
      <autoFilter ref="A21:L259"/>
    </customSheetView>
    <customSheetView guid="{DC4CE8AE-6A19-45A2-84AF-CB0860BE007A}" showAutoFilter="1" hiddenColumns="1" topLeftCell="A244">
      <selection activeCell="I263" sqref="I263:J266"/>
      <pageMargins left="0.7" right="0.7" top="0.75" bottom="0.75" header="0.3" footer="0.3"/>
      <pageSetup orientation="portrait" r:id="rId28"/>
      <autoFilter ref="A21:L259"/>
    </customSheetView>
    <customSheetView guid="{5D06DB67-68E1-4144-8C06-A0F20F35659B}" showAutoFilter="1" hiddenColumns="1" topLeftCell="A251">
      <selection activeCell="E264" sqref="E264"/>
      <pageMargins left="0.7" right="0.7" top="0.75" bottom="0.75" header="0.3" footer="0.3"/>
      <pageSetup orientation="portrait" r:id="rId29"/>
      <autoFilter ref="A21:L259"/>
    </customSheetView>
    <customSheetView guid="{1D80CBB5-069A-412E-A566-C5B720F78854}" showAutoFilter="1" hiddenColumns="1">
      <selection activeCell="G12" sqref="G12"/>
      <pageMargins left="0.7" right="0.7" top="0.75" bottom="0.75" header="0.3" footer="0.3"/>
      <pageSetup orientation="portrait" r:id="rId30"/>
      <autoFilter ref="A21:L259"/>
    </customSheetView>
    <customSheetView guid="{5CC7F24E-5745-4750-83B2-EAEB0DED38A1}" showAutoFilter="1" hiddenColumns="1" topLeftCell="A258">
      <selection activeCell="E275" sqref="E275"/>
      <pageMargins left="0.7" right="0.7" top="0.75" bottom="0.75" header="0.3" footer="0.3"/>
      <pageSetup orientation="portrait" r:id="rId31"/>
      <autoFilter ref="A21:L279"/>
    </customSheetView>
    <customSheetView guid="{0609F2A9-A095-402C-B79E-06D415E59CAD}" showAutoFilter="1" hiddenColumns="1" topLeftCell="A260">
      <selection activeCell="A279" sqref="A279"/>
      <pageMargins left="0.7" right="0.7" top="0.75" bottom="0.75" header="0.3" footer="0.3"/>
      <pageSetup orientation="portrait" r:id="rId32"/>
      <autoFilter ref="A21:L279"/>
    </customSheetView>
    <customSheetView guid="{11FB0069-AFDC-4803-9139-81358242151A}" showAutoFilter="1" hiddenColumns="1" topLeftCell="A244">
      <selection activeCell="I263" sqref="I263:J266"/>
      <pageMargins left="0.7" right="0.7" top="0.75" bottom="0.75" header="0.3" footer="0.3"/>
      <pageSetup orientation="portrait" r:id="rId33"/>
      <autoFilter ref="A21:L279"/>
    </customSheetView>
    <customSheetView guid="{1C6A4DCF-944B-4E98-8B15-8896A3B072B0}" showAutoFilter="1" hiddenColumns="1" topLeftCell="B173">
      <selection activeCell="G12" sqref="G12"/>
      <pageMargins left="0.7" right="0.7" top="0.75" bottom="0.75" header="0.3" footer="0.3"/>
      <pageSetup orientation="portrait" r:id="rId34"/>
      <autoFilter ref="A21:L279"/>
    </customSheetView>
    <customSheetView guid="{5DED195A-DA8D-4C23-9D7A-0243418C8BE4}" showAutoFilter="1" hiddenColumns="1" topLeftCell="A244">
      <selection activeCell="I263" sqref="I263:J266"/>
      <pageMargins left="0.7" right="0.7" top="0.75" bottom="0.75" header="0.3" footer="0.3"/>
      <pageSetup orientation="portrait" r:id="rId35"/>
      <autoFilter ref="A21:L279"/>
    </customSheetView>
    <customSheetView guid="{F5C35185-B159-45F8-A16A-B3C09B6C0ED0}" showAutoFilter="1" hiddenColumns="1" topLeftCell="A250">
      <selection activeCell="A286" sqref="A286"/>
      <pageMargins left="0.7" right="0.7" top="0.75" bottom="0.75" header="0.3" footer="0.3"/>
      <pageSetup orientation="portrait" r:id="rId36"/>
      <autoFilter ref="A21:L279"/>
    </customSheetView>
    <customSheetView guid="{13C8D82B-9300-447F-8856-608FBD6FA6A1}" showAutoFilter="1" hiddenColumns="1" topLeftCell="A236">
      <selection activeCell="A272" sqref="A272"/>
      <pageMargins left="0.7" right="0.7" top="0.75" bottom="0.75" header="0.3" footer="0.3"/>
      <pageSetup orientation="portrait" r:id="rId37"/>
      <autoFilter ref="A21:L279"/>
    </customSheetView>
    <customSheetView guid="{DCDEF08E-9A10-4266-8775-11A704869E1A}" showAutoFilter="1" hiddenColumns="1">
      <pane ySplit="21" topLeftCell="A283" activePane="bottomLeft" state="frozen"/>
      <selection pane="bottomLeft" activeCell="E298" sqref="E298"/>
      <pageMargins left="0.7" right="0.7" top="0.75" bottom="0.75" header="0.3" footer="0.3"/>
      <pageSetup orientation="portrait" r:id="rId38"/>
      <autoFilter ref="A21:L294"/>
    </customSheetView>
    <customSheetView guid="{5679BCAC-750A-4C6F-BB01-FA4AB01B4DBC}" showAutoFilter="1" hiddenColumns="1" topLeftCell="A281">
      <selection activeCell="G291" sqref="G291"/>
      <pageMargins left="0.7" right="0.7" top="0.75" bottom="0.75" header="0.3" footer="0.3"/>
      <pageSetup orientation="portrait" r:id="rId39"/>
      <autoFilter ref="A21:L287"/>
    </customSheetView>
    <customSheetView guid="{EB4290FA-6900-4BA3-9807-6777BDF95E77}" showAutoFilter="1" hiddenColumns="1" topLeftCell="A281">
      <selection activeCell="G291" sqref="G291"/>
      <pageMargins left="0.7" right="0.7" top="0.75" bottom="0.75" header="0.3" footer="0.3"/>
      <pageSetup orientation="portrait" r:id="rId40"/>
      <autoFilter ref="A21:L287"/>
    </customSheetView>
  </customSheetViews>
  <pageMargins left="0.7" right="0.7" top="0.75" bottom="0.75" header="0.3" footer="0.3"/>
  <pageSetup orientation="portrait" r:id="rId4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M330"/>
  <sheetViews>
    <sheetView topLeftCell="A4" zoomScaleNormal="100" workbookViewId="0">
      <selection activeCell="M35" sqref="M35"/>
    </sheetView>
  </sheetViews>
  <sheetFormatPr defaultColWidth="9.28515625" defaultRowHeight="11.25" x14ac:dyDescent="0.2"/>
  <cols>
    <col min="1" max="1" width="14.28515625" style="83" customWidth="1"/>
    <col min="2" max="2" width="35.42578125" style="83" customWidth="1"/>
    <col min="3" max="3" width="19.5703125" style="83" hidden="1" customWidth="1"/>
    <col min="4" max="4" width="26.7109375" style="83" hidden="1" customWidth="1"/>
    <col min="5" max="5" width="7.28515625" style="83" hidden="1" customWidth="1"/>
    <col min="6" max="6" width="15.140625" style="129" customWidth="1"/>
    <col min="7" max="8" width="9.5703125" style="83" bestFit="1" customWidth="1"/>
    <col min="9" max="9" width="13.7109375" style="83" customWidth="1"/>
    <col min="10" max="10" width="9.28515625" style="99" bestFit="1" customWidth="1"/>
    <col min="11" max="11" width="13.85546875" style="99" customWidth="1"/>
    <col min="12" max="12" width="9.28515625" style="99" bestFit="1" customWidth="1"/>
    <col min="13" max="13" width="9.28515625" style="99"/>
    <col min="14" max="16384" width="9.28515625" style="83"/>
  </cols>
  <sheetData>
    <row r="1" spans="1:13" s="79" customFormat="1" x14ac:dyDescent="0.2">
      <c r="F1" s="122"/>
      <c r="J1" s="85"/>
      <c r="K1" s="85"/>
      <c r="L1" s="85"/>
      <c r="M1" s="85"/>
    </row>
    <row r="2" spans="1:13" s="79" customFormat="1" x14ac:dyDescent="0.2">
      <c r="A2" s="80" t="s">
        <v>75</v>
      </c>
      <c r="B2" s="80" t="s">
        <v>75</v>
      </c>
      <c r="F2" s="122"/>
      <c r="J2" s="85"/>
      <c r="K2" s="85"/>
      <c r="L2" s="85"/>
      <c r="M2" s="85"/>
    </row>
    <row r="3" spans="1:13" s="79" customFormat="1" x14ac:dyDescent="0.2">
      <c r="A3" s="80" t="s">
        <v>119</v>
      </c>
      <c r="B3" s="176">
        <f>F20</f>
        <v>400888.44675775</v>
      </c>
      <c r="D3" s="138" t="s">
        <v>169</v>
      </c>
      <c r="F3" s="165">
        <f>1570359.02+B3</f>
        <v>1971247.4667577501</v>
      </c>
      <c r="J3" s="85"/>
      <c r="K3" s="85"/>
      <c r="L3" s="85"/>
      <c r="M3" s="85"/>
    </row>
    <row r="4" spans="1:13" s="79" customFormat="1" x14ac:dyDescent="0.2">
      <c r="A4" s="80" t="s">
        <v>29</v>
      </c>
      <c r="B4" s="171">
        <f>SUM(F22:F71)</f>
        <v>4938967.3783777496</v>
      </c>
      <c r="D4" s="138" t="s">
        <v>170</v>
      </c>
      <c r="F4" s="165">
        <v>48252906.590000004</v>
      </c>
      <c r="J4" s="85"/>
      <c r="K4" s="85"/>
      <c r="L4" s="85"/>
      <c r="M4" s="85"/>
    </row>
    <row r="5" spans="1:13" s="79" customFormat="1" x14ac:dyDescent="0.2">
      <c r="A5" s="80" t="s">
        <v>72</v>
      </c>
      <c r="B5" s="171">
        <f>SUM(F72:F103)</f>
        <v>5332126.4241250008</v>
      </c>
      <c r="F5" s="122"/>
      <c r="J5" s="85"/>
      <c r="K5" s="85"/>
      <c r="L5" s="85"/>
      <c r="M5" s="85"/>
    </row>
    <row r="6" spans="1:13" s="79" customFormat="1" ht="11.25" customHeight="1" x14ac:dyDescent="0.25">
      <c r="A6" s="80" t="s">
        <v>73</v>
      </c>
      <c r="B6" s="171">
        <f>SUM(F104:F130)</f>
        <v>2955939.35683025</v>
      </c>
      <c r="F6" s="123"/>
      <c r="J6" s="85"/>
      <c r="K6" s="85"/>
      <c r="L6" s="85"/>
      <c r="M6" s="85"/>
    </row>
    <row r="7" spans="1:13" s="79" customFormat="1" x14ac:dyDescent="0.2">
      <c r="A7" s="80" t="s">
        <v>76</v>
      </c>
      <c r="B7" s="171">
        <f>SUM(F131:F149)</f>
        <v>2168364.4966932503</v>
      </c>
      <c r="F7" s="122"/>
      <c r="J7" s="85"/>
      <c r="K7" s="85"/>
      <c r="L7" s="85"/>
      <c r="M7" s="85"/>
    </row>
    <row r="8" spans="1:13" s="79" customFormat="1" x14ac:dyDescent="0.2">
      <c r="A8" s="80" t="s">
        <v>77</v>
      </c>
      <c r="B8" s="171">
        <f>+SUM(F150:F173)</f>
        <v>1498710.11636425</v>
      </c>
      <c r="F8" s="122"/>
      <c r="J8" s="85"/>
      <c r="K8" s="85"/>
      <c r="L8" s="85"/>
      <c r="M8" s="85"/>
    </row>
    <row r="9" spans="1:13" s="79" customFormat="1" x14ac:dyDescent="0.2">
      <c r="A9" s="80" t="s">
        <v>78</v>
      </c>
      <c r="B9" s="171">
        <f>SUM(F174:F187)</f>
        <v>1378832.9788944998</v>
      </c>
      <c r="F9" s="122"/>
      <c r="J9" s="85"/>
      <c r="K9" s="85"/>
      <c r="L9" s="85"/>
      <c r="M9" s="85"/>
    </row>
    <row r="10" spans="1:13" s="79" customFormat="1" x14ac:dyDescent="0.2">
      <c r="A10" s="80" t="s">
        <v>79</v>
      </c>
      <c r="B10" s="171">
        <f>SUM(F188:F199)</f>
        <v>1637345.9337040002</v>
      </c>
      <c r="F10" s="122"/>
      <c r="J10" s="85"/>
      <c r="K10" s="85"/>
      <c r="L10" s="85"/>
      <c r="M10" s="85"/>
    </row>
    <row r="11" spans="1:13" s="79" customFormat="1" x14ac:dyDescent="0.2">
      <c r="A11" s="80" t="s">
        <v>80</v>
      </c>
      <c r="B11" s="171">
        <f>SUM(F200:F215)</f>
        <v>2026109.4996845</v>
      </c>
      <c r="F11" s="122"/>
      <c r="J11" s="85"/>
      <c r="K11" s="85"/>
      <c r="L11" s="85"/>
      <c r="M11" s="85"/>
    </row>
    <row r="12" spans="1:13" s="79" customFormat="1" x14ac:dyDescent="0.2">
      <c r="A12" s="80" t="s">
        <v>81</v>
      </c>
      <c r="B12" s="171">
        <f>SUM(F216:F280)</f>
        <v>3979487.8436550503</v>
      </c>
      <c r="F12" s="122"/>
      <c r="J12" s="85"/>
      <c r="K12" s="85"/>
      <c r="L12" s="85"/>
      <c r="M12" s="85"/>
    </row>
    <row r="13" spans="1:13" s="79" customFormat="1" x14ac:dyDescent="0.2">
      <c r="A13" s="80" t="s">
        <v>82</v>
      </c>
      <c r="B13" s="171">
        <f>SUM(F281:F296)</f>
        <v>2436193.0696614999</v>
      </c>
      <c r="F13" s="122"/>
      <c r="J13" s="85"/>
      <c r="K13" s="85"/>
      <c r="L13" s="85"/>
      <c r="M13" s="85"/>
    </row>
    <row r="14" spans="1:13" s="79" customFormat="1" x14ac:dyDescent="0.2">
      <c r="A14" s="80" t="s">
        <v>83</v>
      </c>
      <c r="B14" s="171">
        <f>SUM(F297:F318)</f>
        <v>7448652.483447399</v>
      </c>
      <c r="E14" s="81"/>
      <c r="F14" s="122"/>
      <c r="J14" s="85"/>
      <c r="K14" s="85"/>
      <c r="L14" s="85"/>
      <c r="M14" s="85"/>
    </row>
    <row r="15" spans="1:13" s="79" customFormat="1" x14ac:dyDescent="0.2">
      <c r="A15" s="80" t="s">
        <v>84</v>
      </c>
      <c r="B15" s="133">
        <f>SUM(F319:F327)</f>
        <v>1189000.6708855</v>
      </c>
      <c r="D15" s="141" t="s">
        <v>123</v>
      </c>
      <c r="E15" s="86"/>
      <c r="F15" s="136">
        <f>F4+B3</f>
        <v>48653795.036757752</v>
      </c>
      <c r="G15" s="87"/>
      <c r="H15" s="87" t="s">
        <v>74</v>
      </c>
      <c r="I15" s="87" t="s">
        <v>74</v>
      </c>
      <c r="J15" s="85"/>
      <c r="K15" s="85"/>
      <c r="L15" s="85"/>
      <c r="M15" s="85"/>
    </row>
    <row r="16" spans="1:13" s="79" customFormat="1" x14ac:dyDescent="0.2">
      <c r="A16" s="81"/>
      <c r="B16" s="46"/>
      <c r="F16" s="122"/>
      <c r="G16" s="87"/>
      <c r="H16" s="87"/>
      <c r="I16" s="87"/>
      <c r="J16" s="85"/>
      <c r="K16" s="85"/>
      <c r="L16" s="85"/>
      <c r="M16" s="85"/>
    </row>
    <row r="17" spans="1:13" s="79" customFormat="1" x14ac:dyDescent="0.2">
      <c r="A17" s="140" t="s">
        <v>167</v>
      </c>
      <c r="B17" s="46"/>
      <c r="D17" s="177" t="s">
        <v>175</v>
      </c>
      <c r="F17" s="173">
        <f>SUM(F22:F327)</f>
        <v>36989730.252322942</v>
      </c>
      <c r="G17" s="87"/>
      <c r="H17" s="87"/>
      <c r="I17" s="87"/>
      <c r="J17" s="85"/>
      <c r="K17" s="85"/>
      <c r="L17" s="85"/>
      <c r="M17" s="85"/>
    </row>
    <row r="18" spans="1:13" s="79" customFormat="1" x14ac:dyDescent="0.2">
      <c r="A18" s="140" t="s">
        <v>166</v>
      </c>
      <c r="F18" s="122"/>
      <c r="H18" s="88"/>
      <c r="I18" s="88"/>
      <c r="J18" s="85"/>
      <c r="K18" s="85"/>
      <c r="L18" s="85"/>
      <c r="M18" s="85"/>
    </row>
    <row r="19" spans="1:13" s="91" customFormat="1" ht="22.5" x14ac:dyDescent="0.2">
      <c r="A19" s="143" t="s">
        <v>85</v>
      </c>
      <c r="B19" s="143" t="s">
        <v>65</v>
      </c>
      <c r="C19" s="143" t="s">
        <v>125</v>
      </c>
      <c r="D19" s="143" t="s">
        <v>126</v>
      </c>
      <c r="E19" s="143" t="s">
        <v>66</v>
      </c>
      <c r="F19" s="142" t="s">
        <v>86</v>
      </c>
      <c r="G19" s="161" t="s">
        <v>122</v>
      </c>
      <c r="H19" s="144" t="s">
        <v>71</v>
      </c>
      <c r="I19" s="233" t="s">
        <v>127</v>
      </c>
      <c r="J19" s="89"/>
      <c r="K19" s="90"/>
      <c r="L19" s="90"/>
      <c r="M19" s="90"/>
    </row>
    <row r="20" spans="1:13" s="152" customFormat="1" x14ac:dyDescent="0.2">
      <c r="A20" s="148" t="s">
        <v>180</v>
      </c>
      <c r="B20" s="148" t="s">
        <v>181</v>
      </c>
      <c r="C20" s="148" t="s">
        <v>182</v>
      </c>
      <c r="D20" s="148" t="s">
        <v>182</v>
      </c>
      <c r="E20" s="148" t="s">
        <v>183</v>
      </c>
      <c r="F20" s="149">
        <v>400888.44675775</v>
      </c>
      <c r="G20" s="153">
        <v>44200</v>
      </c>
      <c r="H20" s="150" t="s">
        <v>84</v>
      </c>
      <c r="I20" s="232" t="s">
        <v>340</v>
      </c>
      <c r="J20" s="151"/>
      <c r="K20" s="100"/>
      <c r="L20" s="100"/>
      <c r="M20" s="100"/>
    </row>
    <row r="21" spans="1:13" s="95" customFormat="1" ht="22.5" x14ac:dyDescent="0.2">
      <c r="A21" s="82" t="s">
        <v>85</v>
      </c>
      <c r="B21" s="82" t="s">
        <v>65</v>
      </c>
      <c r="C21" s="82" t="s">
        <v>125</v>
      </c>
      <c r="D21" s="82" t="s">
        <v>126</v>
      </c>
      <c r="E21" s="82" t="s">
        <v>66</v>
      </c>
      <c r="F21" s="159" t="s">
        <v>86</v>
      </c>
      <c r="G21" s="96" t="s">
        <v>122</v>
      </c>
      <c r="H21" s="97" t="s">
        <v>71</v>
      </c>
      <c r="I21" s="98" t="s">
        <v>127</v>
      </c>
      <c r="J21" s="78"/>
      <c r="K21" s="92"/>
      <c r="L21" s="93"/>
      <c r="M21" s="94"/>
    </row>
    <row r="22" spans="1:13" s="100" customFormat="1" x14ac:dyDescent="0.2">
      <c r="A22" s="178" t="s">
        <v>180</v>
      </c>
      <c r="B22" s="178" t="s">
        <v>181</v>
      </c>
      <c r="C22" s="178" t="s">
        <v>182</v>
      </c>
      <c r="D22" s="178" t="s">
        <v>182</v>
      </c>
      <c r="E22" s="178" t="s">
        <v>183</v>
      </c>
      <c r="F22" s="224">
        <v>77128.09</v>
      </c>
      <c r="G22" s="225">
        <v>44207</v>
      </c>
      <c r="H22" s="178" t="s">
        <v>249</v>
      </c>
      <c r="I22" s="178" t="s">
        <v>340</v>
      </c>
    </row>
    <row r="23" spans="1:13" s="100" customFormat="1" x14ac:dyDescent="0.2">
      <c r="A23" s="178" t="s">
        <v>180</v>
      </c>
      <c r="B23" s="178" t="s">
        <v>181</v>
      </c>
      <c r="C23" s="178" t="s">
        <v>182</v>
      </c>
      <c r="D23" s="178" t="s">
        <v>182</v>
      </c>
      <c r="E23" s="178" t="s">
        <v>183</v>
      </c>
      <c r="F23" s="224">
        <v>40198.389615499997</v>
      </c>
      <c r="G23" s="225">
        <v>44207</v>
      </c>
      <c r="H23" s="178" t="s">
        <v>249</v>
      </c>
      <c r="I23" s="178" t="s">
        <v>340</v>
      </c>
    </row>
    <row r="24" spans="1:13" s="100" customFormat="1" x14ac:dyDescent="0.2">
      <c r="A24" s="178" t="s">
        <v>180</v>
      </c>
      <c r="B24" s="178" t="s">
        <v>241</v>
      </c>
      <c r="C24" s="178" t="s">
        <v>232</v>
      </c>
      <c r="D24" s="178" t="s">
        <v>239</v>
      </c>
      <c r="E24" s="178" t="s">
        <v>235</v>
      </c>
      <c r="F24" s="224">
        <v>13982.4342</v>
      </c>
      <c r="G24" s="225">
        <v>44207</v>
      </c>
      <c r="H24" s="178" t="s">
        <v>249</v>
      </c>
      <c r="I24" s="178" t="s">
        <v>128</v>
      </c>
    </row>
    <row r="25" spans="1:13" s="100" customFormat="1" x14ac:dyDescent="0.2">
      <c r="A25" s="178" t="s">
        <v>180</v>
      </c>
      <c r="B25" s="178" t="s">
        <v>238</v>
      </c>
      <c r="C25" s="178" t="s">
        <v>232</v>
      </c>
      <c r="D25" s="178" t="s">
        <v>237</v>
      </c>
      <c r="E25" s="178" t="s">
        <v>235</v>
      </c>
      <c r="F25" s="224">
        <v>9344.8831000000009</v>
      </c>
      <c r="G25" s="225">
        <v>44207</v>
      </c>
      <c r="H25" s="178" t="s">
        <v>249</v>
      </c>
      <c r="I25" s="178" t="s">
        <v>128</v>
      </c>
    </row>
    <row r="26" spans="1:13" s="100" customFormat="1" x14ac:dyDescent="0.2">
      <c r="A26" s="178" t="s">
        <v>180</v>
      </c>
      <c r="B26" s="178" t="s">
        <v>242</v>
      </c>
      <c r="C26" s="178" t="s">
        <v>232</v>
      </c>
      <c r="D26" s="178" t="s">
        <v>240</v>
      </c>
      <c r="E26" s="178" t="s">
        <v>235</v>
      </c>
      <c r="F26" s="224">
        <v>4775.2705000000005</v>
      </c>
      <c r="G26" s="225">
        <v>44207</v>
      </c>
      <c r="H26" s="178" t="s">
        <v>249</v>
      </c>
      <c r="I26" s="178" t="s">
        <v>128</v>
      </c>
    </row>
    <row r="27" spans="1:13" s="100" customFormat="1" x14ac:dyDescent="0.2">
      <c r="A27" s="178" t="s">
        <v>180</v>
      </c>
      <c r="B27" s="178" t="s">
        <v>243</v>
      </c>
      <c r="C27" s="178" t="s">
        <v>232</v>
      </c>
      <c r="D27" s="178" t="s">
        <v>244</v>
      </c>
      <c r="E27" s="178" t="s">
        <v>235</v>
      </c>
      <c r="F27" s="224">
        <v>65736.91</v>
      </c>
      <c r="G27" s="225">
        <v>44207</v>
      </c>
      <c r="H27" s="178" t="s">
        <v>249</v>
      </c>
      <c r="I27" s="178" t="s">
        <v>128</v>
      </c>
    </row>
    <row r="28" spans="1:13" s="100" customFormat="1" x14ac:dyDescent="0.2">
      <c r="A28" s="178" t="s">
        <v>180</v>
      </c>
      <c r="B28" s="178" t="s">
        <v>247</v>
      </c>
      <c r="C28" s="178" t="s">
        <v>232</v>
      </c>
      <c r="D28" s="178" t="s">
        <v>246</v>
      </c>
      <c r="E28" s="178" t="s">
        <v>235</v>
      </c>
      <c r="F28" s="224">
        <v>4940.01</v>
      </c>
      <c r="G28" s="225">
        <v>44207</v>
      </c>
      <c r="H28" s="178" t="s">
        <v>249</v>
      </c>
      <c r="I28" s="178" t="s">
        <v>128</v>
      </c>
    </row>
    <row r="29" spans="1:13" s="100" customFormat="1" x14ac:dyDescent="0.2">
      <c r="A29" s="178" t="s">
        <v>180</v>
      </c>
      <c r="B29" s="178" t="s">
        <v>245</v>
      </c>
      <c r="C29" s="178" t="s">
        <v>232</v>
      </c>
      <c r="D29" s="178" t="s">
        <v>244</v>
      </c>
      <c r="E29" s="178" t="s">
        <v>235</v>
      </c>
      <c r="F29" s="224">
        <v>19475.948400000001</v>
      </c>
      <c r="G29" s="225">
        <v>44207</v>
      </c>
      <c r="H29" s="178" t="s">
        <v>249</v>
      </c>
      <c r="I29" s="178" t="s">
        <v>128</v>
      </c>
    </row>
    <row r="30" spans="1:13" s="100" customFormat="1" x14ac:dyDescent="0.2">
      <c r="A30" s="178" t="s">
        <v>180</v>
      </c>
      <c r="B30" s="178" t="s">
        <v>248</v>
      </c>
      <c r="C30" s="178" t="s">
        <v>232</v>
      </c>
      <c r="D30" s="178" t="s">
        <v>246</v>
      </c>
      <c r="E30" s="178" t="s">
        <v>235</v>
      </c>
      <c r="F30" s="224">
        <v>10277.6976</v>
      </c>
      <c r="G30" s="225">
        <v>44207</v>
      </c>
      <c r="H30" s="178" t="s">
        <v>249</v>
      </c>
      <c r="I30" s="178" t="s">
        <v>128</v>
      </c>
    </row>
    <row r="31" spans="1:13" s="100" customFormat="1" x14ac:dyDescent="0.2">
      <c r="A31" s="178" t="s">
        <v>180</v>
      </c>
      <c r="B31" s="178" t="s">
        <v>236</v>
      </c>
      <c r="C31" s="178" t="s">
        <v>232</v>
      </c>
      <c r="D31" s="178" t="s">
        <v>237</v>
      </c>
      <c r="E31" s="178" t="s">
        <v>235</v>
      </c>
      <c r="F31" s="224">
        <v>16902.54</v>
      </c>
      <c r="G31" s="225">
        <v>44207</v>
      </c>
      <c r="H31" s="178" t="s">
        <v>249</v>
      </c>
      <c r="I31" s="178" t="s">
        <v>128</v>
      </c>
    </row>
    <row r="32" spans="1:13" s="100" customFormat="1" x14ac:dyDescent="0.2">
      <c r="A32" s="178" t="s">
        <v>180</v>
      </c>
      <c r="B32" s="178" t="s">
        <v>233</v>
      </c>
      <c r="C32" s="178" t="s">
        <v>232</v>
      </c>
      <c r="D32" s="178" t="s">
        <v>234</v>
      </c>
      <c r="E32" s="178" t="s">
        <v>235</v>
      </c>
      <c r="F32" s="224">
        <v>20387.4696</v>
      </c>
      <c r="G32" s="225">
        <v>44207</v>
      </c>
      <c r="H32" s="178" t="s">
        <v>249</v>
      </c>
      <c r="I32" s="178" t="s">
        <v>128</v>
      </c>
    </row>
    <row r="33" spans="1:9" s="100" customFormat="1" x14ac:dyDescent="0.2">
      <c r="A33" s="178">
        <v>2011190726</v>
      </c>
      <c r="B33" s="178" t="s">
        <v>217</v>
      </c>
      <c r="C33" s="178" t="s">
        <v>218</v>
      </c>
      <c r="D33" s="178" t="s">
        <v>219</v>
      </c>
      <c r="E33" s="178" t="s">
        <v>183</v>
      </c>
      <c r="F33" s="224">
        <v>29250</v>
      </c>
      <c r="G33" s="225">
        <v>44207</v>
      </c>
      <c r="H33" s="178" t="s">
        <v>249</v>
      </c>
      <c r="I33" s="178" t="s">
        <v>220</v>
      </c>
    </row>
    <row r="34" spans="1:9" s="100" customFormat="1" x14ac:dyDescent="0.2">
      <c r="A34" s="178">
        <v>2011190732</v>
      </c>
      <c r="B34" s="178" t="s">
        <v>217</v>
      </c>
      <c r="C34" s="178" t="s">
        <v>221</v>
      </c>
      <c r="D34" s="178" t="s">
        <v>222</v>
      </c>
      <c r="E34" s="178" t="s">
        <v>183</v>
      </c>
      <c r="F34" s="224">
        <v>29250</v>
      </c>
      <c r="G34" s="225">
        <v>44207</v>
      </c>
      <c r="H34" s="178" t="s">
        <v>249</v>
      </c>
      <c r="I34" s="178" t="s">
        <v>220</v>
      </c>
    </row>
    <row r="35" spans="1:9" s="100" customFormat="1" x14ac:dyDescent="0.2">
      <c r="A35" s="178">
        <v>2011271504</v>
      </c>
      <c r="B35" s="178" t="s">
        <v>229</v>
      </c>
      <c r="C35" s="178" t="s">
        <v>230</v>
      </c>
      <c r="D35" s="178" t="s">
        <v>231</v>
      </c>
      <c r="E35" s="178" t="s">
        <v>183</v>
      </c>
      <c r="F35" s="224">
        <v>45000</v>
      </c>
      <c r="G35" s="225">
        <v>44207</v>
      </c>
      <c r="H35" s="178" t="s">
        <v>249</v>
      </c>
      <c r="I35" s="178" t="s">
        <v>220</v>
      </c>
    </row>
    <row r="36" spans="1:9" s="100" customFormat="1" x14ac:dyDescent="0.2">
      <c r="A36" s="178">
        <v>2011261257</v>
      </c>
      <c r="B36" s="178" t="s">
        <v>226</v>
      </c>
      <c r="C36" s="178" t="s">
        <v>227</v>
      </c>
      <c r="D36" s="178" t="s">
        <v>228</v>
      </c>
      <c r="E36" s="178" t="s">
        <v>183</v>
      </c>
      <c r="F36" s="224">
        <v>20250</v>
      </c>
      <c r="G36" s="225">
        <v>44207</v>
      </c>
      <c r="H36" s="178" t="s">
        <v>249</v>
      </c>
      <c r="I36" s="178" t="s">
        <v>220</v>
      </c>
    </row>
    <row r="37" spans="1:9" s="100" customFormat="1" x14ac:dyDescent="0.2">
      <c r="A37" s="178">
        <v>2011261253</v>
      </c>
      <c r="B37" s="178" t="s">
        <v>225</v>
      </c>
      <c r="C37" s="178" t="s">
        <v>223</v>
      </c>
      <c r="D37" s="178" t="s">
        <v>224</v>
      </c>
      <c r="E37" s="178" t="s">
        <v>183</v>
      </c>
      <c r="F37" s="224">
        <v>16500</v>
      </c>
      <c r="G37" s="225">
        <v>44207</v>
      </c>
      <c r="H37" s="178" t="s">
        <v>249</v>
      </c>
      <c r="I37" s="178" t="s">
        <v>220</v>
      </c>
    </row>
    <row r="38" spans="1:9" s="100" customFormat="1" x14ac:dyDescent="0.2">
      <c r="A38" s="178" t="s">
        <v>180</v>
      </c>
      <c r="B38" s="178" t="s">
        <v>323</v>
      </c>
      <c r="C38" s="178" t="s">
        <v>232</v>
      </c>
      <c r="D38" s="178" t="s">
        <v>332</v>
      </c>
      <c r="E38" s="178" t="s">
        <v>235</v>
      </c>
      <c r="F38" s="224">
        <v>7807.7395999999999</v>
      </c>
      <c r="G38" s="225">
        <v>44214</v>
      </c>
      <c r="H38" s="178" t="s">
        <v>249</v>
      </c>
      <c r="I38" s="178" t="s">
        <v>128</v>
      </c>
    </row>
    <row r="39" spans="1:9" s="100" customFormat="1" x14ac:dyDescent="0.2">
      <c r="A39" s="178" t="s">
        <v>180</v>
      </c>
      <c r="B39" s="178" t="s">
        <v>324</v>
      </c>
      <c r="C39" s="178" t="s">
        <v>232</v>
      </c>
      <c r="D39" s="178" t="s">
        <v>332</v>
      </c>
      <c r="E39" s="178" t="s">
        <v>235</v>
      </c>
      <c r="F39" s="224">
        <v>12840.2428</v>
      </c>
      <c r="G39" s="225">
        <v>44214</v>
      </c>
      <c r="H39" s="178" t="s">
        <v>249</v>
      </c>
      <c r="I39" s="178" t="s">
        <v>128</v>
      </c>
    </row>
    <row r="40" spans="1:9" s="100" customFormat="1" x14ac:dyDescent="0.2">
      <c r="A40" s="178" t="s">
        <v>180</v>
      </c>
      <c r="B40" s="178" t="s">
        <v>325</v>
      </c>
      <c r="C40" s="178" t="s">
        <v>232</v>
      </c>
      <c r="D40" s="178" t="s">
        <v>332</v>
      </c>
      <c r="E40" s="178" t="s">
        <v>235</v>
      </c>
      <c r="F40" s="224">
        <v>74582.964399999997</v>
      </c>
      <c r="G40" s="225">
        <v>44214</v>
      </c>
      <c r="H40" s="178" t="s">
        <v>249</v>
      </c>
      <c r="I40" s="178" t="s">
        <v>128</v>
      </c>
    </row>
    <row r="41" spans="1:9" s="100" customFormat="1" x14ac:dyDescent="0.2">
      <c r="A41" s="178" t="s">
        <v>180</v>
      </c>
      <c r="B41" s="178" t="s">
        <v>326</v>
      </c>
      <c r="C41" s="178" t="s">
        <v>232</v>
      </c>
      <c r="D41" s="178" t="s">
        <v>333</v>
      </c>
      <c r="E41" s="178" t="s">
        <v>235</v>
      </c>
      <c r="F41" s="224">
        <v>13906.89</v>
      </c>
      <c r="G41" s="225">
        <v>44214</v>
      </c>
      <c r="H41" s="178" t="s">
        <v>249</v>
      </c>
      <c r="I41" s="178" t="s">
        <v>128</v>
      </c>
    </row>
    <row r="42" spans="1:9" s="100" customFormat="1" x14ac:dyDescent="0.2">
      <c r="A42" s="178" t="s">
        <v>180</v>
      </c>
      <c r="B42" s="178" t="s">
        <v>327</v>
      </c>
      <c r="C42" s="178" t="s">
        <v>232</v>
      </c>
      <c r="D42" s="178" t="s">
        <v>334</v>
      </c>
      <c r="E42" s="178" t="s">
        <v>235</v>
      </c>
      <c r="F42" s="224">
        <v>4129.317</v>
      </c>
      <c r="G42" s="225">
        <v>44214</v>
      </c>
      <c r="H42" s="178" t="s">
        <v>249</v>
      </c>
      <c r="I42" s="178" t="s">
        <v>128</v>
      </c>
    </row>
    <row r="43" spans="1:9" s="100" customFormat="1" x14ac:dyDescent="0.2">
      <c r="A43" s="178" t="s">
        <v>180</v>
      </c>
      <c r="B43" s="178" t="s">
        <v>328</v>
      </c>
      <c r="C43" s="178" t="s">
        <v>232</v>
      </c>
      <c r="D43" s="178" t="s">
        <v>335</v>
      </c>
      <c r="E43" s="178" t="s">
        <v>235</v>
      </c>
      <c r="F43" s="224">
        <v>16294.848499999998</v>
      </c>
      <c r="G43" s="225">
        <v>44214</v>
      </c>
      <c r="H43" s="178" t="s">
        <v>249</v>
      </c>
      <c r="I43" s="178" t="s">
        <v>128</v>
      </c>
    </row>
    <row r="44" spans="1:9" s="100" customFormat="1" x14ac:dyDescent="0.2">
      <c r="A44" s="178" t="s">
        <v>180</v>
      </c>
      <c r="B44" s="178" t="s">
        <v>329</v>
      </c>
      <c r="C44" s="178" t="s">
        <v>232</v>
      </c>
      <c r="D44" s="178" t="s">
        <v>335</v>
      </c>
      <c r="E44" s="178" t="s">
        <v>235</v>
      </c>
      <c r="F44" s="224">
        <v>2292.6675999999998</v>
      </c>
      <c r="G44" s="225">
        <v>44214</v>
      </c>
      <c r="H44" s="178" t="s">
        <v>249</v>
      </c>
      <c r="I44" s="178" t="s">
        <v>128</v>
      </c>
    </row>
    <row r="45" spans="1:9" s="100" customFormat="1" x14ac:dyDescent="0.2">
      <c r="A45" s="178" t="s">
        <v>180</v>
      </c>
      <c r="B45" s="178" t="s">
        <v>330</v>
      </c>
      <c r="C45" s="178" t="s">
        <v>232</v>
      </c>
      <c r="D45" s="178" t="s">
        <v>336</v>
      </c>
      <c r="E45" s="178" t="s">
        <v>235</v>
      </c>
      <c r="F45" s="224">
        <v>1565.2272</v>
      </c>
      <c r="G45" s="225">
        <v>44214</v>
      </c>
      <c r="H45" s="178" t="s">
        <v>249</v>
      </c>
      <c r="I45" s="178" t="s">
        <v>128</v>
      </c>
    </row>
    <row r="46" spans="1:9" s="100" customFormat="1" x14ac:dyDescent="0.2">
      <c r="A46" s="178" t="s">
        <v>180</v>
      </c>
      <c r="B46" s="178" t="s">
        <v>331</v>
      </c>
      <c r="C46" s="178" t="s">
        <v>232</v>
      </c>
      <c r="D46" s="178" t="s">
        <v>337</v>
      </c>
      <c r="E46" s="178" t="s">
        <v>235</v>
      </c>
      <c r="F46" s="224">
        <v>170268.3069</v>
      </c>
      <c r="G46" s="225">
        <v>44214</v>
      </c>
      <c r="H46" s="178" t="s">
        <v>249</v>
      </c>
      <c r="I46" s="178" t="s">
        <v>128</v>
      </c>
    </row>
    <row r="47" spans="1:9" s="100" customFormat="1" x14ac:dyDescent="0.2">
      <c r="A47" s="178" t="s">
        <v>180</v>
      </c>
      <c r="B47" s="178" t="s">
        <v>181</v>
      </c>
      <c r="C47" s="178" t="s">
        <v>182</v>
      </c>
      <c r="D47" s="178" t="s">
        <v>182</v>
      </c>
      <c r="E47" s="178" t="s">
        <v>183</v>
      </c>
      <c r="F47" s="224">
        <v>254985.31</v>
      </c>
      <c r="G47" s="225">
        <v>44214</v>
      </c>
      <c r="H47" s="178" t="s">
        <v>249</v>
      </c>
      <c r="I47" s="178" t="s">
        <v>340</v>
      </c>
    </row>
    <row r="48" spans="1:9" s="100" customFormat="1" x14ac:dyDescent="0.2">
      <c r="A48" s="178">
        <v>2012141305</v>
      </c>
      <c r="B48" s="178" t="s">
        <v>311</v>
      </c>
      <c r="C48" s="178" t="s">
        <v>312</v>
      </c>
      <c r="D48" s="178" t="s">
        <v>313</v>
      </c>
      <c r="E48" s="178" t="s">
        <v>235</v>
      </c>
      <c r="F48" s="224">
        <v>215000</v>
      </c>
      <c r="G48" s="225">
        <v>44214</v>
      </c>
      <c r="H48" s="178" t="s">
        <v>249</v>
      </c>
      <c r="I48" s="178" t="s">
        <v>220</v>
      </c>
    </row>
    <row r="49" spans="1:9" s="100" customFormat="1" x14ac:dyDescent="0.2">
      <c r="A49" s="178" t="s">
        <v>318</v>
      </c>
      <c r="B49" s="178" t="s">
        <v>321</v>
      </c>
      <c r="C49" s="178" t="s">
        <v>320</v>
      </c>
      <c r="D49" s="178" t="s">
        <v>182</v>
      </c>
      <c r="E49" s="178" t="s">
        <v>235</v>
      </c>
      <c r="F49" s="224">
        <v>93984.4</v>
      </c>
      <c r="G49" s="225">
        <v>44214</v>
      </c>
      <c r="H49" s="178" t="s">
        <v>249</v>
      </c>
      <c r="I49" s="178" t="s">
        <v>220</v>
      </c>
    </row>
    <row r="50" spans="1:9" s="100" customFormat="1" x14ac:dyDescent="0.2">
      <c r="A50" s="178" t="s">
        <v>319</v>
      </c>
      <c r="B50" s="178" t="s">
        <v>321</v>
      </c>
      <c r="C50" s="178" t="s">
        <v>320</v>
      </c>
      <c r="D50" s="178" t="s">
        <v>182</v>
      </c>
      <c r="E50" s="178" t="s">
        <v>235</v>
      </c>
      <c r="F50" s="224">
        <v>28195.32</v>
      </c>
      <c r="G50" s="225">
        <v>44214</v>
      </c>
      <c r="H50" s="178" t="s">
        <v>249</v>
      </c>
      <c r="I50" s="178" t="s">
        <v>220</v>
      </c>
    </row>
    <row r="51" spans="1:9" s="100" customFormat="1" x14ac:dyDescent="0.2">
      <c r="A51" s="178">
        <v>2009230809</v>
      </c>
      <c r="B51" s="178" t="s">
        <v>317</v>
      </c>
      <c r="C51" s="178" t="s">
        <v>314</v>
      </c>
      <c r="D51" s="178" t="s">
        <v>315</v>
      </c>
      <c r="E51" s="178" t="s">
        <v>316</v>
      </c>
      <c r="F51" s="224">
        <v>60000</v>
      </c>
      <c r="G51" s="225">
        <v>44214</v>
      </c>
      <c r="H51" s="178" t="s">
        <v>249</v>
      </c>
      <c r="I51" s="178" t="s">
        <v>220</v>
      </c>
    </row>
    <row r="52" spans="1:9" s="100" customFormat="1" x14ac:dyDescent="0.2">
      <c r="A52" s="178">
        <v>2012041339</v>
      </c>
      <c r="B52" s="178" t="s">
        <v>217</v>
      </c>
      <c r="C52" s="178" t="s">
        <v>303</v>
      </c>
      <c r="D52" s="178" t="s">
        <v>304</v>
      </c>
      <c r="E52" s="178" t="s">
        <v>183</v>
      </c>
      <c r="F52" s="224">
        <v>29250</v>
      </c>
      <c r="G52" s="225">
        <v>44214</v>
      </c>
      <c r="H52" s="178" t="s">
        <v>249</v>
      </c>
      <c r="I52" s="178" t="s">
        <v>220</v>
      </c>
    </row>
    <row r="53" spans="1:9" s="100" customFormat="1" x14ac:dyDescent="0.2">
      <c r="A53" s="178">
        <v>2012091124</v>
      </c>
      <c r="B53" s="178" t="s">
        <v>217</v>
      </c>
      <c r="C53" s="178" t="s">
        <v>305</v>
      </c>
      <c r="D53" s="178" t="s">
        <v>306</v>
      </c>
      <c r="E53" s="178" t="s">
        <v>183</v>
      </c>
      <c r="F53" s="224">
        <v>29250</v>
      </c>
      <c r="G53" s="225">
        <v>44214</v>
      </c>
      <c r="H53" s="178" t="s">
        <v>249</v>
      </c>
      <c r="I53" s="178" t="s">
        <v>220</v>
      </c>
    </row>
    <row r="54" spans="1:9" s="100" customFormat="1" x14ac:dyDescent="0.2">
      <c r="A54" s="178" t="s">
        <v>307</v>
      </c>
      <c r="B54" s="178" t="s">
        <v>309</v>
      </c>
      <c r="C54" s="178" t="s">
        <v>308</v>
      </c>
      <c r="D54" s="178" t="s">
        <v>310</v>
      </c>
      <c r="E54" s="178" t="s">
        <v>288</v>
      </c>
      <c r="F54" s="224">
        <v>17535</v>
      </c>
      <c r="G54" s="225">
        <v>44214</v>
      </c>
      <c r="H54" s="178" t="s">
        <v>249</v>
      </c>
      <c r="I54" s="178" t="s">
        <v>220</v>
      </c>
    </row>
    <row r="55" spans="1:9" s="100" customFormat="1" x14ac:dyDescent="0.2">
      <c r="A55" s="178" t="s">
        <v>180</v>
      </c>
      <c r="B55" s="178" t="s">
        <v>181</v>
      </c>
      <c r="C55" s="178" t="s">
        <v>182</v>
      </c>
      <c r="D55" s="178" t="s">
        <v>182</v>
      </c>
      <c r="E55" s="178" t="s">
        <v>183</v>
      </c>
      <c r="F55" s="224">
        <v>1472624.9809057503</v>
      </c>
      <c r="G55" s="226">
        <v>44221</v>
      </c>
      <c r="H55" s="178" t="s">
        <v>249</v>
      </c>
      <c r="I55" s="178" t="s">
        <v>340</v>
      </c>
    </row>
    <row r="56" spans="1:9" s="100" customFormat="1" x14ac:dyDescent="0.2">
      <c r="A56" s="178">
        <v>22086</v>
      </c>
      <c r="B56" s="178" t="s">
        <v>351</v>
      </c>
      <c r="C56" s="178" t="s">
        <v>349</v>
      </c>
      <c r="D56" s="178" t="s">
        <v>352</v>
      </c>
      <c r="E56" s="178" t="s">
        <v>183</v>
      </c>
      <c r="F56" s="224">
        <v>735000</v>
      </c>
      <c r="G56" s="226">
        <v>44221</v>
      </c>
      <c r="H56" s="178" t="s">
        <v>249</v>
      </c>
      <c r="I56" s="178" t="s">
        <v>220</v>
      </c>
    </row>
    <row r="57" spans="1:9" s="100" customFormat="1" x14ac:dyDescent="0.2">
      <c r="A57" s="178">
        <v>20041710009</v>
      </c>
      <c r="B57" s="178" t="s">
        <v>348</v>
      </c>
      <c r="C57" s="178" t="s">
        <v>349</v>
      </c>
      <c r="D57" s="178" t="s">
        <v>350</v>
      </c>
      <c r="E57" s="178" t="s">
        <v>316</v>
      </c>
      <c r="F57" s="224">
        <v>338000</v>
      </c>
      <c r="G57" s="226">
        <v>44221</v>
      </c>
      <c r="H57" s="178" t="s">
        <v>249</v>
      </c>
      <c r="I57" s="178" t="s">
        <v>220</v>
      </c>
    </row>
    <row r="58" spans="1:9" s="100" customFormat="1" x14ac:dyDescent="0.2">
      <c r="A58" s="178" t="s">
        <v>347</v>
      </c>
      <c r="B58" s="178" t="s">
        <v>321</v>
      </c>
      <c r="C58" s="178" t="s">
        <v>320</v>
      </c>
      <c r="D58" s="178" t="s">
        <v>182</v>
      </c>
      <c r="E58" s="178" t="s">
        <v>235</v>
      </c>
      <c r="F58" s="224">
        <v>32894.54</v>
      </c>
      <c r="G58" s="226">
        <v>44221</v>
      </c>
      <c r="H58" s="178" t="s">
        <v>249</v>
      </c>
      <c r="I58" s="178" t="s">
        <v>220</v>
      </c>
    </row>
    <row r="59" spans="1:9" s="100" customFormat="1" x14ac:dyDescent="0.2">
      <c r="A59" s="178" t="s">
        <v>180</v>
      </c>
      <c r="B59" s="178" t="s">
        <v>382</v>
      </c>
      <c r="C59" s="178" t="s">
        <v>232</v>
      </c>
      <c r="D59" s="178" t="s">
        <v>383</v>
      </c>
      <c r="E59" s="178" t="s">
        <v>235</v>
      </c>
      <c r="F59" s="224">
        <v>18727.256099999999</v>
      </c>
      <c r="G59" s="226">
        <v>44221</v>
      </c>
      <c r="H59" s="178" t="s">
        <v>249</v>
      </c>
      <c r="I59" s="178" t="s">
        <v>128</v>
      </c>
    </row>
    <row r="60" spans="1:9" s="100" customFormat="1" x14ac:dyDescent="0.2">
      <c r="A60" s="178" t="s">
        <v>180</v>
      </c>
      <c r="B60" s="178" t="s">
        <v>388</v>
      </c>
      <c r="C60" s="178" t="s">
        <v>232</v>
      </c>
      <c r="D60" s="178" t="s">
        <v>385</v>
      </c>
      <c r="E60" s="178" t="s">
        <v>235</v>
      </c>
      <c r="F60" s="224">
        <v>17200.156999999999</v>
      </c>
      <c r="G60" s="226">
        <v>44221</v>
      </c>
      <c r="H60" s="178" t="s">
        <v>249</v>
      </c>
      <c r="I60" s="178" t="s">
        <v>128</v>
      </c>
    </row>
    <row r="61" spans="1:9" s="100" customFormat="1" x14ac:dyDescent="0.2">
      <c r="A61" s="178" t="s">
        <v>180</v>
      </c>
      <c r="B61" s="178" t="s">
        <v>381</v>
      </c>
      <c r="C61" s="178" t="s">
        <v>232</v>
      </c>
      <c r="D61" s="178" t="s">
        <v>383</v>
      </c>
      <c r="E61" s="178" t="s">
        <v>235</v>
      </c>
      <c r="F61" s="224">
        <v>13785.350999999999</v>
      </c>
      <c r="G61" s="226">
        <v>44221</v>
      </c>
      <c r="H61" s="178" t="s">
        <v>249</v>
      </c>
      <c r="I61" s="178" t="s">
        <v>128</v>
      </c>
    </row>
    <row r="62" spans="1:9" s="100" customFormat="1" x14ac:dyDescent="0.2">
      <c r="A62" s="178" t="s">
        <v>180</v>
      </c>
      <c r="B62" s="178" t="s">
        <v>387</v>
      </c>
      <c r="C62" s="178" t="s">
        <v>232</v>
      </c>
      <c r="D62" s="178" t="s">
        <v>385</v>
      </c>
      <c r="E62" s="178" t="s">
        <v>235</v>
      </c>
      <c r="F62" s="224">
        <v>94172.354399999997</v>
      </c>
      <c r="G62" s="226">
        <v>44221</v>
      </c>
      <c r="H62" s="178" t="s">
        <v>249</v>
      </c>
      <c r="I62" s="178" t="s">
        <v>128</v>
      </c>
    </row>
    <row r="63" spans="1:9" s="100" customFormat="1" x14ac:dyDescent="0.2">
      <c r="A63" s="178" t="s">
        <v>180</v>
      </c>
      <c r="B63" s="178" t="s">
        <v>386</v>
      </c>
      <c r="C63" s="178" t="s">
        <v>232</v>
      </c>
      <c r="D63" s="178" t="s">
        <v>384</v>
      </c>
      <c r="E63" s="178" t="s">
        <v>235</v>
      </c>
      <c r="F63" s="224">
        <v>70600.894100000005</v>
      </c>
      <c r="G63" s="226">
        <v>44221</v>
      </c>
      <c r="H63" s="178" t="s">
        <v>249</v>
      </c>
      <c r="I63" s="178" t="s">
        <v>128</v>
      </c>
    </row>
    <row r="64" spans="1:9" s="100" customFormat="1" x14ac:dyDescent="0.2">
      <c r="A64" s="178" t="s">
        <v>180</v>
      </c>
      <c r="B64" s="178" t="s">
        <v>181</v>
      </c>
      <c r="C64" s="178" t="s">
        <v>182</v>
      </c>
      <c r="D64" s="178" t="s">
        <v>182</v>
      </c>
      <c r="E64" s="178" t="s">
        <v>183</v>
      </c>
      <c r="F64" s="224">
        <v>399012.86785649997</v>
      </c>
      <c r="G64" s="226">
        <v>44228</v>
      </c>
      <c r="H64" s="178" t="s">
        <v>249</v>
      </c>
      <c r="I64" s="178" t="s">
        <v>340</v>
      </c>
    </row>
    <row r="65" spans="1:9" s="100" customFormat="1" x14ac:dyDescent="0.2">
      <c r="A65" s="178" t="s">
        <v>406</v>
      </c>
      <c r="B65" s="178" t="s">
        <v>407</v>
      </c>
      <c r="C65" s="178" t="s">
        <v>408</v>
      </c>
      <c r="D65" s="178" t="s">
        <v>409</v>
      </c>
      <c r="E65" s="178" t="s">
        <v>183</v>
      </c>
      <c r="F65" s="224">
        <v>135493</v>
      </c>
      <c r="G65" s="226">
        <v>44228</v>
      </c>
      <c r="H65" s="178" t="s">
        <v>249</v>
      </c>
      <c r="I65" s="178" t="s">
        <v>410</v>
      </c>
    </row>
    <row r="66" spans="1:9" s="100" customFormat="1" x14ac:dyDescent="0.2">
      <c r="A66" s="178">
        <v>2101041716</v>
      </c>
      <c r="B66" s="178" t="s">
        <v>217</v>
      </c>
      <c r="C66" s="178" t="s">
        <v>416</v>
      </c>
      <c r="D66" s="178" t="s">
        <v>417</v>
      </c>
      <c r="E66" s="178" t="s">
        <v>183</v>
      </c>
      <c r="F66" s="224">
        <v>29250</v>
      </c>
      <c r="G66" s="226">
        <v>44228</v>
      </c>
      <c r="H66" s="178" t="s">
        <v>249</v>
      </c>
      <c r="I66" s="178" t="s">
        <v>220</v>
      </c>
    </row>
    <row r="67" spans="1:9" s="100" customFormat="1" x14ac:dyDescent="0.2">
      <c r="A67" s="178">
        <v>2101201403</v>
      </c>
      <c r="B67" s="178" t="s">
        <v>217</v>
      </c>
      <c r="C67" s="178" t="s">
        <v>416</v>
      </c>
      <c r="D67" s="178" t="s">
        <v>422</v>
      </c>
      <c r="E67" s="178" t="s">
        <v>183</v>
      </c>
      <c r="F67" s="224">
        <v>29250</v>
      </c>
      <c r="G67" s="226">
        <v>44228</v>
      </c>
      <c r="H67" s="178" t="s">
        <v>249</v>
      </c>
      <c r="I67" s="178" t="s">
        <v>220</v>
      </c>
    </row>
    <row r="68" spans="1:9" s="100" customFormat="1" x14ac:dyDescent="0.2">
      <c r="A68" s="178">
        <v>2101201532</v>
      </c>
      <c r="B68" s="178" t="s">
        <v>217</v>
      </c>
      <c r="C68" s="178" t="s">
        <v>423</v>
      </c>
      <c r="D68" s="178" t="s">
        <v>424</v>
      </c>
      <c r="E68" s="178" t="s">
        <v>183</v>
      </c>
      <c r="F68" s="224">
        <v>29250</v>
      </c>
      <c r="G68" s="226">
        <v>44228</v>
      </c>
      <c r="H68" s="178" t="s">
        <v>249</v>
      </c>
      <c r="I68" s="178" t="s">
        <v>220</v>
      </c>
    </row>
    <row r="69" spans="1:9" s="100" customFormat="1" x14ac:dyDescent="0.2">
      <c r="A69" s="178" t="s">
        <v>411</v>
      </c>
      <c r="B69" s="178" t="s">
        <v>321</v>
      </c>
      <c r="C69" s="178" t="s">
        <v>412</v>
      </c>
      <c r="D69" s="178" t="s">
        <v>182</v>
      </c>
      <c r="E69" s="178" t="s">
        <v>235</v>
      </c>
      <c r="F69" s="224">
        <v>47918.1</v>
      </c>
      <c r="G69" s="226">
        <v>44228</v>
      </c>
      <c r="H69" s="178" t="s">
        <v>249</v>
      </c>
      <c r="I69" s="178" t="s">
        <v>220</v>
      </c>
    </row>
    <row r="70" spans="1:9" s="100" customFormat="1" x14ac:dyDescent="0.2">
      <c r="A70" s="178" t="s">
        <v>420</v>
      </c>
      <c r="B70" s="178" t="s">
        <v>421</v>
      </c>
      <c r="C70" s="178" t="s">
        <v>418</v>
      </c>
      <c r="D70" s="178" t="s">
        <v>419</v>
      </c>
      <c r="E70" s="178" t="s">
        <v>183</v>
      </c>
      <c r="F70" s="224">
        <v>18000</v>
      </c>
      <c r="G70" s="226">
        <v>44228</v>
      </c>
      <c r="H70" s="178" t="s">
        <v>249</v>
      </c>
      <c r="I70" s="178" t="s">
        <v>220</v>
      </c>
    </row>
    <row r="71" spans="1:9" s="100" customFormat="1" x14ac:dyDescent="0.2">
      <c r="A71" s="178">
        <v>2101051141</v>
      </c>
      <c r="B71" s="178" t="s">
        <v>413</v>
      </c>
      <c r="C71" s="178" t="s">
        <v>414</v>
      </c>
      <c r="D71" s="178" t="s">
        <v>415</v>
      </c>
      <c r="E71" s="178" t="s">
        <v>183</v>
      </c>
      <c r="F71" s="224">
        <v>2500</v>
      </c>
      <c r="G71" s="226">
        <v>44228</v>
      </c>
      <c r="H71" s="178" t="s">
        <v>249</v>
      </c>
      <c r="I71" s="178" t="s">
        <v>220</v>
      </c>
    </row>
    <row r="72" spans="1:9" s="100" customFormat="1" x14ac:dyDescent="0.2">
      <c r="A72" s="178">
        <v>2101261102</v>
      </c>
      <c r="B72" s="178" t="s">
        <v>454</v>
      </c>
      <c r="C72" s="178" t="s">
        <v>455</v>
      </c>
      <c r="D72" s="178" t="s">
        <v>456</v>
      </c>
      <c r="E72" s="178" t="s">
        <v>316</v>
      </c>
      <c r="F72" s="224">
        <v>1200000</v>
      </c>
      <c r="G72" s="226">
        <v>44235</v>
      </c>
      <c r="H72" s="178" t="s">
        <v>468</v>
      </c>
      <c r="I72" s="178" t="s">
        <v>220</v>
      </c>
    </row>
    <row r="73" spans="1:9" s="100" customFormat="1" x14ac:dyDescent="0.2">
      <c r="A73" s="178">
        <v>2101261057</v>
      </c>
      <c r="B73" s="178" t="s">
        <v>457</v>
      </c>
      <c r="C73" s="178" t="s">
        <v>458</v>
      </c>
      <c r="D73" s="178" t="s">
        <v>459</v>
      </c>
      <c r="E73" s="178" t="s">
        <v>316</v>
      </c>
      <c r="F73" s="224">
        <v>750000</v>
      </c>
      <c r="G73" s="226">
        <v>44235</v>
      </c>
      <c r="H73" s="178" t="s">
        <v>468</v>
      </c>
      <c r="I73" s="178" t="s">
        <v>220</v>
      </c>
    </row>
    <row r="74" spans="1:9" s="100" customFormat="1" x14ac:dyDescent="0.2">
      <c r="A74" s="178">
        <v>2101261047</v>
      </c>
      <c r="B74" s="178" t="s">
        <v>460</v>
      </c>
      <c r="C74" s="178" t="s">
        <v>461</v>
      </c>
      <c r="D74" s="178" t="s">
        <v>459</v>
      </c>
      <c r="E74" s="178" t="s">
        <v>316</v>
      </c>
      <c r="F74" s="224">
        <v>750000</v>
      </c>
      <c r="G74" s="226">
        <v>44235</v>
      </c>
      <c r="H74" s="178" t="s">
        <v>468</v>
      </c>
      <c r="I74" s="178" t="s">
        <v>220</v>
      </c>
    </row>
    <row r="75" spans="1:9" s="100" customFormat="1" x14ac:dyDescent="0.2">
      <c r="A75" s="178" t="s">
        <v>180</v>
      </c>
      <c r="B75" s="178" t="s">
        <v>181</v>
      </c>
      <c r="C75" s="178" t="s">
        <v>182</v>
      </c>
      <c r="D75" s="178" t="s">
        <v>182</v>
      </c>
      <c r="E75" s="178" t="s">
        <v>183</v>
      </c>
      <c r="F75" s="224">
        <v>214529.79170000009</v>
      </c>
      <c r="G75" s="226">
        <v>44235</v>
      </c>
      <c r="H75" s="178" t="s">
        <v>468</v>
      </c>
      <c r="I75" s="178" t="s">
        <v>340</v>
      </c>
    </row>
    <row r="76" spans="1:9" s="100" customFormat="1" x14ac:dyDescent="0.2">
      <c r="A76" s="178">
        <v>2101261111</v>
      </c>
      <c r="B76" s="178" t="s">
        <v>465</v>
      </c>
      <c r="C76" s="178" t="s">
        <v>466</v>
      </c>
      <c r="D76" s="178" t="s">
        <v>459</v>
      </c>
      <c r="E76" s="178" t="s">
        <v>316</v>
      </c>
      <c r="F76" s="224">
        <v>200000</v>
      </c>
      <c r="G76" s="226">
        <v>44235</v>
      </c>
      <c r="H76" s="178" t="s">
        <v>468</v>
      </c>
      <c r="I76" s="178" t="s">
        <v>220</v>
      </c>
    </row>
    <row r="77" spans="1:9" s="100" customFormat="1" x14ac:dyDescent="0.2">
      <c r="A77" s="178" t="s">
        <v>318</v>
      </c>
      <c r="B77" s="178" t="s">
        <v>321</v>
      </c>
      <c r="C77" s="178" t="s">
        <v>182</v>
      </c>
      <c r="D77" s="178" t="s">
        <v>182</v>
      </c>
      <c r="E77" s="178" t="s">
        <v>235</v>
      </c>
      <c r="F77" s="224">
        <v>98982.6</v>
      </c>
      <c r="G77" s="226">
        <v>44235</v>
      </c>
      <c r="H77" s="178" t="s">
        <v>468</v>
      </c>
      <c r="I77" s="178" t="s">
        <v>220</v>
      </c>
    </row>
    <row r="78" spans="1:9" s="100" customFormat="1" x14ac:dyDescent="0.2">
      <c r="A78" s="178">
        <v>2101221152</v>
      </c>
      <c r="B78" s="178" t="s">
        <v>462</v>
      </c>
      <c r="C78" s="178" t="s">
        <v>463</v>
      </c>
      <c r="D78" s="178" t="s">
        <v>464</v>
      </c>
      <c r="E78" s="178" t="s">
        <v>183</v>
      </c>
      <c r="F78" s="224">
        <v>33750</v>
      </c>
      <c r="G78" s="226">
        <v>44235</v>
      </c>
      <c r="H78" s="178" t="s">
        <v>468</v>
      </c>
      <c r="I78" s="178" t="s">
        <v>220</v>
      </c>
    </row>
    <row r="79" spans="1:9" s="100" customFormat="1" x14ac:dyDescent="0.2">
      <c r="A79" s="178" t="s">
        <v>180</v>
      </c>
      <c r="B79" s="178" t="s">
        <v>181</v>
      </c>
      <c r="C79" s="178" t="s">
        <v>182</v>
      </c>
      <c r="D79" s="178" t="s">
        <v>182</v>
      </c>
      <c r="E79" s="178" t="s">
        <v>183</v>
      </c>
      <c r="F79" s="224">
        <v>367465.34004800016</v>
      </c>
      <c r="G79" s="226">
        <v>44243</v>
      </c>
      <c r="H79" s="178" t="s">
        <v>468</v>
      </c>
      <c r="I79" s="178" t="s">
        <v>340</v>
      </c>
    </row>
    <row r="80" spans="1:9" s="100" customFormat="1" x14ac:dyDescent="0.2">
      <c r="A80" s="178" t="s">
        <v>517</v>
      </c>
      <c r="B80" s="178" t="s">
        <v>514</v>
      </c>
      <c r="C80" s="178" t="s">
        <v>515</v>
      </c>
      <c r="D80" s="178" t="s">
        <v>516</v>
      </c>
      <c r="E80" s="227" t="s">
        <v>183</v>
      </c>
      <c r="F80" s="224">
        <v>70000</v>
      </c>
      <c r="G80" s="226">
        <v>44243</v>
      </c>
      <c r="H80" s="178" t="s">
        <v>468</v>
      </c>
      <c r="I80" s="178" t="s">
        <v>220</v>
      </c>
    </row>
    <row r="81" spans="1:9" s="100" customFormat="1" x14ac:dyDescent="0.2">
      <c r="A81" s="178">
        <v>2101291113</v>
      </c>
      <c r="B81" s="178" t="s">
        <v>502</v>
      </c>
      <c r="C81" s="178" t="s">
        <v>503</v>
      </c>
      <c r="D81" s="178" t="s">
        <v>504</v>
      </c>
      <c r="E81" s="227" t="s">
        <v>183</v>
      </c>
      <c r="F81" s="224">
        <v>30000</v>
      </c>
      <c r="G81" s="226">
        <v>44243</v>
      </c>
      <c r="H81" s="178" t="s">
        <v>468</v>
      </c>
      <c r="I81" s="178" t="s">
        <v>220</v>
      </c>
    </row>
    <row r="82" spans="1:9" s="100" customFormat="1" x14ac:dyDescent="0.2">
      <c r="A82" s="178">
        <v>2012180833</v>
      </c>
      <c r="B82" s="178" t="s">
        <v>217</v>
      </c>
      <c r="C82" s="178" t="s">
        <v>416</v>
      </c>
      <c r="D82" s="178" t="s">
        <v>505</v>
      </c>
      <c r="E82" s="178" t="s">
        <v>183</v>
      </c>
      <c r="F82" s="224">
        <v>29250</v>
      </c>
      <c r="G82" s="226">
        <v>44243</v>
      </c>
      <c r="H82" s="178" t="s">
        <v>468</v>
      </c>
      <c r="I82" s="178" t="s">
        <v>220</v>
      </c>
    </row>
    <row r="83" spans="1:9" s="100" customFormat="1" x14ac:dyDescent="0.2">
      <c r="A83" s="178">
        <v>2102021033</v>
      </c>
      <c r="B83" s="178" t="s">
        <v>321</v>
      </c>
      <c r="C83" s="178" t="s">
        <v>412</v>
      </c>
      <c r="D83" s="178" t="s">
        <v>506</v>
      </c>
      <c r="E83" s="178" t="s">
        <v>235</v>
      </c>
      <c r="F83" s="224">
        <v>14339.85</v>
      </c>
      <c r="G83" s="226">
        <v>44243</v>
      </c>
      <c r="H83" s="178" t="s">
        <v>468</v>
      </c>
      <c r="I83" s="178" t="s">
        <v>220</v>
      </c>
    </row>
    <row r="84" spans="1:9" s="100" customFormat="1" x14ac:dyDescent="0.2">
      <c r="A84" s="178">
        <v>2101271446</v>
      </c>
      <c r="B84" s="178" t="s">
        <v>499</v>
      </c>
      <c r="C84" s="178" t="s">
        <v>500</v>
      </c>
      <c r="D84" s="178" t="s">
        <v>501</v>
      </c>
      <c r="E84" s="178" t="s">
        <v>235</v>
      </c>
      <c r="F84" s="224">
        <v>10875</v>
      </c>
      <c r="G84" s="226">
        <v>44243</v>
      </c>
      <c r="H84" s="178" t="s">
        <v>468</v>
      </c>
      <c r="I84" s="178" t="s">
        <v>220</v>
      </c>
    </row>
    <row r="85" spans="1:9" s="100" customFormat="1" x14ac:dyDescent="0.2">
      <c r="A85" s="178">
        <v>2102021134</v>
      </c>
      <c r="B85" s="178" t="s">
        <v>507</v>
      </c>
      <c r="C85" s="178" t="s">
        <v>508</v>
      </c>
      <c r="D85" s="178" t="s">
        <v>509</v>
      </c>
      <c r="E85" s="178" t="s">
        <v>235</v>
      </c>
      <c r="F85" s="224">
        <v>1253.18</v>
      </c>
      <c r="G85" s="226">
        <v>44243</v>
      </c>
      <c r="H85" s="178" t="s">
        <v>468</v>
      </c>
      <c r="I85" s="178" t="s">
        <v>220</v>
      </c>
    </row>
    <row r="86" spans="1:9" s="100" customFormat="1" x14ac:dyDescent="0.2">
      <c r="A86" s="178">
        <v>2102031056</v>
      </c>
      <c r="B86" s="178" t="s">
        <v>510</v>
      </c>
      <c r="C86" s="178" t="s">
        <v>512</v>
      </c>
      <c r="D86" s="178" t="s">
        <v>513</v>
      </c>
      <c r="E86" s="178" t="s">
        <v>183</v>
      </c>
      <c r="F86" s="224">
        <v>1000</v>
      </c>
      <c r="G86" s="226">
        <v>44243</v>
      </c>
      <c r="H86" s="178" t="s">
        <v>468</v>
      </c>
      <c r="I86" s="178" t="s">
        <v>220</v>
      </c>
    </row>
    <row r="87" spans="1:9" s="100" customFormat="1" x14ac:dyDescent="0.2">
      <c r="A87" s="178">
        <v>2102021619</v>
      </c>
      <c r="B87" s="178" t="s">
        <v>510</v>
      </c>
      <c r="C87" s="178" t="s">
        <v>512</v>
      </c>
      <c r="D87" s="178" t="s">
        <v>511</v>
      </c>
      <c r="E87" s="178" t="s">
        <v>183</v>
      </c>
      <c r="F87" s="224">
        <v>750</v>
      </c>
      <c r="G87" s="226">
        <v>44243</v>
      </c>
      <c r="H87" s="178" t="s">
        <v>468</v>
      </c>
      <c r="I87" s="178" t="s">
        <v>220</v>
      </c>
    </row>
    <row r="88" spans="1:9" s="100" customFormat="1" x14ac:dyDescent="0.2">
      <c r="A88" s="178" t="s">
        <v>180</v>
      </c>
      <c r="B88" s="178" t="s">
        <v>181</v>
      </c>
      <c r="C88" s="178" t="s">
        <v>182</v>
      </c>
      <c r="D88" s="178" t="s">
        <v>182</v>
      </c>
      <c r="E88" s="178" t="s">
        <v>183</v>
      </c>
      <c r="F88" s="224">
        <v>323407.87170725001</v>
      </c>
      <c r="G88" s="226">
        <v>44249</v>
      </c>
      <c r="H88" s="178" t="s">
        <v>468</v>
      </c>
      <c r="I88" s="178" t="s">
        <v>340</v>
      </c>
    </row>
    <row r="89" spans="1:9" s="100" customFormat="1" x14ac:dyDescent="0.2">
      <c r="A89" s="178">
        <v>2102091041</v>
      </c>
      <c r="B89" s="178" t="s">
        <v>217</v>
      </c>
      <c r="C89" s="178" t="s">
        <v>538</v>
      </c>
      <c r="D89" s="178" t="s">
        <v>537</v>
      </c>
      <c r="E89" s="178" t="s">
        <v>235</v>
      </c>
      <c r="F89" s="224">
        <v>48000</v>
      </c>
      <c r="G89" s="226">
        <v>44249</v>
      </c>
      <c r="H89" s="178" t="s">
        <v>468</v>
      </c>
      <c r="I89" s="178" t="s">
        <v>220</v>
      </c>
    </row>
    <row r="90" spans="1:9" s="100" customFormat="1" x14ac:dyDescent="0.2">
      <c r="A90" s="178">
        <v>2102091036</v>
      </c>
      <c r="B90" s="178" t="s">
        <v>217</v>
      </c>
      <c r="C90" s="178" t="s">
        <v>538</v>
      </c>
      <c r="D90" s="178" t="s">
        <v>539</v>
      </c>
      <c r="E90" s="178" t="s">
        <v>235</v>
      </c>
      <c r="F90" s="224">
        <v>48000</v>
      </c>
      <c r="G90" s="226">
        <v>44249</v>
      </c>
      <c r="H90" s="178" t="s">
        <v>468</v>
      </c>
      <c r="I90" s="178" t="s">
        <v>220</v>
      </c>
    </row>
    <row r="91" spans="1:9" s="100" customFormat="1" x14ac:dyDescent="0.2">
      <c r="A91" s="178">
        <v>2102091044</v>
      </c>
      <c r="B91" s="178" t="s">
        <v>217</v>
      </c>
      <c r="C91" s="178" t="s">
        <v>538</v>
      </c>
      <c r="D91" s="178" t="s">
        <v>540</v>
      </c>
      <c r="E91" s="178" t="s">
        <v>235</v>
      </c>
      <c r="F91" s="224">
        <v>48000</v>
      </c>
      <c r="G91" s="226">
        <v>44249</v>
      </c>
      <c r="H91" s="178" t="s">
        <v>468</v>
      </c>
      <c r="I91" s="178" t="s">
        <v>220</v>
      </c>
    </row>
    <row r="92" spans="1:9" s="100" customFormat="1" x14ac:dyDescent="0.2">
      <c r="A92" s="178" t="s">
        <v>180</v>
      </c>
      <c r="B92" s="178" t="s">
        <v>544</v>
      </c>
      <c r="C92" s="178" t="s">
        <v>232</v>
      </c>
      <c r="D92" s="178" t="s">
        <v>543</v>
      </c>
      <c r="E92" s="178" t="s">
        <v>235</v>
      </c>
      <c r="F92" s="224">
        <v>51572.75</v>
      </c>
      <c r="G92" s="226">
        <v>44249</v>
      </c>
      <c r="H92" s="178" t="s">
        <v>468</v>
      </c>
      <c r="I92" s="178" t="s">
        <v>128</v>
      </c>
    </row>
    <row r="93" spans="1:9" s="100" customFormat="1" x14ac:dyDescent="0.2">
      <c r="A93" s="178" t="s">
        <v>180</v>
      </c>
      <c r="B93" s="178" t="s">
        <v>548</v>
      </c>
      <c r="C93" s="178" t="s">
        <v>232</v>
      </c>
      <c r="D93" s="178" t="s">
        <v>547</v>
      </c>
      <c r="E93" s="178" t="s">
        <v>235</v>
      </c>
      <c r="F93" s="224">
        <v>48290.5</v>
      </c>
      <c r="G93" s="226">
        <v>44249</v>
      </c>
      <c r="H93" s="178" t="s">
        <v>468</v>
      </c>
      <c r="I93" s="178" t="s">
        <v>128</v>
      </c>
    </row>
    <row r="94" spans="1:9" s="100" customFormat="1" x14ac:dyDescent="0.2">
      <c r="A94" s="178">
        <v>2102091824</v>
      </c>
      <c r="B94" s="178" t="s">
        <v>541</v>
      </c>
      <c r="C94" s="178" t="s">
        <v>538</v>
      </c>
      <c r="D94" s="178" t="s">
        <v>542</v>
      </c>
      <c r="E94" s="178" t="s">
        <v>183</v>
      </c>
      <c r="F94" s="224">
        <v>10000</v>
      </c>
      <c r="G94" s="226">
        <v>44249</v>
      </c>
      <c r="H94" s="178" t="s">
        <v>468</v>
      </c>
      <c r="I94" s="178" t="s">
        <v>220</v>
      </c>
    </row>
    <row r="95" spans="1:9" s="100" customFormat="1" x14ac:dyDescent="0.2">
      <c r="A95" s="178" t="s">
        <v>180</v>
      </c>
      <c r="B95" s="178" t="s">
        <v>545</v>
      </c>
      <c r="C95" s="178" t="s">
        <v>232</v>
      </c>
      <c r="D95" s="178" t="s">
        <v>546</v>
      </c>
      <c r="E95" s="178" t="s">
        <v>235</v>
      </c>
      <c r="F95" s="224">
        <v>3461.99</v>
      </c>
      <c r="G95" s="226">
        <v>44249</v>
      </c>
      <c r="H95" s="178" t="s">
        <v>468</v>
      </c>
      <c r="I95" s="178" t="s">
        <v>128</v>
      </c>
    </row>
    <row r="96" spans="1:9" s="100" customFormat="1" x14ac:dyDescent="0.2">
      <c r="A96" s="178" t="s">
        <v>180</v>
      </c>
      <c r="B96" s="178" t="s">
        <v>181</v>
      </c>
      <c r="C96" s="178" t="s">
        <v>182</v>
      </c>
      <c r="D96" s="178" t="s">
        <v>182</v>
      </c>
      <c r="E96" s="178" t="s">
        <v>183</v>
      </c>
      <c r="F96" s="224">
        <v>774447.55066974997</v>
      </c>
      <c r="G96" s="226">
        <v>44256</v>
      </c>
      <c r="H96" s="178" t="s">
        <v>468</v>
      </c>
      <c r="I96" s="178" t="s">
        <v>340</v>
      </c>
    </row>
    <row r="97" spans="1:9" s="100" customFormat="1" x14ac:dyDescent="0.2">
      <c r="A97" s="178">
        <v>2102101242</v>
      </c>
      <c r="B97" s="178" t="s">
        <v>217</v>
      </c>
      <c r="C97" s="178" t="s">
        <v>582</v>
      </c>
      <c r="D97" s="178" t="s">
        <v>583</v>
      </c>
      <c r="E97" s="178" t="s">
        <v>183</v>
      </c>
      <c r="F97" s="224">
        <v>29250</v>
      </c>
      <c r="G97" s="226">
        <v>44256</v>
      </c>
      <c r="H97" s="178" t="s">
        <v>468</v>
      </c>
      <c r="I97" s="178" t="s">
        <v>220</v>
      </c>
    </row>
    <row r="98" spans="1:9" s="100" customFormat="1" x14ac:dyDescent="0.2">
      <c r="A98" s="178">
        <v>2102101240</v>
      </c>
      <c r="B98" s="178" t="s">
        <v>217</v>
      </c>
      <c r="C98" s="178" t="s">
        <v>584</v>
      </c>
      <c r="D98" s="178" t="s">
        <v>583</v>
      </c>
      <c r="E98" s="178" t="s">
        <v>183</v>
      </c>
      <c r="F98" s="224">
        <v>29250</v>
      </c>
      <c r="G98" s="226">
        <v>44256</v>
      </c>
      <c r="H98" s="178" t="s">
        <v>468</v>
      </c>
      <c r="I98" s="178" t="s">
        <v>220</v>
      </c>
    </row>
    <row r="99" spans="1:9" s="100" customFormat="1" x14ac:dyDescent="0.2">
      <c r="A99" s="178">
        <v>2102101221</v>
      </c>
      <c r="B99" s="178" t="s">
        <v>217</v>
      </c>
      <c r="C99" s="178" t="s">
        <v>585</v>
      </c>
      <c r="D99" s="178" t="s">
        <v>586</v>
      </c>
      <c r="E99" s="178" t="s">
        <v>183</v>
      </c>
      <c r="F99" s="224">
        <v>29250</v>
      </c>
      <c r="G99" s="226">
        <v>44256</v>
      </c>
      <c r="H99" s="178" t="s">
        <v>468</v>
      </c>
      <c r="I99" s="178" t="s">
        <v>220</v>
      </c>
    </row>
    <row r="100" spans="1:9" s="100" customFormat="1" x14ac:dyDescent="0.2">
      <c r="A100" s="178">
        <v>2102101224</v>
      </c>
      <c r="B100" s="178" t="s">
        <v>217</v>
      </c>
      <c r="C100" s="178" t="s">
        <v>587</v>
      </c>
      <c r="D100" s="178" t="s">
        <v>588</v>
      </c>
      <c r="E100" s="178" t="s">
        <v>183</v>
      </c>
      <c r="F100" s="224">
        <v>29250</v>
      </c>
      <c r="G100" s="226">
        <v>44256</v>
      </c>
      <c r="H100" s="178" t="s">
        <v>468</v>
      </c>
      <c r="I100" s="178" t="s">
        <v>220</v>
      </c>
    </row>
    <row r="101" spans="1:9" s="100" customFormat="1" x14ac:dyDescent="0.2">
      <c r="A101" s="178">
        <v>2102101230</v>
      </c>
      <c r="B101" s="178" t="s">
        <v>217</v>
      </c>
      <c r="C101" s="178" t="s">
        <v>590</v>
      </c>
      <c r="D101" s="178" t="s">
        <v>589</v>
      </c>
      <c r="E101" s="178" t="s">
        <v>183</v>
      </c>
      <c r="F101" s="224">
        <v>29250</v>
      </c>
      <c r="G101" s="226">
        <v>44256</v>
      </c>
      <c r="H101" s="178" t="s">
        <v>468</v>
      </c>
      <c r="I101" s="178" t="s">
        <v>220</v>
      </c>
    </row>
    <row r="102" spans="1:9" s="100" customFormat="1" x14ac:dyDescent="0.2">
      <c r="A102" s="178">
        <v>2102101226</v>
      </c>
      <c r="B102" s="178" t="s">
        <v>217</v>
      </c>
      <c r="C102" s="178" t="s">
        <v>588</v>
      </c>
      <c r="D102" s="178" t="s">
        <v>587</v>
      </c>
      <c r="E102" s="178" t="s">
        <v>183</v>
      </c>
      <c r="F102" s="224">
        <v>29250</v>
      </c>
      <c r="G102" s="226">
        <v>44256</v>
      </c>
      <c r="H102" s="178" t="s">
        <v>468</v>
      </c>
      <c r="I102" s="178" t="s">
        <v>220</v>
      </c>
    </row>
    <row r="103" spans="1:9" s="100" customFormat="1" x14ac:dyDescent="0.2">
      <c r="A103" s="178">
        <v>2102101232</v>
      </c>
      <c r="B103" s="178" t="s">
        <v>217</v>
      </c>
      <c r="C103" s="178" t="s">
        <v>591</v>
      </c>
      <c r="D103" s="178" t="s">
        <v>592</v>
      </c>
      <c r="E103" s="178" t="s">
        <v>183</v>
      </c>
      <c r="F103" s="224">
        <v>29250</v>
      </c>
      <c r="G103" s="226">
        <v>44256</v>
      </c>
      <c r="H103" s="178" t="s">
        <v>468</v>
      </c>
      <c r="I103" s="178" t="s">
        <v>220</v>
      </c>
    </row>
    <row r="104" spans="1:9" s="100" customFormat="1" x14ac:dyDescent="0.2">
      <c r="A104" s="178" t="s">
        <v>180</v>
      </c>
      <c r="B104" s="178" t="s">
        <v>647</v>
      </c>
      <c r="C104" s="178" t="s">
        <v>232</v>
      </c>
      <c r="D104" s="178" t="s">
        <v>648</v>
      </c>
      <c r="E104" s="178" t="s">
        <v>235</v>
      </c>
      <c r="F104" s="224">
        <v>121255.3037</v>
      </c>
      <c r="G104" s="226">
        <v>44263</v>
      </c>
      <c r="H104" s="178" t="s">
        <v>73</v>
      </c>
      <c r="I104" s="178" t="s">
        <v>128</v>
      </c>
    </row>
    <row r="105" spans="1:9" s="100" customFormat="1" x14ac:dyDescent="0.2">
      <c r="A105" s="178" t="s">
        <v>180</v>
      </c>
      <c r="B105" s="178" t="s">
        <v>650</v>
      </c>
      <c r="C105" s="178" t="s">
        <v>232</v>
      </c>
      <c r="D105" s="178" t="s">
        <v>649</v>
      </c>
      <c r="E105" s="178" t="s">
        <v>235</v>
      </c>
      <c r="F105" s="224">
        <v>50034.7333</v>
      </c>
      <c r="G105" s="226">
        <v>44263</v>
      </c>
      <c r="H105" s="178" t="s">
        <v>73</v>
      </c>
      <c r="I105" s="178" t="s">
        <v>128</v>
      </c>
    </row>
    <row r="106" spans="1:9" s="100" customFormat="1" x14ac:dyDescent="0.2">
      <c r="A106" s="178" t="s">
        <v>180</v>
      </c>
      <c r="B106" s="178" t="s">
        <v>652</v>
      </c>
      <c r="C106" s="178" t="s">
        <v>232</v>
      </c>
      <c r="D106" s="178" t="s">
        <v>651</v>
      </c>
      <c r="E106" s="178" t="s">
        <v>235</v>
      </c>
      <c r="F106" s="224">
        <v>46381.673499999997</v>
      </c>
      <c r="G106" s="226">
        <v>44263</v>
      </c>
      <c r="H106" s="178" t="s">
        <v>73</v>
      </c>
      <c r="I106" s="178" t="s">
        <v>128</v>
      </c>
    </row>
    <row r="107" spans="1:9" s="100" customFormat="1" x14ac:dyDescent="0.2">
      <c r="A107" s="178" t="s">
        <v>180</v>
      </c>
      <c r="B107" s="178" t="s">
        <v>181</v>
      </c>
      <c r="C107" s="178" t="s">
        <v>182</v>
      </c>
      <c r="D107" s="178" t="s">
        <v>182</v>
      </c>
      <c r="E107" s="178" t="s">
        <v>183</v>
      </c>
      <c r="F107" s="224">
        <v>214599.33</v>
      </c>
      <c r="G107" s="226">
        <v>44263</v>
      </c>
      <c r="H107" s="178" t="s">
        <v>73</v>
      </c>
      <c r="I107" s="178" t="s">
        <v>340</v>
      </c>
    </row>
    <row r="108" spans="1:9" s="100" customFormat="1" x14ac:dyDescent="0.2">
      <c r="A108" s="178" t="s">
        <v>180</v>
      </c>
      <c r="B108" s="178" t="s">
        <v>653</v>
      </c>
      <c r="C108" s="178" t="s">
        <v>232</v>
      </c>
      <c r="D108" s="178" t="s">
        <v>651</v>
      </c>
      <c r="E108" s="178" t="s">
        <v>235</v>
      </c>
      <c r="F108" s="224">
        <v>5678.7287999999999</v>
      </c>
      <c r="G108" s="226">
        <v>44263</v>
      </c>
      <c r="H108" s="178" t="s">
        <v>73</v>
      </c>
      <c r="I108" s="178" t="s">
        <v>128</v>
      </c>
    </row>
    <row r="109" spans="1:9" s="100" customFormat="1" x14ac:dyDescent="0.2">
      <c r="A109" s="178" t="s">
        <v>180</v>
      </c>
      <c r="B109" s="178" t="s">
        <v>181</v>
      </c>
      <c r="C109" s="178" t="s">
        <v>182</v>
      </c>
      <c r="D109" s="178" t="s">
        <v>182</v>
      </c>
      <c r="E109" s="178" t="s">
        <v>183</v>
      </c>
      <c r="F109" s="224">
        <v>593682.01960725</v>
      </c>
      <c r="G109" s="226">
        <v>44270</v>
      </c>
      <c r="H109" s="178" t="s">
        <v>73</v>
      </c>
      <c r="I109" s="178" t="s">
        <v>340</v>
      </c>
    </row>
    <row r="110" spans="1:9" s="100" customFormat="1" x14ac:dyDescent="0.2">
      <c r="A110" s="178">
        <v>2102221548</v>
      </c>
      <c r="B110" s="178" t="s">
        <v>684</v>
      </c>
      <c r="C110" s="178" t="s">
        <v>682</v>
      </c>
      <c r="D110" s="178" t="s">
        <v>683</v>
      </c>
      <c r="E110" s="178" t="s">
        <v>316</v>
      </c>
      <c r="F110" s="224">
        <v>350000</v>
      </c>
      <c r="G110" s="226">
        <v>44270</v>
      </c>
      <c r="H110" s="178" t="s">
        <v>73</v>
      </c>
      <c r="I110" s="178" t="s">
        <v>220</v>
      </c>
    </row>
    <row r="111" spans="1:9" s="100" customFormat="1" x14ac:dyDescent="0.2">
      <c r="A111" s="178" t="s">
        <v>677</v>
      </c>
      <c r="B111" s="178" t="s">
        <v>321</v>
      </c>
      <c r="C111" s="178" t="s">
        <v>412</v>
      </c>
      <c r="D111" s="178" t="s">
        <v>182</v>
      </c>
      <c r="E111" s="178" t="s">
        <v>235</v>
      </c>
      <c r="F111" s="224">
        <v>75171.59</v>
      </c>
      <c r="G111" s="226">
        <v>44270</v>
      </c>
      <c r="H111" s="178" t="s">
        <v>73</v>
      </c>
      <c r="I111" s="178" t="s">
        <v>220</v>
      </c>
    </row>
    <row r="112" spans="1:9" s="100" customFormat="1" x14ac:dyDescent="0.2">
      <c r="A112" s="178" t="s">
        <v>678</v>
      </c>
      <c r="B112" s="178" t="s">
        <v>679</v>
      </c>
      <c r="C112" s="178" t="s">
        <v>680</v>
      </c>
      <c r="D112" s="178" t="s">
        <v>681</v>
      </c>
      <c r="E112" s="178" t="s">
        <v>235</v>
      </c>
      <c r="F112" s="224">
        <v>20000</v>
      </c>
      <c r="G112" s="226">
        <v>44270</v>
      </c>
      <c r="H112" s="178" t="s">
        <v>73</v>
      </c>
      <c r="I112" s="178" t="s">
        <v>220</v>
      </c>
    </row>
    <row r="113" spans="1:9" s="100" customFormat="1" x14ac:dyDescent="0.2">
      <c r="A113" s="178" t="s">
        <v>180</v>
      </c>
      <c r="B113" s="178" t="s">
        <v>661</v>
      </c>
      <c r="C113" s="178" t="s">
        <v>115</v>
      </c>
      <c r="D113" s="178" t="s">
        <v>662</v>
      </c>
      <c r="E113" s="178" t="s">
        <v>183</v>
      </c>
      <c r="F113" s="224">
        <v>11550</v>
      </c>
      <c r="G113" s="226">
        <v>44270</v>
      </c>
      <c r="H113" s="178" t="s">
        <v>73</v>
      </c>
      <c r="I113" s="178" t="s">
        <v>410</v>
      </c>
    </row>
    <row r="114" spans="1:9" s="100" customFormat="1" x14ac:dyDescent="0.2">
      <c r="A114" s="178" t="s">
        <v>180</v>
      </c>
      <c r="B114" s="178" t="s">
        <v>663</v>
      </c>
      <c r="C114" s="178" t="s">
        <v>664</v>
      </c>
      <c r="D114" s="178" t="s">
        <v>665</v>
      </c>
      <c r="E114" s="178" t="s">
        <v>183</v>
      </c>
      <c r="F114" s="224">
        <v>2000</v>
      </c>
      <c r="G114" s="226">
        <v>44270</v>
      </c>
      <c r="H114" s="178" t="s">
        <v>73</v>
      </c>
      <c r="I114" s="178" t="s">
        <v>410</v>
      </c>
    </row>
    <row r="115" spans="1:9" s="100" customFormat="1" x14ac:dyDescent="0.2">
      <c r="A115" s="178" t="s">
        <v>180</v>
      </c>
      <c r="B115" s="178" t="s">
        <v>181</v>
      </c>
      <c r="C115" s="178" t="s">
        <v>182</v>
      </c>
      <c r="D115" s="178" t="s">
        <v>182</v>
      </c>
      <c r="E115" s="178" t="s">
        <v>183</v>
      </c>
      <c r="F115" s="224">
        <v>406025.60448949999</v>
      </c>
      <c r="G115" s="226">
        <v>44277</v>
      </c>
      <c r="H115" s="178" t="s">
        <v>744</v>
      </c>
      <c r="I115" s="178" t="s">
        <v>340</v>
      </c>
    </row>
    <row r="116" spans="1:9" s="100" customFormat="1" x14ac:dyDescent="0.2">
      <c r="A116" s="178">
        <v>2102211730</v>
      </c>
      <c r="B116" s="178" t="s">
        <v>720</v>
      </c>
      <c r="C116" s="178" t="s">
        <v>721</v>
      </c>
      <c r="D116" s="178" t="s">
        <v>722</v>
      </c>
      <c r="E116" s="178" t="s">
        <v>183</v>
      </c>
      <c r="F116" s="224">
        <v>58500</v>
      </c>
      <c r="G116" s="226">
        <v>44277</v>
      </c>
      <c r="H116" s="178" t="s">
        <v>744</v>
      </c>
      <c r="I116" s="178" t="s">
        <v>220</v>
      </c>
    </row>
    <row r="117" spans="1:9" s="100" customFormat="1" x14ac:dyDescent="0.2">
      <c r="A117" s="178">
        <v>2102241250</v>
      </c>
      <c r="B117" s="178" t="s">
        <v>217</v>
      </c>
      <c r="C117" s="178" t="s">
        <v>723</v>
      </c>
      <c r="D117" s="178" t="s">
        <v>724</v>
      </c>
      <c r="E117" s="178" t="s">
        <v>183</v>
      </c>
      <c r="F117" s="224">
        <v>29250</v>
      </c>
      <c r="G117" s="226">
        <v>44277</v>
      </c>
      <c r="H117" s="178" t="s">
        <v>744</v>
      </c>
      <c r="I117" s="178" t="s">
        <v>220</v>
      </c>
    </row>
    <row r="118" spans="1:9" s="100" customFormat="1" x14ac:dyDescent="0.2">
      <c r="A118" s="178">
        <v>2103021454</v>
      </c>
      <c r="B118" s="178" t="s">
        <v>217</v>
      </c>
      <c r="C118" s="178" t="s">
        <v>725</v>
      </c>
      <c r="D118" s="178" t="s">
        <v>726</v>
      </c>
      <c r="E118" s="178" t="s">
        <v>183</v>
      </c>
      <c r="F118" s="224">
        <v>29250</v>
      </c>
      <c r="G118" s="226">
        <v>44277</v>
      </c>
      <c r="H118" s="178" t="s">
        <v>744</v>
      </c>
      <c r="I118" s="178" t="s">
        <v>220</v>
      </c>
    </row>
    <row r="119" spans="1:9" s="100" customFormat="1" x14ac:dyDescent="0.2">
      <c r="A119" s="178">
        <v>2103120804</v>
      </c>
      <c r="B119" s="178" t="s">
        <v>732</v>
      </c>
      <c r="C119" s="178" t="s">
        <v>733</v>
      </c>
      <c r="D119" s="178" t="s">
        <v>734</v>
      </c>
      <c r="E119" s="178" t="s">
        <v>316</v>
      </c>
      <c r="F119" s="224">
        <v>90000</v>
      </c>
      <c r="G119" s="226">
        <v>44277</v>
      </c>
      <c r="H119" s="178" t="s">
        <v>744</v>
      </c>
      <c r="I119" s="178" t="s">
        <v>220</v>
      </c>
    </row>
    <row r="120" spans="1:9" s="100" customFormat="1" x14ac:dyDescent="0.2">
      <c r="A120" s="178" t="s">
        <v>736</v>
      </c>
      <c r="B120" s="178" t="s">
        <v>321</v>
      </c>
      <c r="C120" s="178" t="s">
        <v>412</v>
      </c>
      <c r="D120" s="178" t="s">
        <v>735</v>
      </c>
      <c r="E120" s="178" t="s">
        <v>235</v>
      </c>
      <c r="F120" s="224">
        <v>88896.63</v>
      </c>
      <c r="G120" s="226">
        <v>44277</v>
      </c>
      <c r="H120" s="178" t="s">
        <v>744</v>
      </c>
      <c r="I120" s="178" t="s">
        <v>220</v>
      </c>
    </row>
    <row r="121" spans="1:9" s="100" customFormat="1" x14ac:dyDescent="0.2">
      <c r="A121" s="178">
        <v>2103051421</v>
      </c>
      <c r="B121" s="228" t="s">
        <v>730</v>
      </c>
      <c r="C121" s="178" t="s">
        <v>290</v>
      </c>
      <c r="D121" s="178" t="s">
        <v>731</v>
      </c>
      <c r="E121" s="178" t="s">
        <v>183</v>
      </c>
      <c r="F121" s="224">
        <v>75000</v>
      </c>
      <c r="G121" s="226">
        <v>44277</v>
      </c>
      <c r="H121" s="178" t="s">
        <v>744</v>
      </c>
      <c r="I121" s="178" t="s">
        <v>220</v>
      </c>
    </row>
    <row r="122" spans="1:9" s="100" customFormat="1" x14ac:dyDescent="0.2">
      <c r="A122" s="178">
        <v>2103051153</v>
      </c>
      <c r="B122" s="178" t="s">
        <v>729</v>
      </c>
      <c r="C122" s="178" t="s">
        <v>727</v>
      </c>
      <c r="D122" s="178" t="s">
        <v>728</v>
      </c>
      <c r="E122" s="178" t="s">
        <v>183</v>
      </c>
      <c r="F122" s="224">
        <v>1875</v>
      </c>
      <c r="G122" s="226">
        <v>44277</v>
      </c>
      <c r="H122" s="178" t="s">
        <v>744</v>
      </c>
      <c r="I122" s="178" t="s">
        <v>220</v>
      </c>
    </row>
    <row r="123" spans="1:9" s="100" customFormat="1" x14ac:dyDescent="0.2">
      <c r="A123" s="178" t="s">
        <v>180</v>
      </c>
      <c r="B123" s="178" t="s">
        <v>181</v>
      </c>
      <c r="C123" s="178" t="s">
        <v>182</v>
      </c>
      <c r="D123" s="178" t="s">
        <v>182</v>
      </c>
      <c r="E123" s="178" t="s">
        <v>183</v>
      </c>
      <c r="F123" s="224">
        <v>430371.54343349999</v>
      </c>
      <c r="G123" s="226">
        <v>44284</v>
      </c>
      <c r="H123" s="178" t="s">
        <v>744</v>
      </c>
      <c r="I123" s="178" t="s">
        <v>340</v>
      </c>
    </row>
    <row r="124" spans="1:9" s="100" customFormat="1" x14ac:dyDescent="0.2">
      <c r="A124" s="178">
        <v>2103141510</v>
      </c>
      <c r="B124" s="178" t="s">
        <v>217</v>
      </c>
      <c r="C124" s="178" t="s">
        <v>765</v>
      </c>
      <c r="D124" s="178" t="s">
        <v>766</v>
      </c>
      <c r="E124" s="178" t="s">
        <v>183</v>
      </c>
      <c r="F124" s="224">
        <v>29250</v>
      </c>
      <c r="G124" s="226">
        <v>44284</v>
      </c>
      <c r="H124" s="178" t="s">
        <v>744</v>
      </c>
      <c r="I124" s="178" t="s">
        <v>220</v>
      </c>
    </row>
    <row r="125" spans="1:9" s="100" customFormat="1" x14ac:dyDescent="0.2">
      <c r="A125" s="178">
        <v>2103141507</v>
      </c>
      <c r="B125" s="228" t="s">
        <v>217</v>
      </c>
      <c r="C125" s="178" t="s">
        <v>767</v>
      </c>
      <c r="D125" s="178" t="s">
        <v>768</v>
      </c>
      <c r="E125" s="178" t="s">
        <v>183</v>
      </c>
      <c r="F125" s="224">
        <v>29250</v>
      </c>
      <c r="G125" s="226">
        <v>44284</v>
      </c>
      <c r="H125" s="178" t="s">
        <v>744</v>
      </c>
      <c r="I125" s="178" t="s">
        <v>220</v>
      </c>
    </row>
    <row r="126" spans="1:9" s="100" customFormat="1" x14ac:dyDescent="0.2">
      <c r="A126" s="178">
        <v>2103141503</v>
      </c>
      <c r="B126" s="178" t="s">
        <v>217</v>
      </c>
      <c r="C126" s="178" t="s">
        <v>769</v>
      </c>
      <c r="D126" s="178" t="s">
        <v>770</v>
      </c>
      <c r="E126" s="178" t="s">
        <v>183</v>
      </c>
      <c r="F126" s="224">
        <v>29250</v>
      </c>
      <c r="G126" s="226">
        <v>44284</v>
      </c>
      <c r="H126" s="178" t="s">
        <v>744</v>
      </c>
      <c r="I126" s="178" t="s">
        <v>220</v>
      </c>
    </row>
    <row r="127" spans="1:9" s="100" customFormat="1" x14ac:dyDescent="0.2">
      <c r="A127" s="178">
        <v>2103141458</v>
      </c>
      <c r="B127" s="178" t="s">
        <v>217</v>
      </c>
      <c r="C127" s="178" t="s">
        <v>771</v>
      </c>
      <c r="D127" s="178" t="s">
        <v>772</v>
      </c>
      <c r="E127" s="178" t="s">
        <v>183</v>
      </c>
      <c r="F127" s="224">
        <v>29250</v>
      </c>
      <c r="G127" s="226">
        <v>44284</v>
      </c>
      <c r="H127" s="178" t="s">
        <v>744</v>
      </c>
      <c r="I127" s="178" t="s">
        <v>220</v>
      </c>
    </row>
    <row r="128" spans="1:9" s="100" customFormat="1" x14ac:dyDescent="0.2">
      <c r="A128" s="178">
        <v>2103151408</v>
      </c>
      <c r="B128" s="178" t="s">
        <v>775</v>
      </c>
      <c r="C128" s="178" t="s">
        <v>776</v>
      </c>
      <c r="D128" s="178" t="s">
        <v>777</v>
      </c>
      <c r="E128" s="178" t="s">
        <v>183</v>
      </c>
      <c r="F128" s="224">
        <v>105000</v>
      </c>
      <c r="G128" s="226">
        <v>44284</v>
      </c>
      <c r="H128" s="178" t="s">
        <v>744</v>
      </c>
      <c r="I128" s="178" t="s">
        <v>220</v>
      </c>
    </row>
    <row r="129" spans="1:9" s="100" customFormat="1" x14ac:dyDescent="0.2">
      <c r="A129" s="178" t="s">
        <v>779</v>
      </c>
      <c r="B129" s="178" t="s">
        <v>321</v>
      </c>
      <c r="C129" s="178" t="s">
        <v>780</v>
      </c>
      <c r="D129" s="178" t="s">
        <v>182</v>
      </c>
      <c r="E129" s="178" t="s">
        <v>235</v>
      </c>
      <c r="F129" s="224">
        <v>30977.200000000001</v>
      </c>
      <c r="G129" s="226">
        <v>44284</v>
      </c>
      <c r="H129" s="178" t="s">
        <v>744</v>
      </c>
      <c r="I129" s="178" t="s">
        <v>220</v>
      </c>
    </row>
    <row r="130" spans="1:9" s="100" customFormat="1" x14ac:dyDescent="0.2">
      <c r="A130" s="178" t="s">
        <v>778</v>
      </c>
      <c r="B130" s="178" t="s">
        <v>773</v>
      </c>
      <c r="C130" s="178" t="s">
        <v>774</v>
      </c>
      <c r="D130" s="178" t="s">
        <v>182</v>
      </c>
      <c r="E130" s="178" t="s">
        <v>235</v>
      </c>
      <c r="F130" s="224">
        <v>3440</v>
      </c>
      <c r="G130" s="226">
        <v>44284</v>
      </c>
      <c r="H130" s="178" t="s">
        <v>744</v>
      </c>
      <c r="I130" s="178" t="s">
        <v>220</v>
      </c>
    </row>
    <row r="131" spans="1:9" s="100" customFormat="1" x14ac:dyDescent="0.2">
      <c r="A131" s="178" t="s">
        <v>180</v>
      </c>
      <c r="B131" s="178" t="s">
        <v>181</v>
      </c>
      <c r="C131" s="178" t="s">
        <v>182</v>
      </c>
      <c r="D131" s="178" t="s">
        <v>182</v>
      </c>
      <c r="E131" s="178" t="s">
        <v>235</v>
      </c>
      <c r="F131" s="224">
        <v>135057.07999999999</v>
      </c>
      <c r="G131" s="226">
        <v>44291</v>
      </c>
      <c r="H131" s="178" t="s">
        <v>76</v>
      </c>
      <c r="I131" s="178" t="s">
        <v>820</v>
      </c>
    </row>
    <row r="132" spans="1:9" s="100" customFormat="1" x14ac:dyDescent="0.2">
      <c r="A132" s="178">
        <v>2103170930</v>
      </c>
      <c r="B132" s="178" t="s">
        <v>815</v>
      </c>
      <c r="C132" s="178" t="s">
        <v>812</v>
      </c>
      <c r="D132" s="178" t="s">
        <v>813</v>
      </c>
      <c r="E132" s="178" t="s">
        <v>235</v>
      </c>
      <c r="F132" s="224">
        <v>73000</v>
      </c>
      <c r="G132" s="226">
        <v>44291</v>
      </c>
      <c r="H132" s="178" t="s">
        <v>76</v>
      </c>
      <c r="I132" s="178" t="s">
        <v>220</v>
      </c>
    </row>
    <row r="133" spans="1:9" s="100" customFormat="1" x14ac:dyDescent="0.2">
      <c r="A133" s="229">
        <v>2103161531</v>
      </c>
      <c r="B133" s="229" t="s">
        <v>814</v>
      </c>
      <c r="C133" s="229" t="s">
        <v>812</v>
      </c>
      <c r="D133" s="229" t="s">
        <v>813</v>
      </c>
      <c r="E133" s="229" t="s">
        <v>183</v>
      </c>
      <c r="F133" s="230">
        <v>58500</v>
      </c>
      <c r="G133" s="231">
        <v>44291</v>
      </c>
      <c r="H133" s="229" t="s">
        <v>76</v>
      </c>
      <c r="I133" s="229" t="s">
        <v>220</v>
      </c>
    </row>
    <row r="134" spans="1:9" s="100" customFormat="1" x14ac:dyDescent="0.2">
      <c r="A134" s="178">
        <v>2103161405</v>
      </c>
      <c r="B134" s="178" t="s">
        <v>217</v>
      </c>
      <c r="C134" s="178" t="s">
        <v>857</v>
      </c>
      <c r="D134" s="178" t="s">
        <v>858</v>
      </c>
      <c r="E134" s="178" t="s">
        <v>183</v>
      </c>
      <c r="F134" s="224">
        <v>29250</v>
      </c>
      <c r="G134" s="226">
        <v>44298</v>
      </c>
      <c r="H134" s="178" t="s">
        <v>76</v>
      </c>
      <c r="I134" s="178" t="s">
        <v>220</v>
      </c>
    </row>
    <row r="135" spans="1:9" s="100" customFormat="1" x14ac:dyDescent="0.2">
      <c r="A135" s="178">
        <v>2103161402</v>
      </c>
      <c r="B135" s="178" t="s">
        <v>217</v>
      </c>
      <c r="C135" s="178" t="s">
        <v>859</v>
      </c>
      <c r="D135" s="178" t="s">
        <v>860</v>
      </c>
      <c r="E135" s="178" t="s">
        <v>183</v>
      </c>
      <c r="F135" s="224">
        <v>29250</v>
      </c>
      <c r="G135" s="226">
        <v>44298</v>
      </c>
      <c r="H135" s="178" t="s">
        <v>76</v>
      </c>
      <c r="I135" s="178" t="s">
        <v>220</v>
      </c>
    </row>
    <row r="136" spans="1:9" s="100" customFormat="1" x14ac:dyDescent="0.2">
      <c r="A136" s="178">
        <v>2103220935</v>
      </c>
      <c r="B136" s="178" t="s">
        <v>217</v>
      </c>
      <c r="C136" s="178" t="s">
        <v>861</v>
      </c>
      <c r="D136" s="178" t="s">
        <v>862</v>
      </c>
      <c r="E136" s="178" t="s">
        <v>183</v>
      </c>
      <c r="F136" s="224">
        <v>29250</v>
      </c>
      <c r="G136" s="226">
        <v>44298</v>
      </c>
      <c r="H136" s="178" t="s">
        <v>76</v>
      </c>
      <c r="I136" s="178" t="s">
        <v>220</v>
      </c>
    </row>
    <row r="137" spans="1:9" s="100" customFormat="1" x14ac:dyDescent="0.2">
      <c r="A137" s="178" t="s">
        <v>180</v>
      </c>
      <c r="B137" s="178" t="s">
        <v>181</v>
      </c>
      <c r="C137" s="178" t="s">
        <v>182</v>
      </c>
      <c r="D137" s="178" t="s">
        <v>182</v>
      </c>
      <c r="E137" s="178" t="s">
        <v>235</v>
      </c>
      <c r="F137" s="224">
        <v>51511.205687000001</v>
      </c>
      <c r="G137" s="226">
        <v>44298</v>
      </c>
      <c r="H137" s="178" t="s">
        <v>76</v>
      </c>
      <c r="I137" s="178" t="s">
        <v>340</v>
      </c>
    </row>
    <row r="138" spans="1:9" s="100" customFormat="1" x14ac:dyDescent="0.2">
      <c r="A138" s="178" t="s">
        <v>864</v>
      </c>
      <c r="B138" s="178" t="s">
        <v>773</v>
      </c>
      <c r="C138" s="178" t="s">
        <v>774</v>
      </c>
      <c r="D138" s="178" t="s">
        <v>863</v>
      </c>
      <c r="E138" s="178" t="s">
        <v>235</v>
      </c>
      <c r="F138" s="224">
        <v>24693.26</v>
      </c>
      <c r="G138" s="226">
        <v>44298</v>
      </c>
      <c r="H138" s="178" t="s">
        <v>76</v>
      </c>
      <c r="I138" s="178" t="s">
        <v>220</v>
      </c>
    </row>
    <row r="139" spans="1:9" s="100" customFormat="1" x14ac:dyDescent="0.2">
      <c r="A139" s="178" t="s">
        <v>180</v>
      </c>
      <c r="B139" s="178" t="s">
        <v>181</v>
      </c>
      <c r="C139" s="178" t="s">
        <v>182</v>
      </c>
      <c r="D139" s="178" t="s">
        <v>182</v>
      </c>
      <c r="E139" s="178" t="s">
        <v>183</v>
      </c>
      <c r="F139" s="224">
        <v>540887.0058729999</v>
      </c>
      <c r="G139" s="226">
        <v>44305</v>
      </c>
      <c r="H139" s="178" t="s">
        <v>76</v>
      </c>
      <c r="I139" s="178" t="s">
        <v>340</v>
      </c>
    </row>
    <row r="140" spans="1:9" s="100" customFormat="1" x14ac:dyDescent="0.2">
      <c r="A140" s="178">
        <v>2103251506</v>
      </c>
      <c r="B140" s="178" t="s">
        <v>897</v>
      </c>
      <c r="C140" s="178" t="s">
        <v>895</v>
      </c>
      <c r="D140" s="178" t="s">
        <v>896</v>
      </c>
      <c r="E140" s="178" t="s">
        <v>183</v>
      </c>
      <c r="F140" s="224">
        <v>75000</v>
      </c>
      <c r="G140" s="226">
        <v>44305</v>
      </c>
      <c r="H140" s="178" t="s">
        <v>76</v>
      </c>
      <c r="I140" s="178" t="s">
        <v>220</v>
      </c>
    </row>
    <row r="141" spans="1:9" s="100" customFormat="1" x14ac:dyDescent="0.2">
      <c r="A141" s="178">
        <v>2103251507</v>
      </c>
      <c r="B141" s="178" t="s">
        <v>899</v>
      </c>
      <c r="C141" s="178" t="s">
        <v>898</v>
      </c>
      <c r="D141" s="178" t="s">
        <v>896</v>
      </c>
      <c r="E141" s="178" t="s">
        <v>183</v>
      </c>
      <c r="F141" s="224">
        <v>26250</v>
      </c>
      <c r="G141" s="226">
        <v>44305</v>
      </c>
      <c r="H141" s="178" t="s">
        <v>76</v>
      </c>
      <c r="I141" s="178" t="s">
        <v>220</v>
      </c>
    </row>
    <row r="142" spans="1:9" s="100" customFormat="1" x14ac:dyDescent="0.2">
      <c r="A142" s="178" t="s">
        <v>180</v>
      </c>
      <c r="B142" s="178" t="s">
        <v>916</v>
      </c>
      <c r="C142" s="178" t="s">
        <v>182</v>
      </c>
      <c r="D142" s="178" t="s">
        <v>182</v>
      </c>
      <c r="E142" s="178" t="s">
        <v>183</v>
      </c>
      <c r="F142" s="224">
        <v>377650.21</v>
      </c>
      <c r="G142" s="226">
        <v>44312</v>
      </c>
      <c r="H142" s="178" t="s">
        <v>76</v>
      </c>
      <c r="I142" s="178" t="s">
        <v>340</v>
      </c>
    </row>
    <row r="143" spans="1:9" s="100" customFormat="1" x14ac:dyDescent="0.2">
      <c r="A143" s="178" t="s">
        <v>180</v>
      </c>
      <c r="B143" s="178" t="s">
        <v>181</v>
      </c>
      <c r="C143" s="178" t="s">
        <v>182</v>
      </c>
      <c r="D143" s="178" t="s">
        <v>182</v>
      </c>
      <c r="E143" s="178" t="s">
        <v>183</v>
      </c>
      <c r="F143" s="224">
        <v>273233.27896375</v>
      </c>
      <c r="G143" s="226">
        <v>44312</v>
      </c>
      <c r="H143" s="178" t="s">
        <v>76</v>
      </c>
      <c r="I143" s="178" t="s">
        <v>340</v>
      </c>
    </row>
    <row r="144" spans="1:9" s="100" customFormat="1" x14ac:dyDescent="0.2">
      <c r="A144" s="178">
        <v>2103311113</v>
      </c>
      <c r="B144" s="178" t="s">
        <v>217</v>
      </c>
      <c r="C144" s="178" t="s">
        <v>966</v>
      </c>
      <c r="D144" s="178" t="s">
        <v>967</v>
      </c>
      <c r="E144" s="178" t="s">
        <v>183</v>
      </c>
      <c r="F144" s="224">
        <v>29250</v>
      </c>
      <c r="G144" s="226">
        <v>44312</v>
      </c>
      <c r="H144" s="178" t="s">
        <v>76</v>
      </c>
      <c r="I144" s="178" t="s">
        <v>220</v>
      </c>
    </row>
    <row r="145" spans="1:13" s="100" customFormat="1" x14ac:dyDescent="0.2">
      <c r="A145" s="178">
        <v>2104090731</v>
      </c>
      <c r="B145" s="178" t="s">
        <v>217</v>
      </c>
      <c r="C145" s="178" t="s">
        <v>968</v>
      </c>
      <c r="D145" s="178" t="s">
        <v>969</v>
      </c>
      <c r="E145" s="178" t="s">
        <v>183</v>
      </c>
      <c r="F145" s="224">
        <v>29250</v>
      </c>
      <c r="G145" s="226">
        <v>44312</v>
      </c>
      <c r="H145" s="178" t="s">
        <v>76</v>
      </c>
      <c r="I145" s="178" t="s">
        <v>220</v>
      </c>
    </row>
    <row r="146" spans="1:13" s="100" customFormat="1" x14ac:dyDescent="0.2">
      <c r="A146" s="178">
        <v>2104090729</v>
      </c>
      <c r="B146" s="178" t="s">
        <v>217</v>
      </c>
      <c r="C146" s="178"/>
      <c r="D146" s="178"/>
      <c r="E146" s="178" t="s">
        <v>183</v>
      </c>
      <c r="F146" s="224">
        <v>29250</v>
      </c>
      <c r="G146" s="226">
        <v>44312</v>
      </c>
      <c r="H146" s="178" t="s">
        <v>76</v>
      </c>
      <c r="I146" s="178" t="s">
        <v>220</v>
      </c>
    </row>
    <row r="147" spans="1:13" s="100" customFormat="1" x14ac:dyDescent="0.2">
      <c r="A147" s="178">
        <v>2103261021</v>
      </c>
      <c r="B147" s="178" t="s">
        <v>963</v>
      </c>
      <c r="C147" s="178" t="s">
        <v>965</v>
      </c>
      <c r="D147" s="178" t="s">
        <v>964</v>
      </c>
      <c r="E147" s="178" t="s">
        <v>183</v>
      </c>
      <c r="F147" s="224">
        <v>30000</v>
      </c>
      <c r="G147" s="226">
        <v>44312</v>
      </c>
      <c r="H147" s="178" t="s">
        <v>76</v>
      </c>
      <c r="I147" s="178" t="s">
        <v>220</v>
      </c>
    </row>
    <row r="148" spans="1:13" s="100" customFormat="1" x14ac:dyDescent="0.2">
      <c r="A148" s="178" t="s">
        <v>180</v>
      </c>
      <c r="B148" s="178" t="s">
        <v>181</v>
      </c>
      <c r="C148" s="178" t="s">
        <v>182</v>
      </c>
      <c r="D148" s="178" t="s">
        <v>182</v>
      </c>
      <c r="E148" s="178" t="s">
        <v>183</v>
      </c>
      <c r="F148" s="224">
        <v>271590.50616950018</v>
      </c>
      <c r="G148" s="226">
        <v>44319</v>
      </c>
      <c r="H148" s="178" t="s">
        <v>76</v>
      </c>
      <c r="I148" s="178" t="s">
        <v>340</v>
      </c>
    </row>
    <row r="149" spans="1:13" s="100" customFormat="1" x14ac:dyDescent="0.2">
      <c r="A149" s="178" t="s">
        <v>998</v>
      </c>
      <c r="B149" s="178" t="s">
        <v>321</v>
      </c>
      <c r="C149" s="178" t="s">
        <v>780</v>
      </c>
      <c r="D149" s="178" t="s">
        <v>182</v>
      </c>
      <c r="E149" s="178" t="s">
        <v>235</v>
      </c>
      <c r="F149" s="224">
        <v>55491.95</v>
      </c>
      <c r="G149" s="226">
        <v>44319</v>
      </c>
      <c r="H149" s="178" t="s">
        <v>76</v>
      </c>
      <c r="I149" s="178" t="s">
        <v>220</v>
      </c>
    </row>
    <row r="150" spans="1:13" s="152" customFormat="1" x14ac:dyDescent="0.2">
      <c r="A150" s="178">
        <v>2104140955</v>
      </c>
      <c r="B150" s="178" t="s">
        <v>994</v>
      </c>
      <c r="C150" s="178" t="s">
        <v>1048</v>
      </c>
      <c r="D150" s="178" t="s">
        <v>812</v>
      </c>
      <c r="E150" s="178" t="s">
        <v>183</v>
      </c>
      <c r="F150" s="224">
        <v>8000</v>
      </c>
      <c r="G150" s="226">
        <v>44326</v>
      </c>
      <c r="H150" s="178" t="s">
        <v>77</v>
      </c>
      <c r="I150" s="178" t="s">
        <v>220</v>
      </c>
      <c r="J150" s="100"/>
      <c r="K150" s="100"/>
      <c r="L150" s="100"/>
      <c r="M150" s="100"/>
    </row>
    <row r="151" spans="1:13" s="152" customFormat="1" x14ac:dyDescent="0.2">
      <c r="A151" s="178" t="s">
        <v>319</v>
      </c>
      <c r="B151" s="178" t="s">
        <v>321</v>
      </c>
      <c r="C151" s="178" t="s">
        <v>780</v>
      </c>
      <c r="D151" s="178" t="s">
        <v>182</v>
      </c>
      <c r="E151" s="178" t="s">
        <v>235</v>
      </c>
      <c r="F151" s="224">
        <v>12825.15</v>
      </c>
      <c r="G151" s="226">
        <v>44326</v>
      </c>
      <c r="H151" s="178" t="s">
        <v>77</v>
      </c>
      <c r="I151" s="178" t="s">
        <v>220</v>
      </c>
      <c r="J151" s="100"/>
      <c r="K151" s="100"/>
      <c r="L151" s="100"/>
      <c r="M151" s="100"/>
    </row>
    <row r="152" spans="1:13" s="152" customFormat="1" x14ac:dyDescent="0.2">
      <c r="A152" s="178">
        <v>390259</v>
      </c>
      <c r="B152" s="178" t="s">
        <v>1049</v>
      </c>
      <c r="C152" s="178" t="s">
        <v>1050</v>
      </c>
      <c r="D152" s="178" t="s">
        <v>1051</v>
      </c>
      <c r="E152" s="178" t="s">
        <v>183</v>
      </c>
      <c r="F152" s="224">
        <v>33750</v>
      </c>
      <c r="G152" s="226">
        <v>44326</v>
      </c>
      <c r="H152" s="178" t="s">
        <v>77</v>
      </c>
      <c r="I152" s="178" t="s">
        <v>220</v>
      </c>
      <c r="J152" s="100"/>
      <c r="K152" s="100"/>
      <c r="L152" s="100"/>
      <c r="M152" s="100"/>
    </row>
    <row r="153" spans="1:13" s="152" customFormat="1" x14ac:dyDescent="0.2">
      <c r="A153" s="178">
        <v>2104281243</v>
      </c>
      <c r="B153" s="178" t="s">
        <v>1052</v>
      </c>
      <c r="C153" s="178" t="s">
        <v>1053</v>
      </c>
      <c r="D153" s="178" t="s">
        <v>896</v>
      </c>
      <c r="E153" s="178" t="s">
        <v>183</v>
      </c>
      <c r="F153" s="224">
        <v>300000</v>
      </c>
      <c r="G153" s="226">
        <v>44326</v>
      </c>
      <c r="H153" s="178" t="s">
        <v>77</v>
      </c>
      <c r="I153" s="178" t="s">
        <v>220</v>
      </c>
      <c r="J153" s="100"/>
      <c r="K153" s="100"/>
      <c r="L153" s="100"/>
      <c r="M153" s="100"/>
    </row>
    <row r="154" spans="1:13" s="152" customFormat="1" x14ac:dyDescent="0.2">
      <c r="A154" s="178">
        <v>2104281310</v>
      </c>
      <c r="B154" s="178" t="s">
        <v>217</v>
      </c>
      <c r="C154" s="178" t="s">
        <v>1054</v>
      </c>
      <c r="D154" s="178" t="s">
        <v>896</v>
      </c>
      <c r="E154" s="178" t="s">
        <v>183</v>
      </c>
      <c r="F154" s="224">
        <v>29250</v>
      </c>
      <c r="G154" s="226">
        <v>44326</v>
      </c>
      <c r="H154" s="178" t="s">
        <v>77</v>
      </c>
      <c r="I154" s="178" t="s">
        <v>220</v>
      </c>
      <c r="J154" s="100"/>
      <c r="K154" s="100"/>
      <c r="L154" s="100"/>
      <c r="M154" s="100"/>
    </row>
    <row r="155" spans="1:13" s="152" customFormat="1" x14ac:dyDescent="0.2">
      <c r="A155" s="178">
        <v>2104281311</v>
      </c>
      <c r="B155" s="178" t="s">
        <v>217</v>
      </c>
      <c r="C155" s="178" t="s">
        <v>1055</v>
      </c>
      <c r="D155" s="178" t="s">
        <v>896</v>
      </c>
      <c r="E155" s="178" t="s">
        <v>183</v>
      </c>
      <c r="F155" s="224">
        <v>29250</v>
      </c>
      <c r="G155" s="226">
        <v>44326</v>
      </c>
      <c r="H155" s="178" t="s">
        <v>77</v>
      </c>
      <c r="I155" s="178" t="s">
        <v>220</v>
      </c>
      <c r="J155" s="100"/>
      <c r="K155" s="100"/>
      <c r="L155" s="100"/>
      <c r="M155" s="100"/>
    </row>
    <row r="156" spans="1:13" s="152" customFormat="1" x14ac:dyDescent="0.2">
      <c r="A156" s="178">
        <v>2104281316</v>
      </c>
      <c r="B156" s="178" t="s">
        <v>217</v>
      </c>
      <c r="C156" s="178" t="s">
        <v>1056</v>
      </c>
      <c r="D156" s="178" t="s">
        <v>896</v>
      </c>
      <c r="E156" s="178" t="s">
        <v>183</v>
      </c>
      <c r="F156" s="224">
        <v>29250</v>
      </c>
      <c r="G156" s="226">
        <v>44326</v>
      </c>
      <c r="H156" s="178" t="s">
        <v>77</v>
      </c>
      <c r="I156" s="178" t="s">
        <v>220</v>
      </c>
      <c r="J156" s="100"/>
      <c r="K156" s="100"/>
      <c r="L156" s="100"/>
      <c r="M156" s="100"/>
    </row>
    <row r="157" spans="1:13" s="152" customFormat="1" x14ac:dyDescent="0.2">
      <c r="A157" s="178">
        <v>2104281251</v>
      </c>
      <c r="B157" s="178" t="s">
        <v>217</v>
      </c>
      <c r="C157" s="178" t="s">
        <v>1057</v>
      </c>
      <c r="D157" s="178" t="s">
        <v>896</v>
      </c>
      <c r="E157" s="178" t="s">
        <v>183</v>
      </c>
      <c r="F157" s="224">
        <v>29250</v>
      </c>
      <c r="G157" s="226">
        <v>44326</v>
      </c>
      <c r="H157" s="178" t="s">
        <v>77</v>
      </c>
      <c r="I157" s="178" t="s">
        <v>220</v>
      </c>
      <c r="J157" s="100"/>
      <c r="K157" s="100"/>
      <c r="L157" s="100"/>
      <c r="M157" s="100"/>
    </row>
    <row r="158" spans="1:13" s="152" customFormat="1" x14ac:dyDescent="0.2">
      <c r="A158" s="178">
        <v>2104281302</v>
      </c>
      <c r="B158" s="178" t="s">
        <v>217</v>
      </c>
      <c r="C158" s="178" t="s">
        <v>1058</v>
      </c>
      <c r="D158" s="178" t="s">
        <v>896</v>
      </c>
      <c r="E158" s="178" t="s">
        <v>183</v>
      </c>
      <c r="F158" s="224">
        <v>29250</v>
      </c>
      <c r="G158" s="226">
        <v>44326</v>
      </c>
      <c r="H158" s="178" t="s">
        <v>77</v>
      </c>
      <c r="I158" s="178" t="s">
        <v>220</v>
      </c>
      <c r="J158" s="100"/>
      <c r="K158" s="100"/>
      <c r="L158" s="100"/>
      <c r="M158" s="100"/>
    </row>
    <row r="159" spans="1:13" s="152" customFormat="1" x14ac:dyDescent="0.2">
      <c r="A159" s="178">
        <v>2104281254</v>
      </c>
      <c r="B159" s="178" t="s">
        <v>217</v>
      </c>
      <c r="C159" s="178" t="s">
        <v>1059</v>
      </c>
      <c r="D159" s="178" t="s">
        <v>896</v>
      </c>
      <c r="E159" s="178" t="s">
        <v>183</v>
      </c>
      <c r="F159" s="224">
        <v>29250</v>
      </c>
      <c r="G159" s="226">
        <v>44326</v>
      </c>
      <c r="H159" s="178" t="s">
        <v>77</v>
      </c>
      <c r="I159" s="178" t="s">
        <v>220</v>
      </c>
      <c r="J159" s="100"/>
      <c r="K159" s="100"/>
      <c r="L159" s="100"/>
      <c r="M159" s="100"/>
    </row>
    <row r="160" spans="1:13" s="152" customFormat="1" x14ac:dyDescent="0.2">
      <c r="A160" s="178" t="s">
        <v>180</v>
      </c>
      <c r="B160" s="178" t="s">
        <v>181</v>
      </c>
      <c r="C160" s="178" t="s">
        <v>182</v>
      </c>
      <c r="D160" s="178" t="s">
        <v>182</v>
      </c>
      <c r="E160" s="178" t="s">
        <v>183</v>
      </c>
      <c r="F160" s="224">
        <v>133007.06318025</v>
      </c>
      <c r="G160" s="226">
        <v>44326</v>
      </c>
      <c r="H160" s="178" t="s">
        <v>77</v>
      </c>
      <c r="I160" s="178" t="s">
        <v>340</v>
      </c>
      <c r="J160" s="100"/>
      <c r="K160" s="100"/>
      <c r="L160" s="100"/>
      <c r="M160" s="100"/>
    </row>
    <row r="161" spans="1:13" s="152" customFormat="1" x14ac:dyDescent="0.2">
      <c r="A161" s="178" t="s">
        <v>180</v>
      </c>
      <c r="B161" s="178" t="s">
        <v>181</v>
      </c>
      <c r="C161" s="178" t="s">
        <v>182</v>
      </c>
      <c r="D161" s="178" t="s">
        <v>182</v>
      </c>
      <c r="E161" s="178" t="s">
        <v>183</v>
      </c>
      <c r="F161" s="224">
        <v>160724.75696600004</v>
      </c>
      <c r="G161" s="226">
        <v>44333</v>
      </c>
      <c r="H161" s="178" t="s">
        <v>77</v>
      </c>
      <c r="I161" s="178" t="s">
        <v>340</v>
      </c>
      <c r="J161" s="100"/>
      <c r="K161" s="100"/>
      <c r="L161" s="100"/>
      <c r="M161" s="100"/>
    </row>
    <row r="162" spans="1:13" s="152" customFormat="1" x14ac:dyDescent="0.2">
      <c r="A162" s="178">
        <v>2105031112</v>
      </c>
      <c r="B162" s="178" t="s">
        <v>321</v>
      </c>
      <c r="C162" s="178" t="s">
        <v>780</v>
      </c>
      <c r="D162" s="178" t="s">
        <v>1108</v>
      </c>
      <c r="E162" s="178" t="s">
        <v>235</v>
      </c>
      <c r="F162" s="224">
        <v>4275.05</v>
      </c>
      <c r="G162" s="226">
        <v>44333</v>
      </c>
      <c r="H162" s="178" t="s">
        <v>77</v>
      </c>
      <c r="I162" s="178" t="s">
        <v>220</v>
      </c>
      <c r="J162" s="100"/>
      <c r="K162" s="100"/>
      <c r="L162" s="100"/>
      <c r="M162" s="100"/>
    </row>
    <row r="163" spans="1:13" s="152" customFormat="1" x14ac:dyDescent="0.2">
      <c r="A163" s="178" t="s">
        <v>180</v>
      </c>
      <c r="B163" s="178" t="s">
        <v>181</v>
      </c>
      <c r="C163" s="178" t="s">
        <v>182</v>
      </c>
      <c r="D163" s="178" t="s">
        <v>182</v>
      </c>
      <c r="E163" s="178" t="s">
        <v>183</v>
      </c>
      <c r="F163" s="224">
        <v>198349.28598250003</v>
      </c>
      <c r="G163" s="226">
        <v>44341</v>
      </c>
      <c r="H163" s="178" t="s">
        <v>77</v>
      </c>
      <c r="I163" s="178" t="s">
        <v>340</v>
      </c>
      <c r="J163" s="100"/>
      <c r="K163" s="100"/>
      <c r="L163" s="100"/>
      <c r="M163" s="100"/>
    </row>
    <row r="164" spans="1:13" s="152" customFormat="1" x14ac:dyDescent="0.2">
      <c r="A164" s="178">
        <v>2105101525</v>
      </c>
      <c r="B164" s="178" t="s">
        <v>321</v>
      </c>
      <c r="C164" s="178" t="s">
        <v>780</v>
      </c>
      <c r="D164" s="178" t="s">
        <v>1132</v>
      </c>
      <c r="E164" s="178" t="s">
        <v>235</v>
      </c>
      <c r="F164" s="224">
        <v>21375.25</v>
      </c>
      <c r="G164" s="226">
        <v>44341</v>
      </c>
      <c r="H164" s="178" t="s">
        <v>77</v>
      </c>
      <c r="I164" s="178" t="s">
        <v>220</v>
      </c>
      <c r="J164" s="100"/>
      <c r="K164" s="100"/>
      <c r="L164" s="100"/>
      <c r="M164" s="100"/>
    </row>
    <row r="165" spans="1:13" s="152" customFormat="1" x14ac:dyDescent="0.2">
      <c r="A165" s="178" t="s">
        <v>1133</v>
      </c>
      <c r="B165" s="178" t="s">
        <v>321</v>
      </c>
      <c r="C165" s="178" t="s">
        <v>780</v>
      </c>
      <c r="D165" s="178" t="s">
        <v>182</v>
      </c>
      <c r="E165" s="178" t="s">
        <v>235</v>
      </c>
      <c r="F165" s="224">
        <v>17100.2</v>
      </c>
      <c r="G165" s="226">
        <v>44341</v>
      </c>
      <c r="H165" s="178" t="s">
        <v>77</v>
      </c>
      <c r="I165" s="178" t="s">
        <v>220</v>
      </c>
      <c r="J165" s="100"/>
      <c r="K165" s="100"/>
      <c r="L165" s="100"/>
      <c r="M165" s="100"/>
    </row>
    <row r="166" spans="1:13" s="152" customFormat="1" x14ac:dyDescent="0.2">
      <c r="A166" s="178" t="s">
        <v>180</v>
      </c>
      <c r="B166" s="178" t="s">
        <v>1110</v>
      </c>
      <c r="C166" s="178" t="s">
        <v>1111</v>
      </c>
      <c r="D166" s="178" t="s">
        <v>662</v>
      </c>
      <c r="E166" s="178" t="s">
        <v>210</v>
      </c>
      <c r="F166" s="224">
        <v>3838</v>
      </c>
      <c r="G166" s="226">
        <v>44341</v>
      </c>
      <c r="H166" s="178" t="s">
        <v>77</v>
      </c>
      <c r="I166" s="178" t="s">
        <v>410</v>
      </c>
      <c r="J166" s="100"/>
      <c r="K166" s="100"/>
      <c r="L166" s="100"/>
      <c r="M166" s="100"/>
    </row>
    <row r="167" spans="1:13" s="100" customFormat="1" x14ac:dyDescent="0.2">
      <c r="A167" s="178" t="s">
        <v>180</v>
      </c>
      <c r="B167" s="178" t="s">
        <v>181</v>
      </c>
      <c r="C167" s="178" t="s">
        <v>182</v>
      </c>
      <c r="D167" s="178" t="s">
        <v>182</v>
      </c>
      <c r="E167" s="178" t="s">
        <v>183</v>
      </c>
      <c r="F167" s="224">
        <v>332667.27023549989</v>
      </c>
      <c r="G167" s="226">
        <v>44347</v>
      </c>
      <c r="H167" s="178" t="s">
        <v>77</v>
      </c>
      <c r="I167" s="178" t="s">
        <v>340</v>
      </c>
    </row>
    <row r="168" spans="1:13" s="100" customFormat="1" x14ac:dyDescent="0.2">
      <c r="A168" s="178" t="s">
        <v>1166</v>
      </c>
      <c r="B168" s="178" t="s">
        <v>1167</v>
      </c>
      <c r="C168" s="178" t="s">
        <v>1168</v>
      </c>
      <c r="D168" s="178" t="s">
        <v>1169</v>
      </c>
      <c r="E168" s="178" t="s">
        <v>235</v>
      </c>
      <c r="F168" s="224">
        <v>18847.689999999999</v>
      </c>
      <c r="G168" s="226">
        <v>44347</v>
      </c>
      <c r="H168" s="178" t="s">
        <v>77</v>
      </c>
      <c r="I168" s="178" t="s">
        <v>410</v>
      </c>
    </row>
    <row r="169" spans="1:13" s="100" customFormat="1" x14ac:dyDescent="0.2">
      <c r="A169" s="178" t="s">
        <v>319</v>
      </c>
      <c r="B169" s="178" t="s">
        <v>321</v>
      </c>
      <c r="C169" s="178" t="s">
        <v>1188</v>
      </c>
      <c r="D169" s="178" t="s">
        <v>182</v>
      </c>
      <c r="E169" s="178" t="s">
        <v>235</v>
      </c>
      <c r="F169" s="224">
        <v>34200.400000000001</v>
      </c>
      <c r="G169" s="226">
        <v>44347</v>
      </c>
      <c r="H169" s="178" t="s">
        <v>77</v>
      </c>
      <c r="I169" s="178" t="s">
        <v>220</v>
      </c>
    </row>
    <row r="170" spans="1:13" s="100" customFormat="1" x14ac:dyDescent="0.2">
      <c r="A170" s="178">
        <v>2105051453</v>
      </c>
      <c r="B170" s="178" t="s">
        <v>217</v>
      </c>
      <c r="C170" s="178" t="s">
        <v>1181</v>
      </c>
      <c r="D170" s="178" t="s">
        <v>1182</v>
      </c>
      <c r="E170" s="178" t="s">
        <v>183</v>
      </c>
      <c r="F170" s="224">
        <v>29250</v>
      </c>
      <c r="G170" s="226">
        <v>44347</v>
      </c>
      <c r="H170" s="178" t="s">
        <v>77</v>
      </c>
      <c r="I170" s="178" t="s">
        <v>220</v>
      </c>
    </row>
    <row r="171" spans="1:13" s="100" customFormat="1" x14ac:dyDescent="0.2">
      <c r="A171" s="178">
        <v>2104271649</v>
      </c>
      <c r="B171" s="178" t="s">
        <v>1183</v>
      </c>
      <c r="C171" s="178" t="s">
        <v>1186</v>
      </c>
      <c r="D171" s="178" t="s">
        <v>1187</v>
      </c>
      <c r="E171" s="178" t="s">
        <v>183</v>
      </c>
      <c r="F171" s="224">
        <v>5000</v>
      </c>
      <c r="G171" s="226">
        <v>44347</v>
      </c>
      <c r="H171" s="178" t="s">
        <v>77</v>
      </c>
      <c r="I171" s="178" t="s">
        <v>220</v>
      </c>
    </row>
    <row r="172" spans="1:13" s="100" customFormat="1" x14ac:dyDescent="0.2">
      <c r="A172" s="178">
        <v>2104271646</v>
      </c>
      <c r="B172" s="178" t="s">
        <v>1183</v>
      </c>
      <c r="C172" s="178" t="s">
        <v>1186</v>
      </c>
      <c r="D172" s="178" t="s">
        <v>1187</v>
      </c>
      <c r="E172" s="178" t="s">
        <v>183</v>
      </c>
      <c r="F172" s="224">
        <v>5000</v>
      </c>
      <c r="G172" s="226">
        <v>44347</v>
      </c>
      <c r="H172" s="178" t="s">
        <v>77</v>
      </c>
      <c r="I172" s="178" t="s">
        <v>220</v>
      </c>
    </row>
    <row r="173" spans="1:13" s="100" customFormat="1" x14ac:dyDescent="0.2">
      <c r="A173" s="178">
        <v>2103151130</v>
      </c>
      <c r="B173" s="178" t="s">
        <v>1183</v>
      </c>
      <c r="C173" s="178" t="s">
        <v>1184</v>
      </c>
      <c r="D173" s="178" t="s">
        <v>1185</v>
      </c>
      <c r="E173" s="178" t="s">
        <v>183</v>
      </c>
      <c r="F173" s="224">
        <v>5000</v>
      </c>
      <c r="G173" s="226">
        <v>44347</v>
      </c>
      <c r="H173" s="178" t="s">
        <v>77</v>
      </c>
      <c r="I173" s="178" t="s">
        <v>220</v>
      </c>
    </row>
    <row r="174" spans="1:13" s="152" customFormat="1" x14ac:dyDescent="0.2">
      <c r="A174" s="178" t="s">
        <v>180</v>
      </c>
      <c r="B174" s="178" t="s">
        <v>1193</v>
      </c>
      <c r="C174" s="178" t="s">
        <v>1196</v>
      </c>
      <c r="D174" s="178" t="s">
        <v>1195</v>
      </c>
      <c r="E174" s="178" t="s">
        <v>183</v>
      </c>
      <c r="F174" s="224">
        <v>229407.89</v>
      </c>
      <c r="G174" s="226">
        <v>44354</v>
      </c>
      <c r="H174" s="292" t="s">
        <v>78</v>
      </c>
      <c r="I174" s="178" t="s">
        <v>410</v>
      </c>
      <c r="J174" s="100"/>
      <c r="K174" s="100"/>
      <c r="L174" s="100"/>
      <c r="M174" s="100"/>
    </row>
    <row r="175" spans="1:13" s="152" customFormat="1" x14ac:dyDescent="0.2">
      <c r="A175" s="178" t="s">
        <v>180</v>
      </c>
      <c r="B175" s="178" t="s">
        <v>181</v>
      </c>
      <c r="C175" s="178" t="s">
        <v>182</v>
      </c>
      <c r="D175" s="178" t="s">
        <v>182</v>
      </c>
      <c r="E175" s="178" t="s">
        <v>183</v>
      </c>
      <c r="F175" s="224">
        <v>173964.32478125</v>
      </c>
      <c r="G175" s="226">
        <v>44354</v>
      </c>
      <c r="H175" s="292" t="s">
        <v>78</v>
      </c>
      <c r="I175" s="178" t="s">
        <v>340</v>
      </c>
      <c r="J175" s="100"/>
      <c r="K175" s="100"/>
      <c r="L175" s="100"/>
      <c r="M175" s="100"/>
    </row>
    <row r="176" spans="1:13" s="152" customFormat="1" x14ac:dyDescent="0.2">
      <c r="A176" s="178" t="s">
        <v>180</v>
      </c>
      <c r="B176" s="178" t="s">
        <v>1192</v>
      </c>
      <c r="C176" s="178" t="s">
        <v>1196</v>
      </c>
      <c r="D176" s="178" t="s">
        <v>1195</v>
      </c>
      <c r="E176" s="178" t="s">
        <v>183</v>
      </c>
      <c r="F176" s="224">
        <v>35939.919999999998</v>
      </c>
      <c r="G176" s="226">
        <v>44354</v>
      </c>
      <c r="H176" s="292" t="s">
        <v>78</v>
      </c>
      <c r="I176" s="178" t="s">
        <v>410</v>
      </c>
      <c r="J176" s="100"/>
      <c r="K176" s="100"/>
      <c r="L176" s="100"/>
      <c r="M176" s="100"/>
    </row>
    <row r="177" spans="1:13" s="152" customFormat="1" x14ac:dyDescent="0.2">
      <c r="A177" s="178">
        <v>2105141306</v>
      </c>
      <c r="B177" s="178" t="s">
        <v>217</v>
      </c>
      <c r="C177" s="178" t="s">
        <v>1260</v>
      </c>
      <c r="D177" s="178" t="s">
        <v>1261</v>
      </c>
      <c r="E177" s="178" t="s">
        <v>183</v>
      </c>
      <c r="F177" s="224">
        <v>29250</v>
      </c>
      <c r="G177" s="226">
        <v>44354</v>
      </c>
      <c r="H177" s="292" t="s">
        <v>78</v>
      </c>
      <c r="I177" s="178" t="s">
        <v>220</v>
      </c>
      <c r="J177" s="100"/>
      <c r="K177" s="100"/>
      <c r="L177" s="100"/>
      <c r="M177" s="100"/>
    </row>
    <row r="178" spans="1:13" s="152" customFormat="1" x14ac:dyDescent="0.2">
      <c r="A178" s="178" t="s">
        <v>180</v>
      </c>
      <c r="B178" s="178" t="s">
        <v>1194</v>
      </c>
      <c r="C178" s="178" t="s">
        <v>1196</v>
      </c>
      <c r="D178" s="178" t="s">
        <v>1195</v>
      </c>
      <c r="E178" s="178" t="s">
        <v>183</v>
      </c>
      <c r="F178" s="224">
        <v>4602.04</v>
      </c>
      <c r="G178" s="226">
        <v>44354</v>
      </c>
      <c r="H178" s="292" t="s">
        <v>78</v>
      </c>
      <c r="I178" s="178" t="s">
        <v>410</v>
      </c>
      <c r="J178" s="100"/>
      <c r="K178" s="100"/>
      <c r="L178" s="100"/>
      <c r="M178" s="100"/>
    </row>
    <row r="179" spans="1:13" s="152" customFormat="1" x14ac:dyDescent="0.2">
      <c r="A179" s="178">
        <v>2105190709</v>
      </c>
      <c r="B179" s="178" t="s">
        <v>1265</v>
      </c>
      <c r="C179" s="178" t="s">
        <v>1264</v>
      </c>
      <c r="D179" s="178" t="s">
        <v>662</v>
      </c>
      <c r="E179" s="178" t="s">
        <v>316</v>
      </c>
      <c r="F179" s="224">
        <v>3000</v>
      </c>
      <c r="G179" s="226">
        <v>44354</v>
      </c>
      <c r="H179" s="292" t="s">
        <v>78</v>
      </c>
      <c r="I179" s="178" t="s">
        <v>220</v>
      </c>
      <c r="J179" s="100"/>
      <c r="K179" s="100"/>
      <c r="L179" s="100"/>
      <c r="M179" s="100"/>
    </row>
    <row r="180" spans="1:13" s="152" customFormat="1" x14ac:dyDescent="0.2">
      <c r="A180" s="178">
        <v>2105190711</v>
      </c>
      <c r="B180" s="178" t="s">
        <v>1262</v>
      </c>
      <c r="C180" s="178" t="s">
        <v>1263</v>
      </c>
      <c r="D180" s="178" t="s">
        <v>662</v>
      </c>
      <c r="E180" s="178" t="s">
        <v>316</v>
      </c>
      <c r="F180" s="224">
        <v>1500</v>
      </c>
      <c r="G180" s="226">
        <v>44354</v>
      </c>
      <c r="H180" s="292" t="s">
        <v>78</v>
      </c>
      <c r="I180" s="178" t="s">
        <v>220</v>
      </c>
      <c r="J180" s="100"/>
      <c r="K180" s="100"/>
      <c r="L180" s="100"/>
      <c r="M180" s="100"/>
    </row>
    <row r="181" spans="1:13" s="152" customFormat="1" x14ac:dyDescent="0.2">
      <c r="A181" s="178" t="s">
        <v>180</v>
      </c>
      <c r="B181" s="178" t="s">
        <v>181</v>
      </c>
      <c r="C181" s="178" t="s">
        <v>182</v>
      </c>
      <c r="D181" s="178" t="s">
        <v>182</v>
      </c>
      <c r="E181" s="178" t="s">
        <v>183</v>
      </c>
      <c r="F181" s="224">
        <v>107895.9149055</v>
      </c>
      <c r="G181" s="226">
        <v>44361</v>
      </c>
      <c r="H181" s="178" t="s">
        <v>78</v>
      </c>
      <c r="I181" s="178" t="s">
        <v>340</v>
      </c>
      <c r="J181" s="100"/>
      <c r="K181" s="100"/>
      <c r="L181" s="100"/>
      <c r="M181" s="100"/>
    </row>
    <row r="182" spans="1:13" s="152" customFormat="1" x14ac:dyDescent="0.2">
      <c r="A182" s="178" t="s">
        <v>1359</v>
      </c>
      <c r="B182" s="178" t="s">
        <v>321</v>
      </c>
      <c r="C182" s="178" t="s">
        <v>780</v>
      </c>
      <c r="D182" s="178" t="s">
        <v>182</v>
      </c>
      <c r="E182" s="178" t="s">
        <v>235</v>
      </c>
      <c r="F182" s="224">
        <v>136344.10999999999</v>
      </c>
      <c r="G182" s="226">
        <v>44368</v>
      </c>
      <c r="H182" s="178" t="s">
        <v>78</v>
      </c>
      <c r="I182" s="178"/>
      <c r="J182" s="100"/>
      <c r="K182" s="100"/>
      <c r="L182" s="100"/>
      <c r="M182" s="100"/>
    </row>
    <row r="183" spans="1:13" s="152" customFormat="1" x14ac:dyDescent="0.2">
      <c r="A183" s="178" t="s">
        <v>180</v>
      </c>
      <c r="B183" s="178" t="s">
        <v>181</v>
      </c>
      <c r="C183" s="178" t="s">
        <v>182</v>
      </c>
      <c r="D183" s="178" t="s">
        <v>182</v>
      </c>
      <c r="E183" s="178" t="s">
        <v>183</v>
      </c>
      <c r="F183" s="224">
        <v>129065.87969775</v>
      </c>
      <c r="G183" s="226">
        <v>44368</v>
      </c>
      <c r="H183" s="178" t="s">
        <v>78</v>
      </c>
      <c r="I183" s="178" t="s">
        <v>340</v>
      </c>
      <c r="J183" s="100"/>
      <c r="K183" s="100"/>
      <c r="L183" s="100"/>
      <c r="M183" s="100"/>
    </row>
    <row r="184" spans="1:13" s="152" customFormat="1" x14ac:dyDescent="0.2">
      <c r="A184" s="178">
        <v>2105251529</v>
      </c>
      <c r="B184" s="178" t="s">
        <v>321</v>
      </c>
      <c r="C184" s="178" t="s">
        <v>780</v>
      </c>
      <c r="D184" s="178" t="s">
        <v>1399</v>
      </c>
      <c r="E184" s="178" t="s">
        <v>235</v>
      </c>
      <c r="F184" s="224">
        <v>33997.68</v>
      </c>
      <c r="G184" s="226">
        <v>44375</v>
      </c>
      <c r="H184" s="178" t="s">
        <v>78</v>
      </c>
      <c r="I184" s="178" t="s">
        <v>220</v>
      </c>
      <c r="J184" s="100"/>
      <c r="K184" s="100"/>
      <c r="L184" s="100"/>
      <c r="M184" s="100"/>
    </row>
    <row r="185" spans="1:13" s="152" customFormat="1" x14ac:dyDescent="0.2">
      <c r="A185" s="178" t="s">
        <v>180</v>
      </c>
      <c r="B185" s="178" t="s">
        <v>181</v>
      </c>
      <c r="C185" s="178" t="s">
        <v>182</v>
      </c>
      <c r="D185" s="178" t="s">
        <v>182</v>
      </c>
      <c r="E185" s="178" t="s">
        <v>183</v>
      </c>
      <c r="F185" s="224">
        <v>222843.20190124999</v>
      </c>
      <c r="G185" s="226">
        <v>44375</v>
      </c>
      <c r="H185" s="178" t="s">
        <v>78</v>
      </c>
      <c r="I185" s="178" t="s">
        <v>1400</v>
      </c>
      <c r="J185" s="100"/>
      <c r="K185" s="100"/>
      <c r="L185" s="100"/>
      <c r="M185" s="100"/>
    </row>
    <row r="186" spans="1:13" s="152" customFormat="1" x14ac:dyDescent="0.2">
      <c r="A186" s="178" t="s">
        <v>180</v>
      </c>
      <c r="B186" s="178" t="s">
        <v>181</v>
      </c>
      <c r="C186" s="178" t="s">
        <v>182</v>
      </c>
      <c r="D186" s="178" t="s">
        <v>182</v>
      </c>
      <c r="E186" s="178" t="s">
        <v>183</v>
      </c>
      <c r="F186" s="224">
        <v>140031.29760875003</v>
      </c>
      <c r="G186" s="226">
        <v>44382</v>
      </c>
      <c r="H186" s="178" t="s">
        <v>78</v>
      </c>
      <c r="I186" s="178" t="s">
        <v>1419</v>
      </c>
      <c r="J186" s="100"/>
      <c r="K186" s="100"/>
      <c r="L186" s="100"/>
      <c r="M186" s="100"/>
    </row>
    <row r="187" spans="1:13" s="152" customFormat="1" x14ac:dyDescent="0.2">
      <c r="A187" s="178" t="s">
        <v>1414</v>
      </c>
      <c r="B187" s="178" t="s">
        <v>321</v>
      </c>
      <c r="C187" s="178" t="s">
        <v>780</v>
      </c>
      <c r="D187" s="178" t="s">
        <v>182</v>
      </c>
      <c r="E187" s="178" t="s">
        <v>235</v>
      </c>
      <c r="F187" s="224">
        <v>130990.72</v>
      </c>
      <c r="G187" s="226">
        <v>44382</v>
      </c>
      <c r="H187" s="178" t="s">
        <v>78</v>
      </c>
      <c r="I187" s="178"/>
      <c r="J187" s="100"/>
      <c r="K187" s="100"/>
      <c r="L187" s="100"/>
      <c r="M187" s="100"/>
    </row>
    <row r="188" spans="1:13" s="152" customFormat="1" x14ac:dyDescent="0.2">
      <c r="A188" s="178">
        <v>2106151528</v>
      </c>
      <c r="B188" s="178" t="s">
        <v>1471</v>
      </c>
      <c r="C188" s="178" t="s">
        <v>1469</v>
      </c>
      <c r="D188" s="178" t="s">
        <v>1470</v>
      </c>
      <c r="E188" s="178" t="s">
        <v>235</v>
      </c>
      <c r="F188" s="224">
        <v>788169</v>
      </c>
      <c r="G188" s="226">
        <v>44389</v>
      </c>
      <c r="H188" s="178" t="s">
        <v>79</v>
      </c>
      <c r="I188" s="178"/>
      <c r="J188" s="100"/>
      <c r="K188" s="100"/>
      <c r="L188" s="100"/>
      <c r="M188" s="100"/>
    </row>
    <row r="189" spans="1:13" s="152" customFormat="1" x14ac:dyDescent="0.2">
      <c r="A189" s="178" t="s">
        <v>1465</v>
      </c>
      <c r="B189" s="178" t="s">
        <v>1466</v>
      </c>
      <c r="C189" s="178" t="s">
        <v>1467</v>
      </c>
      <c r="D189" s="178" t="s">
        <v>1468</v>
      </c>
      <c r="E189" s="178" t="s">
        <v>235</v>
      </c>
      <c r="F189" s="224">
        <v>204998</v>
      </c>
      <c r="G189" s="226">
        <v>44389</v>
      </c>
      <c r="H189" s="178" t="s">
        <v>79</v>
      </c>
      <c r="I189" s="178"/>
      <c r="J189" s="100"/>
      <c r="K189" s="100"/>
      <c r="L189" s="100"/>
      <c r="M189" s="100"/>
    </row>
    <row r="190" spans="1:13" s="152" customFormat="1" x14ac:dyDescent="0.2">
      <c r="A190" s="178">
        <v>2105251557</v>
      </c>
      <c r="B190" s="178" t="s">
        <v>321</v>
      </c>
      <c r="C190" s="178" t="s">
        <v>780</v>
      </c>
      <c r="D190" s="178" t="s">
        <v>1459</v>
      </c>
      <c r="E190" s="178" t="s">
        <v>235</v>
      </c>
      <c r="F190" s="224">
        <v>38247.39</v>
      </c>
      <c r="G190" s="226">
        <v>44389</v>
      </c>
      <c r="H190" s="178" t="s">
        <v>79</v>
      </c>
      <c r="I190" s="178"/>
      <c r="J190" s="100"/>
      <c r="K190" s="100"/>
      <c r="L190" s="100"/>
      <c r="M190" s="100"/>
    </row>
    <row r="191" spans="1:13" s="152" customFormat="1" x14ac:dyDescent="0.2">
      <c r="A191" s="178">
        <v>2105271348</v>
      </c>
      <c r="B191" s="178" t="s">
        <v>1460</v>
      </c>
      <c r="C191" s="178" t="s">
        <v>1461</v>
      </c>
      <c r="D191" s="178" t="s">
        <v>1462</v>
      </c>
      <c r="E191" s="178" t="s">
        <v>183</v>
      </c>
      <c r="F191" s="224">
        <v>35000</v>
      </c>
      <c r="G191" s="226">
        <v>44389</v>
      </c>
      <c r="H191" s="178" t="s">
        <v>79</v>
      </c>
      <c r="I191" s="178"/>
      <c r="J191" s="100"/>
      <c r="K191" s="100"/>
      <c r="L191" s="100"/>
      <c r="M191" s="100"/>
    </row>
    <row r="192" spans="1:13" s="152" customFormat="1" x14ac:dyDescent="0.2">
      <c r="A192" s="178">
        <v>2106070751</v>
      </c>
      <c r="B192" s="178" t="s">
        <v>217</v>
      </c>
      <c r="C192" s="178" t="s">
        <v>1463</v>
      </c>
      <c r="D192" s="178" t="s">
        <v>1464</v>
      </c>
      <c r="E192" s="178" t="s">
        <v>183</v>
      </c>
      <c r="F192" s="224">
        <v>29250</v>
      </c>
      <c r="G192" s="226">
        <v>44389</v>
      </c>
      <c r="H192" s="178" t="s">
        <v>79</v>
      </c>
      <c r="I192" s="178"/>
      <c r="J192" s="100"/>
      <c r="K192" s="100"/>
      <c r="L192" s="100"/>
      <c r="M192" s="100"/>
    </row>
    <row r="193" spans="1:13" s="152" customFormat="1" x14ac:dyDescent="0.2">
      <c r="A193" s="178" t="s">
        <v>180</v>
      </c>
      <c r="B193" s="178" t="s">
        <v>181</v>
      </c>
      <c r="C193" s="178" t="s">
        <v>182</v>
      </c>
      <c r="D193" s="178" t="s">
        <v>182</v>
      </c>
      <c r="E193" s="178" t="s">
        <v>183</v>
      </c>
      <c r="F193" s="224">
        <v>265271.14</v>
      </c>
      <c r="G193" s="226">
        <v>44396</v>
      </c>
      <c r="H193" s="178" t="s">
        <v>79</v>
      </c>
      <c r="I193" s="178" t="s">
        <v>1419</v>
      </c>
      <c r="J193" s="100"/>
      <c r="K193" s="100"/>
      <c r="L193" s="100"/>
      <c r="M193" s="100"/>
    </row>
    <row r="194" spans="1:13" s="152" customFormat="1" x14ac:dyDescent="0.2">
      <c r="A194" s="178" t="s">
        <v>1519</v>
      </c>
      <c r="B194" s="178" t="s">
        <v>321</v>
      </c>
      <c r="C194" s="178" t="s">
        <v>780</v>
      </c>
      <c r="D194" s="178" t="s">
        <v>182</v>
      </c>
      <c r="E194" s="178" t="s">
        <v>235</v>
      </c>
      <c r="F194" s="224">
        <v>72340.429999999993</v>
      </c>
      <c r="G194" s="226">
        <v>44396</v>
      </c>
      <c r="H194" s="178" t="s">
        <v>79</v>
      </c>
      <c r="I194" s="178" t="s">
        <v>220</v>
      </c>
      <c r="J194" s="100"/>
      <c r="K194" s="100"/>
      <c r="L194" s="100"/>
      <c r="M194" s="100"/>
    </row>
    <row r="195" spans="1:13" s="152" customFormat="1" x14ac:dyDescent="0.2">
      <c r="A195" s="178" t="s">
        <v>180</v>
      </c>
      <c r="B195" s="178" t="s">
        <v>181</v>
      </c>
      <c r="C195" s="178" t="s">
        <v>182</v>
      </c>
      <c r="D195" s="178" t="s">
        <v>182</v>
      </c>
      <c r="E195" s="178" t="s">
        <v>183</v>
      </c>
      <c r="F195" s="224">
        <v>25664.023704000003</v>
      </c>
      <c r="G195" s="226">
        <v>44396</v>
      </c>
      <c r="H195" s="178" t="s">
        <v>79</v>
      </c>
      <c r="I195" s="178" t="s">
        <v>1419</v>
      </c>
      <c r="J195" s="100"/>
      <c r="K195" s="100"/>
      <c r="L195" s="100"/>
      <c r="M195" s="100"/>
    </row>
    <row r="196" spans="1:13" s="152" customFormat="1" x14ac:dyDescent="0.2">
      <c r="A196" s="178" t="s">
        <v>1518</v>
      </c>
      <c r="B196" s="178" t="s">
        <v>1517</v>
      </c>
      <c r="C196" s="178" t="s">
        <v>1515</v>
      </c>
      <c r="D196" s="178" t="s">
        <v>1516</v>
      </c>
      <c r="E196" s="178" t="s">
        <v>183</v>
      </c>
      <c r="F196" s="224">
        <v>22500</v>
      </c>
      <c r="G196" s="226">
        <v>44396</v>
      </c>
      <c r="H196" s="178" t="s">
        <v>79</v>
      </c>
      <c r="I196" s="178" t="s">
        <v>220</v>
      </c>
      <c r="J196" s="100"/>
      <c r="K196" s="100"/>
      <c r="L196" s="100"/>
      <c r="M196" s="100"/>
    </row>
    <row r="197" spans="1:13" s="152" customFormat="1" x14ac:dyDescent="0.2">
      <c r="A197" s="178" t="s">
        <v>1568</v>
      </c>
      <c r="B197" s="178" t="s">
        <v>1566</v>
      </c>
      <c r="C197" s="178" t="s">
        <v>182</v>
      </c>
      <c r="D197" s="178" t="s">
        <v>182</v>
      </c>
      <c r="E197" s="178" t="s">
        <v>183</v>
      </c>
      <c r="F197" s="224">
        <v>97065</v>
      </c>
      <c r="G197" s="226">
        <v>44403</v>
      </c>
      <c r="H197" s="178" t="s">
        <v>79</v>
      </c>
      <c r="I197" s="178"/>
      <c r="J197" s="100"/>
      <c r="K197" s="100"/>
      <c r="L197" s="100"/>
      <c r="M197" s="100"/>
    </row>
    <row r="198" spans="1:13" s="152" customFormat="1" x14ac:dyDescent="0.2">
      <c r="A198" s="178" t="s">
        <v>1567</v>
      </c>
      <c r="B198" s="178" t="s">
        <v>321</v>
      </c>
      <c r="C198" s="178" t="s">
        <v>182</v>
      </c>
      <c r="D198" s="178" t="s">
        <v>182</v>
      </c>
      <c r="E198" s="178" t="s">
        <v>235</v>
      </c>
      <c r="F198" s="224">
        <v>8960.89</v>
      </c>
      <c r="G198" s="226">
        <v>44403</v>
      </c>
      <c r="H198" s="178" t="s">
        <v>79</v>
      </c>
      <c r="I198" s="178" t="s">
        <v>220</v>
      </c>
      <c r="J198" s="100"/>
      <c r="K198" s="100"/>
      <c r="L198" s="100"/>
      <c r="M198" s="100"/>
    </row>
    <row r="199" spans="1:13" s="152" customFormat="1" x14ac:dyDescent="0.2">
      <c r="A199" s="178" t="s">
        <v>180</v>
      </c>
      <c r="B199" s="178" t="s">
        <v>181</v>
      </c>
      <c r="C199" s="178" t="s">
        <v>182</v>
      </c>
      <c r="D199" s="178" t="s">
        <v>182</v>
      </c>
      <c r="E199" s="178" t="s">
        <v>183</v>
      </c>
      <c r="F199" s="224">
        <v>49880.06</v>
      </c>
      <c r="G199" s="226">
        <v>44403</v>
      </c>
      <c r="H199" s="178" t="s">
        <v>79</v>
      </c>
      <c r="I199" s="178" t="s">
        <v>820</v>
      </c>
      <c r="J199" s="100"/>
      <c r="K199" s="100"/>
      <c r="L199" s="100"/>
      <c r="M199" s="100"/>
    </row>
    <row r="200" spans="1:13" s="152" customFormat="1" x14ac:dyDescent="0.2">
      <c r="A200" s="178">
        <v>2107151057</v>
      </c>
      <c r="B200" s="178" t="s">
        <v>1590</v>
      </c>
      <c r="C200" s="178" t="s">
        <v>1591</v>
      </c>
      <c r="D200" s="178" t="s">
        <v>1592</v>
      </c>
      <c r="E200" s="178" t="s">
        <v>316</v>
      </c>
      <c r="F200" s="224">
        <v>200000</v>
      </c>
      <c r="G200" s="226">
        <v>44417</v>
      </c>
      <c r="H200" s="178" t="s">
        <v>1605</v>
      </c>
      <c r="I200" s="178" t="s">
        <v>220</v>
      </c>
      <c r="J200" s="100"/>
      <c r="K200" s="100"/>
      <c r="L200" s="100"/>
      <c r="M200" s="100"/>
    </row>
    <row r="201" spans="1:13" s="152" customFormat="1" x14ac:dyDescent="0.2">
      <c r="A201" s="178">
        <v>2107221051</v>
      </c>
      <c r="B201" s="178" t="s">
        <v>815</v>
      </c>
      <c r="C201" s="178" t="s">
        <v>1260</v>
      </c>
      <c r="D201" s="178" t="s">
        <v>1261</v>
      </c>
      <c r="E201" s="178" t="s">
        <v>183</v>
      </c>
      <c r="F201" s="224">
        <v>46500</v>
      </c>
      <c r="G201" s="226">
        <v>44417</v>
      </c>
      <c r="H201" s="178" t="s">
        <v>1605</v>
      </c>
      <c r="I201" s="178" t="s">
        <v>220</v>
      </c>
      <c r="J201" s="100"/>
      <c r="K201" s="100"/>
      <c r="L201" s="100"/>
      <c r="M201" s="100"/>
    </row>
    <row r="202" spans="1:13" s="152" customFormat="1" x14ac:dyDescent="0.2">
      <c r="A202" s="178" t="s">
        <v>1568</v>
      </c>
      <c r="B202" s="178" t="s">
        <v>321</v>
      </c>
      <c r="C202" s="178" t="s">
        <v>780</v>
      </c>
      <c r="D202" s="178" t="s">
        <v>182</v>
      </c>
      <c r="E202" s="178" t="s">
        <v>235</v>
      </c>
      <c r="F202" s="224">
        <v>42628.08</v>
      </c>
      <c r="G202" s="226">
        <v>44417</v>
      </c>
      <c r="H202" s="178" t="s">
        <v>1605</v>
      </c>
      <c r="I202" s="178" t="s">
        <v>220</v>
      </c>
      <c r="J202" s="100"/>
      <c r="K202" s="100"/>
      <c r="L202" s="100"/>
      <c r="M202" s="100"/>
    </row>
    <row r="203" spans="1:13" s="152" customFormat="1" x14ac:dyDescent="0.2">
      <c r="A203" s="178">
        <v>2107271114</v>
      </c>
      <c r="B203" s="178" t="s">
        <v>1654</v>
      </c>
      <c r="C203" s="178" t="s">
        <v>1655</v>
      </c>
      <c r="D203" s="178" t="s">
        <v>1651</v>
      </c>
      <c r="E203" s="178" t="s">
        <v>316</v>
      </c>
      <c r="F203" s="224">
        <v>750000</v>
      </c>
      <c r="G203" s="226">
        <v>44424</v>
      </c>
      <c r="H203" s="178" t="s">
        <v>1605</v>
      </c>
      <c r="I203" s="178" t="s">
        <v>220</v>
      </c>
      <c r="J203" s="100"/>
      <c r="K203" s="100"/>
      <c r="L203" s="100"/>
      <c r="M203" s="100"/>
    </row>
    <row r="204" spans="1:13" s="152" customFormat="1" x14ac:dyDescent="0.2">
      <c r="A204" s="178" t="s">
        <v>180</v>
      </c>
      <c r="B204" s="178" t="s">
        <v>181</v>
      </c>
      <c r="C204" s="178" t="s">
        <v>182</v>
      </c>
      <c r="D204" s="178" t="s">
        <v>182</v>
      </c>
      <c r="E204" s="178" t="s">
        <v>183</v>
      </c>
      <c r="F204" s="224">
        <v>137383.9358755</v>
      </c>
      <c r="G204" s="226">
        <v>44424</v>
      </c>
      <c r="H204" s="178" t="s">
        <v>1605</v>
      </c>
      <c r="I204" s="178" t="s">
        <v>1400</v>
      </c>
      <c r="J204" s="100"/>
      <c r="K204" s="100"/>
      <c r="L204" s="100"/>
      <c r="M204" s="100"/>
    </row>
    <row r="205" spans="1:13" s="152" customFormat="1" x14ac:dyDescent="0.2">
      <c r="A205" s="178">
        <v>2107271058</v>
      </c>
      <c r="B205" s="178" t="s">
        <v>1653</v>
      </c>
      <c r="C205" s="178" t="s">
        <v>1652</v>
      </c>
      <c r="D205" s="178" t="s">
        <v>1651</v>
      </c>
      <c r="E205" s="178" t="s">
        <v>183</v>
      </c>
      <c r="F205" s="224">
        <v>80000</v>
      </c>
      <c r="G205" s="226">
        <v>44424</v>
      </c>
      <c r="H205" s="178" t="s">
        <v>1605</v>
      </c>
      <c r="I205" s="178" t="s">
        <v>220</v>
      </c>
      <c r="J205" s="100"/>
      <c r="K205" s="100"/>
      <c r="L205" s="100"/>
      <c r="M205" s="100"/>
    </row>
    <row r="206" spans="1:13" s="152" customFormat="1" x14ac:dyDescent="0.2">
      <c r="A206" s="178">
        <v>2107260902</v>
      </c>
      <c r="B206" s="178" t="s">
        <v>1648</v>
      </c>
      <c r="C206" s="178" t="s">
        <v>1649</v>
      </c>
      <c r="D206" s="178" t="s">
        <v>1650</v>
      </c>
      <c r="E206" s="178" t="s">
        <v>183</v>
      </c>
      <c r="F206" s="224">
        <v>29250</v>
      </c>
      <c r="G206" s="226">
        <v>44424</v>
      </c>
      <c r="H206" s="178" t="s">
        <v>1605</v>
      </c>
      <c r="I206" s="178" t="s">
        <v>220</v>
      </c>
      <c r="J206" s="100"/>
      <c r="K206" s="100"/>
      <c r="L206" s="100"/>
      <c r="M206" s="100"/>
    </row>
    <row r="207" spans="1:13" s="152" customFormat="1" x14ac:dyDescent="0.2">
      <c r="A207" s="178">
        <v>2107291412</v>
      </c>
      <c r="B207" s="178" t="s">
        <v>1670</v>
      </c>
      <c r="C207" s="178" t="s">
        <v>1671</v>
      </c>
      <c r="D207" s="178" t="s">
        <v>1672</v>
      </c>
      <c r="E207" s="178" t="s">
        <v>316</v>
      </c>
      <c r="F207" s="224">
        <v>55500</v>
      </c>
      <c r="G207" s="226">
        <v>44431</v>
      </c>
      <c r="H207" s="178" t="s">
        <v>1605</v>
      </c>
      <c r="I207" s="178" t="s">
        <v>220</v>
      </c>
      <c r="J207" s="100"/>
      <c r="K207" s="100"/>
      <c r="L207" s="100"/>
      <c r="M207" s="100"/>
    </row>
    <row r="208" spans="1:13" s="152" customFormat="1" x14ac:dyDescent="0.2">
      <c r="A208" s="178" t="s">
        <v>319</v>
      </c>
      <c r="B208" s="178" t="s">
        <v>321</v>
      </c>
      <c r="C208" s="178" t="s">
        <v>780</v>
      </c>
      <c r="D208" s="178" t="s">
        <v>182</v>
      </c>
      <c r="E208" s="178" t="s">
        <v>235</v>
      </c>
      <c r="F208" s="224">
        <v>12820.23</v>
      </c>
      <c r="G208" s="226">
        <v>44431</v>
      </c>
      <c r="H208" s="178" t="s">
        <v>1605</v>
      </c>
      <c r="I208" s="178" t="s">
        <v>220</v>
      </c>
      <c r="J208" s="100"/>
      <c r="K208" s="100"/>
      <c r="L208" s="100"/>
      <c r="M208" s="100"/>
    </row>
    <row r="209" spans="1:13" s="152" customFormat="1" x14ac:dyDescent="0.2">
      <c r="A209" s="178" t="s">
        <v>180</v>
      </c>
      <c r="B209" s="178" t="s">
        <v>181</v>
      </c>
      <c r="C209" s="178" t="s">
        <v>182</v>
      </c>
      <c r="D209" s="178" t="s">
        <v>182</v>
      </c>
      <c r="E209" s="178" t="s">
        <v>183</v>
      </c>
      <c r="F209" s="224">
        <v>240554.25994099997</v>
      </c>
      <c r="G209" s="226">
        <v>44431</v>
      </c>
      <c r="H209" s="178" t="s">
        <v>1605</v>
      </c>
      <c r="I209" s="178" t="s">
        <v>1419</v>
      </c>
      <c r="J209" s="100"/>
      <c r="K209" s="100"/>
      <c r="L209" s="100"/>
      <c r="M209" s="100"/>
    </row>
    <row r="210" spans="1:13" s="152" customFormat="1" x14ac:dyDescent="0.2">
      <c r="A210" s="178" t="s">
        <v>180</v>
      </c>
      <c r="B210" s="178" t="s">
        <v>181</v>
      </c>
      <c r="C210" s="178" t="s">
        <v>182</v>
      </c>
      <c r="D210" s="178" t="s">
        <v>182</v>
      </c>
      <c r="E210" s="178" t="s">
        <v>183</v>
      </c>
      <c r="F210" s="224">
        <v>187528.44181374996</v>
      </c>
      <c r="G210" s="226">
        <v>44438</v>
      </c>
      <c r="H210" s="178" t="s">
        <v>1605</v>
      </c>
      <c r="I210" s="178" t="s">
        <v>1400</v>
      </c>
      <c r="J210" s="100"/>
      <c r="K210" s="100"/>
      <c r="L210" s="100"/>
      <c r="M210" s="100"/>
    </row>
    <row r="211" spans="1:13" s="152" customFormat="1" x14ac:dyDescent="0.2">
      <c r="A211" s="178" t="s">
        <v>180</v>
      </c>
      <c r="B211" s="178" t="s">
        <v>181</v>
      </c>
      <c r="C211" s="178" t="s">
        <v>182</v>
      </c>
      <c r="D211" s="178" t="s">
        <v>182</v>
      </c>
      <c r="E211" s="178" t="s">
        <v>183</v>
      </c>
      <c r="F211" s="224">
        <v>146694.55205424997</v>
      </c>
      <c r="G211" s="226">
        <v>44446</v>
      </c>
      <c r="H211" s="178" t="s">
        <v>1605</v>
      </c>
      <c r="I211" s="178" t="s">
        <v>1400</v>
      </c>
      <c r="J211" s="100"/>
      <c r="K211" s="100"/>
      <c r="L211" s="100"/>
      <c r="M211" s="100"/>
    </row>
    <row r="212" spans="1:13" s="152" customFormat="1" x14ac:dyDescent="0.2">
      <c r="A212" s="178">
        <v>2108121000</v>
      </c>
      <c r="B212" s="178" t="s">
        <v>1693</v>
      </c>
      <c r="C212" s="178" t="s">
        <v>1694</v>
      </c>
      <c r="D212" s="178" t="s">
        <v>1695</v>
      </c>
      <c r="E212" s="178" t="s">
        <v>183</v>
      </c>
      <c r="F212" s="224">
        <v>30000</v>
      </c>
      <c r="G212" s="226">
        <v>44446</v>
      </c>
      <c r="H212" s="178" t="s">
        <v>1605</v>
      </c>
      <c r="I212" s="178" t="s">
        <v>220</v>
      </c>
      <c r="J212" s="100"/>
      <c r="K212" s="100"/>
      <c r="L212" s="100"/>
      <c r="M212" s="100"/>
    </row>
    <row r="213" spans="1:13" s="152" customFormat="1" x14ac:dyDescent="0.2">
      <c r="A213" s="178">
        <v>2108121013</v>
      </c>
      <c r="B213" s="178" t="s">
        <v>1696</v>
      </c>
      <c r="C213" s="178" t="s">
        <v>1697</v>
      </c>
      <c r="D213" s="178" t="s">
        <v>1695</v>
      </c>
      <c r="E213" s="178" t="s">
        <v>183</v>
      </c>
      <c r="F213" s="224">
        <v>30000</v>
      </c>
      <c r="G213" s="226">
        <v>44446</v>
      </c>
      <c r="H213" s="178" t="s">
        <v>1605</v>
      </c>
      <c r="I213" s="178" t="s">
        <v>220</v>
      </c>
      <c r="J213" s="100"/>
      <c r="K213" s="100"/>
      <c r="L213" s="100"/>
      <c r="M213" s="100"/>
    </row>
    <row r="214" spans="1:13" s="152" customFormat="1" x14ac:dyDescent="0.2">
      <c r="A214" s="178">
        <v>2108041131</v>
      </c>
      <c r="B214" s="178" t="s">
        <v>217</v>
      </c>
      <c r="C214" s="178" t="s">
        <v>1691</v>
      </c>
      <c r="D214" s="178" t="s">
        <v>1692</v>
      </c>
      <c r="E214" s="178" t="s">
        <v>183</v>
      </c>
      <c r="F214" s="224">
        <v>29250</v>
      </c>
      <c r="G214" s="226">
        <v>44446</v>
      </c>
      <c r="H214" s="178" t="s">
        <v>1605</v>
      </c>
      <c r="I214" s="178" t="s">
        <v>220</v>
      </c>
      <c r="J214" s="100"/>
      <c r="K214" s="100"/>
      <c r="L214" s="100"/>
      <c r="M214" s="100"/>
    </row>
    <row r="215" spans="1:13" s="152" customFormat="1" x14ac:dyDescent="0.2">
      <c r="A215" s="178">
        <v>2108121329</v>
      </c>
      <c r="B215" s="178" t="s">
        <v>994</v>
      </c>
      <c r="C215" s="178" t="s">
        <v>1698</v>
      </c>
      <c r="D215" s="178" t="s">
        <v>1699</v>
      </c>
      <c r="E215" s="178" t="s">
        <v>183</v>
      </c>
      <c r="F215" s="224">
        <v>8000</v>
      </c>
      <c r="G215" s="226">
        <v>44446</v>
      </c>
      <c r="H215" s="178" t="s">
        <v>1605</v>
      </c>
      <c r="I215" s="178" t="s">
        <v>220</v>
      </c>
      <c r="J215" s="100"/>
      <c r="K215" s="100"/>
      <c r="L215" s="100"/>
      <c r="M215" s="100"/>
    </row>
    <row r="216" spans="1:13" s="152" customFormat="1" x14ac:dyDescent="0.2">
      <c r="A216" s="240" t="s">
        <v>180</v>
      </c>
      <c r="B216" s="240" t="s">
        <v>181</v>
      </c>
      <c r="C216" s="240" t="s">
        <v>182</v>
      </c>
      <c r="D216" s="240" t="s">
        <v>182</v>
      </c>
      <c r="E216" s="240" t="s">
        <v>183</v>
      </c>
      <c r="F216" s="241">
        <v>322276.24033930001</v>
      </c>
      <c r="G216" s="242">
        <v>44452</v>
      </c>
      <c r="H216" s="240" t="s">
        <v>81</v>
      </c>
      <c r="I216" s="240" t="s">
        <v>1764</v>
      </c>
      <c r="J216" s="100"/>
      <c r="K216" s="100"/>
      <c r="L216" s="100"/>
      <c r="M216" s="100"/>
    </row>
    <row r="217" spans="1:13" s="152" customFormat="1" x14ac:dyDescent="0.2">
      <c r="A217" s="240">
        <v>2108180859</v>
      </c>
      <c r="B217" s="240" t="s">
        <v>217</v>
      </c>
      <c r="C217" s="240" t="s">
        <v>1751</v>
      </c>
      <c r="D217" s="240" t="s">
        <v>1752</v>
      </c>
      <c r="E217" s="240" t="s">
        <v>183</v>
      </c>
      <c r="F217" s="241">
        <v>29250</v>
      </c>
      <c r="G217" s="242">
        <v>44452</v>
      </c>
      <c r="H217" s="240" t="s">
        <v>81</v>
      </c>
      <c r="I217" s="240" t="s">
        <v>220</v>
      </c>
      <c r="J217" s="100"/>
      <c r="K217" s="100"/>
      <c r="L217" s="100"/>
      <c r="M217" s="100"/>
    </row>
    <row r="218" spans="1:13" s="152" customFormat="1" x14ac:dyDescent="0.2">
      <c r="A218" s="240">
        <v>2108180851</v>
      </c>
      <c r="B218" s="240" t="s">
        <v>217</v>
      </c>
      <c r="C218" s="240" t="s">
        <v>1753</v>
      </c>
      <c r="D218" s="240" t="s">
        <v>1754</v>
      </c>
      <c r="E218" s="240" t="s">
        <v>183</v>
      </c>
      <c r="F218" s="241">
        <v>29250</v>
      </c>
      <c r="G218" s="242">
        <v>44452</v>
      </c>
      <c r="H218" s="240" t="s">
        <v>81</v>
      </c>
      <c r="I218" s="240" t="s">
        <v>220</v>
      </c>
      <c r="J218" s="100"/>
      <c r="K218" s="100"/>
      <c r="L218" s="100"/>
      <c r="M218" s="100"/>
    </row>
    <row r="219" spans="1:13" s="152" customFormat="1" x14ac:dyDescent="0.2">
      <c r="A219" s="240">
        <v>2108180857</v>
      </c>
      <c r="B219" s="240" t="s">
        <v>217</v>
      </c>
      <c r="C219" s="240" t="s">
        <v>1755</v>
      </c>
      <c r="D219" s="240" t="s">
        <v>1752</v>
      </c>
      <c r="E219" s="240" t="s">
        <v>183</v>
      </c>
      <c r="F219" s="241">
        <v>29250</v>
      </c>
      <c r="G219" s="242">
        <v>44452</v>
      </c>
      <c r="H219" s="240" t="s">
        <v>81</v>
      </c>
      <c r="I219" s="240" t="s">
        <v>220</v>
      </c>
      <c r="J219" s="100"/>
      <c r="K219" s="100"/>
      <c r="L219" s="100"/>
      <c r="M219" s="100"/>
    </row>
    <row r="220" spans="1:13" s="152" customFormat="1" x14ac:dyDescent="0.2">
      <c r="A220" s="240">
        <v>2108180848</v>
      </c>
      <c r="B220" s="240" t="s">
        <v>217</v>
      </c>
      <c r="C220" s="240" t="s">
        <v>1756</v>
      </c>
      <c r="D220" s="240" t="s">
        <v>1754</v>
      </c>
      <c r="E220" s="240" t="s">
        <v>183</v>
      </c>
      <c r="F220" s="241">
        <v>29250</v>
      </c>
      <c r="G220" s="242">
        <v>44452</v>
      </c>
      <c r="H220" s="240" t="s">
        <v>81</v>
      </c>
      <c r="I220" s="240" t="s">
        <v>220</v>
      </c>
      <c r="J220" s="100"/>
      <c r="K220" s="100"/>
      <c r="L220" s="100"/>
      <c r="M220" s="100"/>
    </row>
    <row r="221" spans="1:13" s="152" customFormat="1" x14ac:dyDescent="0.2">
      <c r="A221" s="240">
        <v>2108180853</v>
      </c>
      <c r="B221" s="240" t="s">
        <v>217</v>
      </c>
      <c r="C221" s="240" t="s">
        <v>1757</v>
      </c>
      <c r="D221" s="240" t="s">
        <v>1758</v>
      </c>
      <c r="E221" s="240" t="s">
        <v>183</v>
      </c>
      <c r="F221" s="241">
        <v>29250</v>
      </c>
      <c r="G221" s="242">
        <v>44452</v>
      </c>
      <c r="H221" s="240" t="s">
        <v>81</v>
      </c>
      <c r="I221" s="240" t="s">
        <v>220</v>
      </c>
      <c r="J221" s="100"/>
      <c r="K221" s="100"/>
      <c r="L221" s="100"/>
      <c r="M221" s="100"/>
    </row>
    <row r="222" spans="1:13" s="152" customFormat="1" x14ac:dyDescent="0.2">
      <c r="A222" s="240">
        <v>2108180855</v>
      </c>
      <c r="B222" s="240" t="s">
        <v>217</v>
      </c>
      <c r="C222" s="240" t="s">
        <v>1759</v>
      </c>
      <c r="D222" s="240" t="s">
        <v>1758</v>
      </c>
      <c r="E222" s="240" t="s">
        <v>183</v>
      </c>
      <c r="F222" s="241">
        <v>29250</v>
      </c>
      <c r="G222" s="242">
        <v>44452</v>
      </c>
      <c r="H222" s="240" t="s">
        <v>81</v>
      </c>
      <c r="I222" s="240" t="s">
        <v>220</v>
      </c>
      <c r="J222" s="100"/>
      <c r="K222" s="100"/>
      <c r="L222" s="100"/>
      <c r="M222" s="100"/>
    </row>
    <row r="223" spans="1:13" s="152" customFormat="1" x14ac:dyDescent="0.2">
      <c r="A223" s="240" t="s">
        <v>180</v>
      </c>
      <c r="B223" s="240" t="s">
        <v>1747</v>
      </c>
      <c r="C223" s="240" t="s">
        <v>182</v>
      </c>
      <c r="D223" s="240" t="s">
        <v>182</v>
      </c>
      <c r="E223" s="240" t="s">
        <v>183</v>
      </c>
      <c r="F223" s="241">
        <v>115196.61</v>
      </c>
      <c r="G223" s="242">
        <v>44452</v>
      </c>
      <c r="H223" s="240" t="s">
        <v>81</v>
      </c>
      <c r="I223" s="240" t="s">
        <v>340</v>
      </c>
      <c r="J223" s="100"/>
      <c r="K223" s="100"/>
      <c r="L223" s="100"/>
      <c r="M223" s="100"/>
    </row>
    <row r="224" spans="1:13" s="152" customFormat="1" x14ac:dyDescent="0.2">
      <c r="A224" s="240" t="s">
        <v>319</v>
      </c>
      <c r="B224" s="240" t="s">
        <v>321</v>
      </c>
      <c r="C224" s="333" t="s">
        <v>780</v>
      </c>
      <c r="D224" s="333" t="s">
        <v>182</v>
      </c>
      <c r="E224" s="240" t="s">
        <v>235</v>
      </c>
      <c r="F224" s="241">
        <v>12820.23</v>
      </c>
      <c r="G224" s="242">
        <v>44452</v>
      </c>
      <c r="H224" s="240" t="s">
        <v>81</v>
      </c>
      <c r="I224" s="240" t="s">
        <v>220</v>
      </c>
      <c r="J224" s="100"/>
      <c r="K224" s="100"/>
      <c r="L224" s="100"/>
      <c r="M224" s="100"/>
    </row>
    <row r="225" spans="1:13" s="152" customFormat="1" x14ac:dyDescent="0.2">
      <c r="A225" s="240">
        <v>2108120907</v>
      </c>
      <c r="B225" s="240" t="s">
        <v>1748</v>
      </c>
      <c r="C225" s="240" t="s">
        <v>1749</v>
      </c>
      <c r="D225" s="240" t="s">
        <v>1750</v>
      </c>
      <c r="E225" s="240" t="s">
        <v>183</v>
      </c>
      <c r="F225" s="241">
        <v>11423</v>
      </c>
      <c r="G225" s="242">
        <v>44452</v>
      </c>
      <c r="H225" s="240" t="s">
        <v>81</v>
      </c>
      <c r="I225" s="240" t="s">
        <v>220</v>
      </c>
      <c r="J225" s="100"/>
      <c r="K225" s="100"/>
      <c r="L225" s="100"/>
      <c r="M225" s="100"/>
    </row>
    <row r="226" spans="1:13" s="152" customFormat="1" x14ac:dyDescent="0.2">
      <c r="A226" s="342" t="s">
        <v>180</v>
      </c>
      <c r="B226" s="342" t="s">
        <v>181</v>
      </c>
      <c r="C226" s="342" t="s">
        <v>182</v>
      </c>
      <c r="D226" s="342" t="s">
        <v>182</v>
      </c>
      <c r="E226" s="342" t="s">
        <v>183</v>
      </c>
      <c r="F226" s="343">
        <v>316976.79887850012</v>
      </c>
      <c r="G226" s="344">
        <v>44459</v>
      </c>
      <c r="H226" s="342" t="s">
        <v>81</v>
      </c>
      <c r="I226" s="342" t="s">
        <v>1419</v>
      </c>
      <c r="J226" s="100"/>
      <c r="K226" s="100"/>
      <c r="L226" s="100"/>
      <c r="M226" s="100"/>
    </row>
    <row r="227" spans="1:13" s="152" customFormat="1" x14ac:dyDescent="0.2">
      <c r="A227" s="342" t="s">
        <v>180</v>
      </c>
      <c r="B227" s="342" t="s">
        <v>1782</v>
      </c>
      <c r="C227" s="342" t="s">
        <v>1809</v>
      </c>
      <c r="D227" s="342" t="s">
        <v>735</v>
      </c>
      <c r="E227" s="342" t="s">
        <v>210</v>
      </c>
      <c r="F227" s="343">
        <v>144601</v>
      </c>
      <c r="G227" s="344">
        <v>44459</v>
      </c>
      <c r="H227" s="342" t="s">
        <v>81</v>
      </c>
      <c r="I227" s="342" t="s">
        <v>410</v>
      </c>
      <c r="J227" s="100"/>
      <c r="K227" s="100"/>
      <c r="L227" s="100"/>
      <c r="M227" s="100"/>
    </row>
    <row r="228" spans="1:13" s="152" customFormat="1" x14ac:dyDescent="0.2">
      <c r="A228" s="342" t="s">
        <v>180</v>
      </c>
      <c r="B228" s="342" t="s">
        <v>1808</v>
      </c>
      <c r="C228" s="342" t="s">
        <v>1809</v>
      </c>
      <c r="D228" s="342" t="s">
        <v>1810</v>
      </c>
      <c r="E228" s="342" t="s">
        <v>210</v>
      </c>
      <c r="F228" s="343">
        <v>134244</v>
      </c>
      <c r="G228" s="344">
        <v>44459</v>
      </c>
      <c r="H228" s="342" t="s">
        <v>81</v>
      </c>
      <c r="I228" s="342" t="s">
        <v>410</v>
      </c>
      <c r="J228" s="100"/>
      <c r="K228" s="100"/>
      <c r="L228" s="100"/>
      <c r="M228" s="100"/>
    </row>
    <row r="229" spans="1:13" s="152" customFormat="1" x14ac:dyDescent="0.2">
      <c r="A229" s="342">
        <v>2108181025</v>
      </c>
      <c r="B229" s="342" t="s">
        <v>1324</v>
      </c>
      <c r="C229" s="342" t="s">
        <v>1797</v>
      </c>
      <c r="D229" s="342" t="s">
        <v>1798</v>
      </c>
      <c r="E229" s="342" t="s">
        <v>183</v>
      </c>
      <c r="F229" s="343">
        <v>20000</v>
      </c>
      <c r="G229" s="344">
        <v>44459</v>
      </c>
      <c r="H229" s="342" t="s">
        <v>81</v>
      </c>
      <c r="I229" s="342" t="s">
        <v>220</v>
      </c>
      <c r="J229" s="100"/>
      <c r="K229" s="100"/>
      <c r="L229" s="100"/>
      <c r="M229" s="100"/>
    </row>
    <row r="230" spans="1:13" s="152" customFormat="1" x14ac:dyDescent="0.2">
      <c r="A230" s="355">
        <v>2108180859</v>
      </c>
      <c r="B230" s="355" t="s">
        <v>217</v>
      </c>
      <c r="C230" s="355" t="s">
        <v>1841</v>
      </c>
      <c r="D230" s="355" t="s">
        <v>1752</v>
      </c>
      <c r="E230" s="355" t="s">
        <v>183</v>
      </c>
      <c r="F230" s="356">
        <v>29250</v>
      </c>
      <c r="G230" s="357">
        <v>44466</v>
      </c>
      <c r="H230" s="355" t="s">
        <v>81</v>
      </c>
      <c r="I230" s="355" t="s">
        <v>220</v>
      </c>
      <c r="J230" s="100"/>
      <c r="K230" s="100"/>
      <c r="L230" s="100"/>
      <c r="M230" s="100"/>
    </row>
    <row r="231" spans="1:13" s="152" customFormat="1" x14ac:dyDescent="0.2">
      <c r="A231" s="355">
        <v>2108180857</v>
      </c>
      <c r="B231" s="355" t="s">
        <v>217</v>
      </c>
      <c r="C231" s="355" t="s">
        <v>1755</v>
      </c>
      <c r="D231" s="355" t="s">
        <v>1840</v>
      </c>
      <c r="E231" s="355" t="s">
        <v>183</v>
      </c>
      <c r="F231" s="356">
        <v>29250</v>
      </c>
      <c r="G231" s="357">
        <v>44466</v>
      </c>
      <c r="H231" s="355" t="s">
        <v>81</v>
      </c>
      <c r="I231" s="355" t="s">
        <v>220</v>
      </c>
      <c r="J231" s="100"/>
      <c r="K231" s="100"/>
      <c r="L231" s="100"/>
      <c r="M231" s="100"/>
    </row>
    <row r="232" spans="1:13" s="152" customFormat="1" x14ac:dyDescent="0.2">
      <c r="A232" s="355">
        <v>2108180855</v>
      </c>
      <c r="B232" s="355" t="s">
        <v>217</v>
      </c>
      <c r="C232" s="355" t="s">
        <v>1759</v>
      </c>
      <c r="D232" s="355" t="s">
        <v>1758</v>
      </c>
      <c r="E232" s="355" t="s">
        <v>183</v>
      </c>
      <c r="F232" s="356">
        <v>29250</v>
      </c>
      <c r="G232" s="357">
        <v>44466</v>
      </c>
      <c r="H232" s="355" t="s">
        <v>81</v>
      </c>
      <c r="I232" s="355" t="s">
        <v>220</v>
      </c>
      <c r="J232" s="100"/>
      <c r="K232" s="100"/>
      <c r="L232" s="100"/>
      <c r="M232" s="100"/>
    </row>
    <row r="233" spans="1:13" s="152" customFormat="1" x14ac:dyDescent="0.2">
      <c r="A233" s="355">
        <v>2108180853</v>
      </c>
      <c r="B233" s="355" t="s">
        <v>217</v>
      </c>
      <c r="C233" s="355" t="s">
        <v>1757</v>
      </c>
      <c r="D233" s="355" t="s">
        <v>1758</v>
      </c>
      <c r="E233" s="355" t="s">
        <v>183</v>
      </c>
      <c r="F233" s="356">
        <v>29250</v>
      </c>
      <c r="G233" s="357">
        <v>44466</v>
      </c>
      <c r="H233" s="355" t="s">
        <v>81</v>
      </c>
      <c r="I233" s="355" t="s">
        <v>220</v>
      </c>
      <c r="J233" s="100"/>
      <c r="K233" s="100"/>
      <c r="L233" s="100"/>
      <c r="M233" s="100"/>
    </row>
    <row r="234" spans="1:13" s="152" customFormat="1" x14ac:dyDescent="0.2">
      <c r="A234" s="355">
        <v>2108180851</v>
      </c>
      <c r="B234" s="355" t="s">
        <v>217</v>
      </c>
      <c r="C234" s="355" t="s">
        <v>1753</v>
      </c>
      <c r="D234" s="355" t="s">
        <v>1754</v>
      </c>
      <c r="E234" s="355" t="s">
        <v>183</v>
      </c>
      <c r="F234" s="356">
        <v>29250</v>
      </c>
      <c r="G234" s="357">
        <v>44466</v>
      </c>
      <c r="H234" s="355" t="s">
        <v>81</v>
      </c>
      <c r="I234" s="355" t="s">
        <v>220</v>
      </c>
      <c r="J234" s="100"/>
      <c r="K234" s="100"/>
      <c r="L234" s="100"/>
      <c r="M234" s="100"/>
    </row>
    <row r="235" spans="1:13" s="152" customFormat="1" x14ac:dyDescent="0.2">
      <c r="A235" s="355">
        <v>2108180848</v>
      </c>
      <c r="B235" s="355" t="s">
        <v>217</v>
      </c>
      <c r="C235" s="355" t="s">
        <v>1756</v>
      </c>
      <c r="D235" s="355" t="s">
        <v>1754</v>
      </c>
      <c r="E235" s="355" t="s">
        <v>183</v>
      </c>
      <c r="F235" s="356">
        <v>29250</v>
      </c>
      <c r="G235" s="357">
        <v>44466</v>
      </c>
      <c r="H235" s="355" t="s">
        <v>81</v>
      </c>
      <c r="I235" s="355" t="s">
        <v>220</v>
      </c>
      <c r="J235" s="100"/>
      <c r="K235" s="100"/>
      <c r="L235" s="100"/>
      <c r="M235" s="100"/>
    </row>
    <row r="236" spans="1:13" s="152" customFormat="1" x14ac:dyDescent="0.2">
      <c r="A236" s="355">
        <v>2108260845</v>
      </c>
      <c r="B236" s="355" t="s">
        <v>1847</v>
      </c>
      <c r="C236" s="355" t="s">
        <v>1845</v>
      </c>
      <c r="D236" s="355" t="s">
        <v>1850</v>
      </c>
      <c r="E236" s="355" t="s">
        <v>235</v>
      </c>
      <c r="F236" s="356">
        <v>105315.41</v>
      </c>
      <c r="G236" s="357">
        <v>44466</v>
      </c>
      <c r="H236" s="355" t="s">
        <v>81</v>
      </c>
      <c r="I236" s="355" t="s">
        <v>220</v>
      </c>
      <c r="J236" s="100"/>
      <c r="K236" s="100"/>
      <c r="L236" s="100"/>
      <c r="M236" s="100"/>
    </row>
    <row r="237" spans="1:13" s="152" customFormat="1" x14ac:dyDescent="0.2">
      <c r="A237" s="355">
        <v>2108260839</v>
      </c>
      <c r="B237" s="355" t="s">
        <v>1844</v>
      </c>
      <c r="C237" s="355" t="s">
        <v>1845</v>
      </c>
      <c r="D237" s="355" t="s">
        <v>1846</v>
      </c>
      <c r="E237" s="355" t="s">
        <v>235</v>
      </c>
      <c r="F237" s="356">
        <v>105315.41</v>
      </c>
      <c r="G237" s="357">
        <v>44466</v>
      </c>
      <c r="H237" s="355" t="s">
        <v>81</v>
      </c>
      <c r="I237" s="355" t="s">
        <v>220</v>
      </c>
      <c r="J237" s="100"/>
      <c r="K237" s="100"/>
      <c r="L237" s="100"/>
      <c r="M237" s="100"/>
    </row>
    <row r="238" spans="1:13" s="152" customFormat="1" x14ac:dyDescent="0.2">
      <c r="A238" s="355">
        <v>2108260846</v>
      </c>
      <c r="B238" s="355" t="s">
        <v>1849</v>
      </c>
      <c r="C238" s="355" t="s">
        <v>1845</v>
      </c>
      <c r="D238" s="355" t="s">
        <v>1852</v>
      </c>
      <c r="E238" s="355" t="s">
        <v>235</v>
      </c>
      <c r="F238" s="356">
        <v>100309</v>
      </c>
      <c r="G238" s="357">
        <v>44466</v>
      </c>
      <c r="H238" s="355" t="s">
        <v>81</v>
      </c>
      <c r="I238" s="355" t="s">
        <v>220</v>
      </c>
      <c r="J238" s="100"/>
      <c r="K238" s="100"/>
      <c r="L238" s="100"/>
      <c r="M238" s="100"/>
    </row>
    <row r="239" spans="1:13" s="152" customFormat="1" x14ac:dyDescent="0.2">
      <c r="A239" s="355">
        <v>2108260847</v>
      </c>
      <c r="B239" s="355" t="s">
        <v>1848</v>
      </c>
      <c r="C239" s="355" t="s">
        <v>1845</v>
      </c>
      <c r="D239" s="355" t="s">
        <v>1851</v>
      </c>
      <c r="E239" s="355" t="s">
        <v>235</v>
      </c>
      <c r="F239" s="356">
        <v>100300</v>
      </c>
      <c r="G239" s="357">
        <v>44466</v>
      </c>
      <c r="H239" s="355" t="s">
        <v>81</v>
      </c>
      <c r="I239" s="355" t="s">
        <v>220</v>
      </c>
      <c r="J239" s="100"/>
      <c r="K239" s="100"/>
      <c r="L239" s="100"/>
      <c r="M239" s="100"/>
    </row>
    <row r="240" spans="1:13" s="152" customFormat="1" x14ac:dyDescent="0.2">
      <c r="A240" s="355">
        <v>2108241354</v>
      </c>
      <c r="B240" s="355" t="s">
        <v>1842</v>
      </c>
      <c r="C240" s="355" t="s">
        <v>1469</v>
      </c>
      <c r="D240" s="355" t="s">
        <v>1843</v>
      </c>
      <c r="E240" s="355" t="s">
        <v>235</v>
      </c>
      <c r="F240" s="356">
        <v>100000</v>
      </c>
      <c r="G240" s="357">
        <v>44466</v>
      </c>
      <c r="H240" s="355" t="s">
        <v>81</v>
      </c>
      <c r="I240" s="355" t="s">
        <v>220</v>
      </c>
      <c r="J240" s="100"/>
      <c r="K240" s="100"/>
      <c r="L240" s="100"/>
      <c r="M240" s="100"/>
    </row>
    <row r="241" spans="1:13" s="152" customFormat="1" x14ac:dyDescent="0.2">
      <c r="A241" s="355" t="s">
        <v>180</v>
      </c>
      <c r="B241" s="355" t="s">
        <v>181</v>
      </c>
      <c r="C241" s="355" t="s">
        <v>182</v>
      </c>
      <c r="D241" s="355" t="s">
        <v>182</v>
      </c>
      <c r="E241" s="355" t="s">
        <v>183</v>
      </c>
      <c r="F241" s="356">
        <v>56308.001044249992</v>
      </c>
      <c r="G241" s="357">
        <v>44466</v>
      </c>
      <c r="H241" s="355" t="s">
        <v>81</v>
      </c>
      <c r="I241" s="355" t="s">
        <v>340</v>
      </c>
      <c r="J241" s="100"/>
      <c r="K241" s="100"/>
      <c r="L241" s="100"/>
      <c r="M241" s="100"/>
    </row>
    <row r="242" spans="1:13" s="152" customFormat="1" x14ac:dyDescent="0.2">
      <c r="A242" s="355" t="s">
        <v>1826</v>
      </c>
      <c r="B242" s="355" t="s">
        <v>1827</v>
      </c>
      <c r="C242" s="355" t="s">
        <v>1828</v>
      </c>
      <c r="D242" s="355" t="s">
        <v>132</v>
      </c>
      <c r="E242" s="355" t="s">
        <v>183</v>
      </c>
      <c r="F242" s="356">
        <v>25000</v>
      </c>
      <c r="G242" s="357">
        <v>44466</v>
      </c>
      <c r="H242" s="355" t="s">
        <v>81</v>
      </c>
      <c r="I242" s="355" t="s">
        <v>220</v>
      </c>
      <c r="J242" s="100"/>
      <c r="K242" s="100"/>
      <c r="L242" s="100"/>
      <c r="M242" s="100"/>
    </row>
    <row r="243" spans="1:13" s="152" customFormat="1" x14ac:dyDescent="0.2">
      <c r="A243" s="355" t="s">
        <v>1826</v>
      </c>
      <c r="B243" s="355" t="s">
        <v>1829</v>
      </c>
      <c r="C243" s="355" t="s">
        <v>1828</v>
      </c>
      <c r="D243" s="355" t="s">
        <v>132</v>
      </c>
      <c r="E243" s="355" t="s">
        <v>183</v>
      </c>
      <c r="F243" s="356">
        <v>25000</v>
      </c>
      <c r="G243" s="357">
        <v>44466</v>
      </c>
      <c r="H243" s="355" t="s">
        <v>81</v>
      </c>
      <c r="I243" s="355" t="s">
        <v>220</v>
      </c>
      <c r="J243" s="100"/>
      <c r="K243" s="100"/>
      <c r="L243" s="100"/>
      <c r="M243" s="100"/>
    </row>
    <row r="244" spans="1:13" s="152" customFormat="1" x14ac:dyDescent="0.2">
      <c r="A244" s="368">
        <v>2109171213</v>
      </c>
      <c r="B244" s="368" t="s">
        <v>1916</v>
      </c>
      <c r="C244" s="368" t="s">
        <v>538</v>
      </c>
      <c r="D244" s="368" t="s">
        <v>1915</v>
      </c>
      <c r="E244" s="368" t="s">
        <v>235</v>
      </c>
      <c r="F244" s="369">
        <v>39000</v>
      </c>
      <c r="G244" s="367">
        <v>44474</v>
      </c>
      <c r="H244" s="368" t="s">
        <v>81</v>
      </c>
      <c r="I244" s="368" t="s">
        <v>220</v>
      </c>
      <c r="J244" s="100"/>
      <c r="K244" s="100"/>
      <c r="L244" s="100"/>
      <c r="M244" s="100"/>
    </row>
    <row r="245" spans="1:13" s="152" customFormat="1" x14ac:dyDescent="0.2">
      <c r="A245" s="368">
        <v>2109171214</v>
      </c>
      <c r="B245" s="368" t="s">
        <v>1916</v>
      </c>
      <c r="C245" s="368" t="s">
        <v>538</v>
      </c>
      <c r="D245" s="368" t="s">
        <v>1917</v>
      </c>
      <c r="E245" s="368" t="s">
        <v>235</v>
      </c>
      <c r="F245" s="369">
        <v>39000</v>
      </c>
      <c r="G245" s="367">
        <v>44474</v>
      </c>
      <c r="H245" s="368" t="s">
        <v>81</v>
      </c>
      <c r="I245" s="368" t="s">
        <v>220</v>
      </c>
      <c r="J245" s="100"/>
      <c r="K245" s="100"/>
      <c r="L245" s="100"/>
      <c r="M245" s="100"/>
    </row>
    <row r="246" spans="1:13" s="152" customFormat="1" x14ac:dyDescent="0.2">
      <c r="A246" s="368">
        <v>2109171215</v>
      </c>
      <c r="B246" s="368" t="s">
        <v>1916</v>
      </c>
      <c r="C246" s="368" t="s">
        <v>538</v>
      </c>
      <c r="D246" s="368" t="s">
        <v>1918</v>
      </c>
      <c r="E246" s="368" t="s">
        <v>235</v>
      </c>
      <c r="F246" s="369">
        <v>39000</v>
      </c>
      <c r="G246" s="367">
        <v>44474</v>
      </c>
      <c r="H246" s="368" t="s">
        <v>81</v>
      </c>
      <c r="I246" s="368" t="s">
        <v>220</v>
      </c>
      <c r="J246" s="100"/>
      <c r="K246" s="100"/>
      <c r="L246" s="100"/>
      <c r="M246" s="100"/>
    </row>
    <row r="247" spans="1:13" s="152" customFormat="1" x14ac:dyDescent="0.2">
      <c r="A247" s="368">
        <v>2109171216</v>
      </c>
      <c r="B247" s="368" t="s">
        <v>1916</v>
      </c>
      <c r="C247" s="368" t="s">
        <v>538</v>
      </c>
      <c r="D247" s="368" t="s">
        <v>1919</v>
      </c>
      <c r="E247" s="368" t="s">
        <v>235</v>
      </c>
      <c r="F247" s="369">
        <v>39000</v>
      </c>
      <c r="G247" s="367">
        <v>44474</v>
      </c>
      <c r="H247" s="368" t="s">
        <v>81</v>
      </c>
      <c r="I247" s="368" t="s">
        <v>220</v>
      </c>
      <c r="J247" s="100"/>
      <c r="K247" s="100"/>
      <c r="L247" s="100"/>
      <c r="M247" s="100"/>
    </row>
    <row r="248" spans="1:13" s="152" customFormat="1" x14ac:dyDescent="0.2">
      <c r="A248" s="368">
        <v>2109171235</v>
      </c>
      <c r="B248" s="368" t="s">
        <v>1916</v>
      </c>
      <c r="C248" s="368" t="s">
        <v>538</v>
      </c>
      <c r="D248" s="368" t="s">
        <v>1920</v>
      </c>
      <c r="E248" s="368" t="s">
        <v>235</v>
      </c>
      <c r="F248" s="369">
        <v>39000</v>
      </c>
      <c r="G248" s="367">
        <v>44474</v>
      </c>
      <c r="H248" s="368" t="s">
        <v>81</v>
      </c>
      <c r="I248" s="368" t="s">
        <v>220</v>
      </c>
      <c r="J248" s="100"/>
      <c r="K248" s="100"/>
      <c r="L248" s="100"/>
      <c r="M248" s="100"/>
    </row>
    <row r="249" spans="1:13" s="152" customFormat="1" x14ac:dyDescent="0.2">
      <c r="A249" s="368">
        <v>2109171236</v>
      </c>
      <c r="B249" s="368" t="s">
        <v>1916</v>
      </c>
      <c r="C249" s="368" t="s">
        <v>538</v>
      </c>
      <c r="D249" s="368" t="s">
        <v>1921</v>
      </c>
      <c r="E249" s="368" t="s">
        <v>235</v>
      </c>
      <c r="F249" s="369">
        <v>39000</v>
      </c>
      <c r="G249" s="367">
        <v>44474</v>
      </c>
      <c r="H249" s="368" t="s">
        <v>81</v>
      </c>
      <c r="I249" s="368" t="s">
        <v>220</v>
      </c>
      <c r="J249" s="100"/>
      <c r="K249" s="100"/>
      <c r="L249" s="100"/>
      <c r="M249" s="100"/>
    </row>
    <row r="250" spans="1:13" s="152" customFormat="1" x14ac:dyDescent="0.2">
      <c r="A250" s="368">
        <v>2109171306</v>
      </c>
      <c r="B250" s="368" t="s">
        <v>1916</v>
      </c>
      <c r="C250" s="368" t="s">
        <v>538</v>
      </c>
      <c r="D250" s="368" t="s">
        <v>1922</v>
      </c>
      <c r="E250" s="368" t="s">
        <v>235</v>
      </c>
      <c r="F250" s="369">
        <v>39000</v>
      </c>
      <c r="G250" s="367">
        <v>44474</v>
      </c>
      <c r="H250" s="368" t="s">
        <v>81</v>
      </c>
      <c r="I250" s="368" t="s">
        <v>220</v>
      </c>
      <c r="J250" s="100"/>
      <c r="K250" s="100"/>
      <c r="L250" s="100"/>
      <c r="M250" s="100"/>
    </row>
    <row r="251" spans="1:13" s="152" customFormat="1" x14ac:dyDescent="0.2">
      <c r="A251" s="368">
        <v>2109171307</v>
      </c>
      <c r="B251" s="368" t="s">
        <v>1916</v>
      </c>
      <c r="C251" s="368" t="s">
        <v>538</v>
      </c>
      <c r="D251" s="368" t="s">
        <v>1923</v>
      </c>
      <c r="E251" s="368" t="s">
        <v>235</v>
      </c>
      <c r="F251" s="369">
        <v>39000</v>
      </c>
      <c r="G251" s="367">
        <v>44474</v>
      </c>
      <c r="H251" s="368" t="s">
        <v>81</v>
      </c>
      <c r="I251" s="368" t="s">
        <v>220</v>
      </c>
      <c r="J251" s="100"/>
      <c r="K251" s="100"/>
      <c r="L251" s="100"/>
      <c r="M251" s="100"/>
    </row>
    <row r="252" spans="1:13" s="152" customFormat="1" x14ac:dyDescent="0.2">
      <c r="A252" s="368">
        <v>2109171308</v>
      </c>
      <c r="B252" s="368" t="s">
        <v>1916</v>
      </c>
      <c r="C252" s="368" t="s">
        <v>538</v>
      </c>
      <c r="D252" s="368" t="s">
        <v>1924</v>
      </c>
      <c r="E252" s="368" t="s">
        <v>235</v>
      </c>
      <c r="F252" s="369">
        <v>39000</v>
      </c>
      <c r="G252" s="367">
        <v>44474</v>
      </c>
      <c r="H252" s="368" t="s">
        <v>81</v>
      </c>
      <c r="I252" s="368" t="s">
        <v>220</v>
      </c>
      <c r="J252" s="100"/>
      <c r="K252" s="100"/>
      <c r="L252" s="100"/>
      <c r="M252" s="100"/>
    </row>
    <row r="253" spans="1:13" s="152" customFormat="1" x14ac:dyDescent="0.2">
      <c r="A253" s="368">
        <v>2109171310</v>
      </c>
      <c r="B253" s="368" t="s">
        <v>1916</v>
      </c>
      <c r="C253" s="368" t="s">
        <v>538</v>
      </c>
      <c r="D253" s="368" t="s">
        <v>1925</v>
      </c>
      <c r="E253" s="368" t="s">
        <v>235</v>
      </c>
      <c r="F253" s="369">
        <v>39000</v>
      </c>
      <c r="G253" s="367">
        <v>44474</v>
      </c>
      <c r="H253" s="368" t="s">
        <v>81</v>
      </c>
      <c r="I253" s="368" t="s">
        <v>220</v>
      </c>
      <c r="J253" s="100"/>
      <c r="K253" s="100"/>
      <c r="L253" s="100"/>
      <c r="M253" s="100"/>
    </row>
    <row r="254" spans="1:13" s="152" customFormat="1" x14ac:dyDescent="0.2">
      <c r="A254" s="368">
        <v>2109171311</v>
      </c>
      <c r="B254" s="368" t="s">
        <v>1916</v>
      </c>
      <c r="C254" s="368" t="s">
        <v>538</v>
      </c>
      <c r="D254" s="368" t="s">
        <v>1926</v>
      </c>
      <c r="E254" s="368" t="s">
        <v>235</v>
      </c>
      <c r="F254" s="369">
        <v>39000</v>
      </c>
      <c r="G254" s="367">
        <v>44474</v>
      </c>
      <c r="H254" s="368" t="s">
        <v>81</v>
      </c>
      <c r="I254" s="368" t="s">
        <v>220</v>
      </c>
      <c r="J254" s="100"/>
      <c r="K254" s="100"/>
      <c r="L254" s="100"/>
      <c r="M254" s="100"/>
    </row>
    <row r="255" spans="1:13" s="152" customFormat="1" x14ac:dyDescent="0.2">
      <c r="A255" s="368">
        <v>2109171312</v>
      </c>
      <c r="B255" s="368" t="s">
        <v>1916</v>
      </c>
      <c r="C255" s="368" t="s">
        <v>538</v>
      </c>
      <c r="D255" s="368" t="s">
        <v>1927</v>
      </c>
      <c r="E255" s="368" t="s">
        <v>235</v>
      </c>
      <c r="F255" s="369">
        <v>39000</v>
      </c>
      <c r="G255" s="367">
        <v>44474</v>
      </c>
      <c r="H255" s="368" t="s">
        <v>81</v>
      </c>
      <c r="I255" s="368" t="s">
        <v>220</v>
      </c>
      <c r="J255" s="100"/>
      <c r="K255" s="100"/>
      <c r="L255" s="100"/>
      <c r="M255" s="100"/>
    </row>
    <row r="256" spans="1:13" s="152" customFormat="1" x14ac:dyDescent="0.2">
      <c r="A256" s="368">
        <v>2109171312</v>
      </c>
      <c r="B256" s="368" t="s">
        <v>1916</v>
      </c>
      <c r="C256" s="368" t="s">
        <v>538</v>
      </c>
      <c r="D256" s="368" t="s">
        <v>1928</v>
      </c>
      <c r="E256" s="368" t="s">
        <v>235</v>
      </c>
      <c r="F256" s="369">
        <v>39000</v>
      </c>
      <c r="G256" s="367">
        <v>44474</v>
      </c>
      <c r="H256" s="368" t="s">
        <v>81</v>
      </c>
      <c r="I256" s="368" t="s">
        <v>220</v>
      </c>
      <c r="J256" s="100"/>
      <c r="K256" s="100"/>
      <c r="L256" s="100"/>
      <c r="M256" s="100"/>
    </row>
    <row r="257" spans="1:13" s="152" customFormat="1" x14ac:dyDescent="0.2">
      <c r="A257" s="368">
        <v>2109171313</v>
      </c>
      <c r="B257" s="368" t="s">
        <v>1916</v>
      </c>
      <c r="C257" s="368" t="s">
        <v>538</v>
      </c>
      <c r="D257" s="368" t="s">
        <v>1929</v>
      </c>
      <c r="E257" s="368" t="s">
        <v>235</v>
      </c>
      <c r="F257" s="369">
        <v>39000</v>
      </c>
      <c r="G257" s="367">
        <v>44474</v>
      </c>
      <c r="H257" s="368" t="s">
        <v>81</v>
      </c>
      <c r="I257" s="368" t="s">
        <v>220</v>
      </c>
      <c r="J257" s="100"/>
      <c r="K257" s="100"/>
      <c r="L257" s="100"/>
      <c r="M257" s="100"/>
    </row>
    <row r="258" spans="1:13" s="152" customFormat="1" x14ac:dyDescent="0.2">
      <c r="A258" s="368">
        <v>2109171323</v>
      </c>
      <c r="B258" s="368" t="s">
        <v>1916</v>
      </c>
      <c r="C258" s="368" t="s">
        <v>538</v>
      </c>
      <c r="D258" s="368" t="s">
        <v>1930</v>
      </c>
      <c r="E258" s="368" t="s">
        <v>235</v>
      </c>
      <c r="F258" s="369">
        <v>39000</v>
      </c>
      <c r="G258" s="367">
        <v>44474</v>
      </c>
      <c r="H258" s="368" t="s">
        <v>81</v>
      </c>
      <c r="I258" s="368" t="s">
        <v>220</v>
      </c>
      <c r="J258" s="100"/>
      <c r="K258" s="100"/>
      <c r="L258" s="100"/>
      <c r="M258" s="100"/>
    </row>
    <row r="259" spans="1:13" s="152" customFormat="1" x14ac:dyDescent="0.2">
      <c r="A259" s="368">
        <v>2109171326</v>
      </c>
      <c r="B259" s="368" t="s">
        <v>1916</v>
      </c>
      <c r="C259" s="368" t="s">
        <v>538</v>
      </c>
      <c r="D259" s="368" t="s">
        <v>1931</v>
      </c>
      <c r="E259" s="368" t="s">
        <v>235</v>
      </c>
      <c r="F259" s="369">
        <v>39000</v>
      </c>
      <c r="G259" s="367">
        <v>44474</v>
      </c>
      <c r="H259" s="368" t="s">
        <v>81</v>
      </c>
      <c r="I259" s="368" t="s">
        <v>220</v>
      </c>
      <c r="J259" s="100"/>
      <c r="K259" s="100"/>
      <c r="L259" s="100"/>
      <c r="M259" s="100"/>
    </row>
    <row r="260" spans="1:13" s="152" customFormat="1" x14ac:dyDescent="0.2">
      <c r="A260" s="368">
        <v>2109171329</v>
      </c>
      <c r="B260" s="368" t="s">
        <v>1916</v>
      </c>
      <c r="C260" s="368" t="s">
        <v>538</v>
      </c>
      <c r="D260" s="368" t="s">
        <v>1932</v>
      </c>
      <c r="E260" s="368" t="s">
        <v>235</v>
      </c>
      <c r="F260" s="369">
        <v>39000</v>
      </c>
      <c r="G260" s="367">
        <v>44474</v>
      </c>
      <c r="H260" s="368" t="s">
        <v>81</v>
      </c>
      <c r="I260" s="368" t="s">
        <v>220</v>
      </c>
      <c r="J260" s="100"/>
      <c r="K260" s="100"/>
      <c r="L260" s="100"/>
      <c r="M260" s="100"/>
    </row>
    <row r="261" spans="1:13" s="152" customFormat="1" x14ac:dyDescent="0.2">
      <c r="A261" s="368">
        <v>2109171328</v>
      </c>
      <c r="B261" s="368" t="s">
        <v>1916</v>
      </c>
      <c r="C261" s="368" t="s">
        <v>538</v>
      </c>
      <c r="D261" s="368" t="s">
        <v>1933</v>
      </c>
      <c r="E261" s="368" t="s">
        <v>235</v>
      </c>
      <c r="F261" s="369">
        <v>39000</v>
      </c>
      <c r="G261" s="367">
        <v>44474</v>
      </c>
      <c r="H261" s="368" t="s">
        <v>81</v>
      </c>
      <c r="I261" s="368" t="s">
        <v>220</v>
      </c>
      <c r="J261" s="100"/>
      <c r="K261" s="100"/>
      <c r="L261" s="100"/>
      <c r="M261" s="100"/>
    </row>
    <row r="262" spans="1:13" s="152" customFormat="1" x14ac:dyDescent="0.2">
      <c r="A262" s="368" t="s">
        <v>1895</v>
      </c>
      <c r="B262" s="368" t="s">
        <v>1897</v>
      </c>
      <c r="C262" s="368" t="s">
        <v>1898</v>
      </c>
      <c r="D262" s="368" t="s">
        <v>1896</v>
      </c>
      <c r="E262" s="368" t="s">
        <v>316</v>
      </c>
      <c r="F262" s="369">
        <v>350000</v>
      </c>
      <c r="G262" s="367">
        <v>44474</v>
      </c>
      <c r="H262" s="368" t="s">
        <v>81</v>
      </c>
      <c r="I262" s="368" t="s">
        <v>220</v>
      </c>
      <c r="J262" s="100"/>
      <c r="K262" s="100"/>
      <c r="L262" s="100"/>
      <c r="M262" s="100"/>
    </row>
    <row r="263" spans="1:13" s="152" customFormat="1" x14ac:dyDescent="0.2">
      <c r="A263" s="368">
        <v>2109151647</v>
      </c>
      <c r="B263" s="368" t="s">
        <v>217</v>
      </c>
      <c r="C263" s="368" t="s">
        <v>1909</v>
      </c>
      <c r="D263" s="368" t="s">
        <v>1908</v>
      </c>
      <c r="E263" s="368" t="s">
        <v>183</v>
      </c>
      <c r="F263" s="369">
        <v>29250</v>
      </c>
      <c r="G263" s="367">
        <v>44474</v>
      </c>
      <c r="H263" s="368" t="s">
        <v>81</v>
      </c>
      <c r="I263" s="368" t="s">
        <v>220</v>
      </c>
      <c r="J263" s="100"/>
      <c r="K263" s="100"/>
      <c r="L263" s="100"/>
      <c r="M263" s="100"/>
    </row>
    <row r="264" spans="1:13" s="152" customFormat="1" x14ac:dyDescent="0.2">
      <c r="A264" s="368">
        <v>2109230945</v>
      </c>
      <c r="B264" s="368" t="s">
        <v>217</v>
      </c>
      <c r="C264" s="368" t="s">
        <v>1939</v>
      </c>
      <c r="D264" s="368" t="s">
        <v>416</v>
      </c>
      <c r="E264" s="368" t="s">
        <v>183</v>
      </c>
      <c r="F264" s="369">
        <v>29250</v>
      </c>
      <c r="G264" s="367">
        <v>44474</v>
      </c>
      <c r="H264" s="368" t="s">
        <v>81</v>
      </c>
      <c r="I264" s="368" t="s">
        <v>220</v>
      </c>
      <c r="J264" s="100"/>
      <c r="K264" s="100"/>
      <c r="L264" s="100"/>
      <c r="M264" s="100"/>
    </row>
    <row r="265" spans="1:13" s="152" customFormat="1" x14ac:dyDescent="0.2">
      <c r="A265" s="368">
        <v>2109230934</v>
      </c>
      <c r="B265" s="368" t="s">
        <v>217</v>
      </c>
      <c r="C265" s="368" t="s">
        <v>1941</v>
      </c>
      <c r="D265" s="368" t="s">
        <v>1940</v>
      </c>
      <c r="E265" s="368" t="s">
        <v>183</v>
      </c>
      <c r="F265" s="369">
        <v>29250</v>
      </c>
      <c r="G265" s="367">
        <v>44474</v>
      </c>
      <c r="H265" s="368" t="s">
        <v>81</v>
      </c>
      <c r="I265" s="368" t="s">
        <v>220</v>
      </c>
      <c r="J265" s="100"/>
      <c r="K265" s="100"/>
      <c r="L265" s="100"/>
      <c r="M265" s="100"/>
    </row>
    <row r="266" spans="1:13" s="152" customFormat="1" x14ac:dyDescent="0.2">
      <c r="A266" s="368">
        <v>2109230938</v>
      </c>
      <c r="B266" s="368" t="s">
        <v>217</v>
      </c>
      <c r="C266" s="368" t="s">
        <v>1943</v>
      </c>
      <c r="D266" s="368" t="s">
        <v>1939</v>
      </c>
      <c r="E266" s="368" t="s">
        <v>183</v>
      </c>
      <c r="F266" s="369">
        <v>29250</v>
      </c>
      <c r="G266" s="367">
        <v>44474</v>
      </c>
      <c r="H266" s="368" t="s">
        <v>81</v>
      </c>
      <c r="I266" s="368" t="s">
        <v>220</v>
      </c>
      <c r="J266" s="100"/>
      <c r="K266" s="100"/>
      <c r="L266" s="100"/>
      <c r="M266" s="100"/>
    </row>
    <row r="267" spans="1:13" s="152" customFormat="1" x14ac:dyDescent="0.2">
      <c r="A267" s="368">
        <v>2109280728</v>
      </c>
      <c r="B267" s="368" t="s">
        <v>217</v>
      </c>
      <c r="C267" s="368" t="s">
        <v>1948</v>
      </c>
      <c r="D267" s="368" t="s">
        <v>1947</v>
      </c>
      <c r="E267" s="368" t="s">
        <v>183</v>
      </c>
      <c r="F267" s="369">
        <v>29250</v>
      </c>
      <c r="G267" s="367">
        <v>44474</v>
      </c>
      <c r="H267" s="368" t="s">
        <v>81</v>
      </c>
      <c r="I267" s="368" t="s">
        <v>220</v>
      </c>
      <c r="J267" s="100"/>
      <c r="K267" s="100"/>
      <c r="L267" s="100"/>
      <c r="M267" s="100"/>
    </row>
    <row r="268" spans="1:13" s="152" customFormat="1" x14ac:dyDescent="0.2">
      <c r="A268" s="368">
        <v>2109280731</v>
      </c>
      <c r="B268" s="368" t="s">
        <v>217</v>
      </c>
      <c r="C268" s="368" t="s">
        <v>1950</v>
      </c>
      <c r="D268" s="368" t="s">
        <v>1949</v>
      </c>
      <c r="E268" s="368" t="s">
        <v>183</v>
      </c>
      <c r="F268" s="369">
        <v>29250</v>
      </c>
      <c r="G268" s="367">
        <v>44474</v>
      </c>
      <c r="H268" s="368" t="s">
        <v>81</v>
      </c>
      <c r="I268" s="368" t="s">
        <v>220</v>
      </c>
      <c r="J268" s="100"/>
      <c r="K268" s="100"/>
      <c r="L268" s="100"/>
      <c r="M268" s="100"/>
    </row>
    <row r="269" spans="1:13" s="152" customFormat="1" x14ac:dyDescent="0.2">
      <c r="A269" s="368">
        <v>2109301202</v>
      </c>
      <c r="B269" s="368" t="s">
        <v>217</v>
      </c>
      <c r="C269" s="368" t="s">
        <v>1952</v>
      </c>
      <c r="D269" s="368" t="s">
        <v>1951</v>
      </c>
      <c r="E269" s="368" t="s">
        <v>183</v>
      </c>
      <c r="F269" s="369">
        <v>29250</v>
      </c>
      <c r="G269" s="367">
        <v>44474</v>
      </c>
      <c r="H269" s="368" t="s">
        <v>81</v>
      </c>
      <c r="I269" s="368" t="s">
        <v>220</v>
      </c>
      <c r="J269" s="100"/>
      <c r="K269" s="100"/>
      <c r="L269" s="100"/>
      <c r="M269" s="100"/>
    </row>
    <row r="270" spans="1:13" s="152" customFormat="1" x14ac:dyDescent="0.2">
      <c r="A270" s="368">
        <v>2109301250</v>
      </c>
      <c r="B270" s="368" t="s">
        <v>217</v>
      </c>
      <c r="C270" s="368" t="s">
        <v>1953</v>
      </c>
      <c r="D270" s="368" t="s">
        <v>1952</v>
      </c>
      <c r="E270" s="368" t="s">
        <v>183</v>
      </c>
      <c r="F270" s="369">
        <v>29250</v>
      </c>
      <c r="G270" s="367">
        <v>44474</v>
      </c>
      <c r="H270" s="368" t="s">
        <v>81</v>
      </c>
      <c r="I270" s="368" t="s">
        <v>220</v>
      </c>
      <c r="J270" s="100"/>
      <c r="K270" s="100"/>
      <c r="L270" s="100"/>
      <c r="M270" s="100"/>
    </row>
    <row r="271" spans="1:13" s="152" customFormat="1" x14ac:dyDescent="0.2">
      <c r="A271" s="368">
        <v>2109241131</v>
      </c>
      <c r="B271" s="368" t="s">
        <v>1946</v>
      </c>
      <c r="C271" s="368" t="s">
        <v>1945</v>
      </c>
      <c r="D271" s="368" t="s">
        <v>1944</v>
      </c>
      <c r="E271" s="368" t="s">
        <v>316</v>
      </c>
      <c r="F271" s="369">
        <v>223000</v>
      </c>
      <c r="G271" s="367">
        <v>44474</v>
      </c>
      <c r="H271" s="368" t="s">
        <v>81</v>
      </c>
      <c r="I271" s="368" t="s">
        <v>220</v>
      </c>
      <c r="J271" s="100"/>
      <c r="K271" s="100"/>
      <c r="L271" s="100"/>
      <c r="M271" s="100"/>
    </row>
    <row r="272" spans="1:13" s="152" customFormat="1" x14ac:dyDescent="0.2">
      <c r="A272" s="368" t="s">
        <v>180</v>
      </c>
      <c r="B272" s="368" t="s">
        <v>181</v>
      </c>
      <c r="C272" s="368" t="s">
        <v>182</v>
      </c>
      <c r="D272" s="368" t="s">
        <v>182</v>
      </c>
      <c r="E272" s="368" t="s">
        <v>183</v>
      </c>
      <c r="F272" s="369">
        <v>151680.44339299999</v>
      </c>
      <c r="G272" s="367">
        <v>44474</v>
      </c>
      <c r="H272" s="368" t="s">
        <v>81</v>
      </c>
      <c r="I272" s="368" t="s">
        <v>1419</v>
      </c>
      <c r="J272" s="100"/>
      <c r="K272" s="100"/>
      <c r="L272" s="100"/>
      <c r="M272" s="100"/>
    </row>
    <row r="273" spans="1:13" s="152" customFormat="1" x14ac:dyDescent="0.2">
      <c r="A273" s="368">
        <v>2109161653</v>
      </c>
      <c r="B273" s="368" t="s">
        <v>1914</v>
      </c>
      <c r="C273" s="368" t="s">
        <v>1913</v>
      </c>
      <c r="D273" s="368" t="s">
        <v>1910</v>
      </c>
      <c r="E273" s="368" t="s">
        <v>183</v>
      </c>
      <c r="F273" s="369">
        <v>75000</v>
      </c>
      <c r="G273" s="367">
        <v>44474</v>
      </c>
      <c r="H273" s="368" t="s">
        <v>81</v>
      </c>
      <c r="I273" s="368" t="s">
        <v>220</v>
      </c>
      <c r="J273" s="100"/>
      <c r="K273" s="100"/>
      <c r="L273" s="100"/>
      <c r="M273" s="100"/>
    </row>
    <row r="274" spans="1:13" s="152" customFormat="1" x14ac:dyDescent="0.2">
      <c r="A274" s="368" t="s">
        <v>1900</v>
      </c>
      <c r="B274" s="368" t="s">
        <v>1899</v>
      </c>
      <c r="C274" s="368" t="s">
        <v>1901</v>
      </c>
      <c r="D274" s="368" t="s">
        <v>1902</v>
      </c>
      <c r="E274" s="368" t="s">
        <v>183</v>
      </c>
      <c r="F274" s="369">
        <v>60000</v>
      </c>
      <c r="G274" s="367">
        <v>44474</v>
      </c>
      <c r="H274" s="368" t="s">
        <v>81</v>
      </c>
      <c r="I274" s="368" t="s">
        <v>220</v>
      </c>
      <c r="J274" s="100"/>
      <c r="K274" s="100"/>
      <c r="L274" s="100"/>
      <c r="M274" s="100"/>
    </row>
    <row r="275" spans="1:13" s="152" customFormat="1" x14ac:dyDescent="0.2">
      <c r="A275" s="368" t="s">
        <v>1900</v>
      </c>
      <c r="B275" s="368" t="s">
        <v>1903</v>
      </c>
      <c r="C275" s="368" t="s">
        <v>1904</v>
      </c>
      <c r="D275" s="368" t="s">
        <v>1905</v>
      </c>
      <c r="E275" s="368" t="s">
        <v>183</v>
      </c>
      <c r="F275" s="369">
        <v>45000</v>
      </c>
      <c r="G275" s="367">
        <v>44474</v>
      </c>
      <c r="H275" s="368" t="s">
        <v>81</v>
      </c>
      <c r="I275" s="368" t="s">
        <v>220</v>
      </c>
      <c r="J275" s="100"/>
      <c r="K275" s="100"/>
      <c r="L275" s="100"/>
      <c r="M275" s="100"/>
    </row>
    <row r="276" spans="1:13" s="152" customFormat="1" x14ac:dyDescent="0.2">
      <c r="A276" s="368">
        <v>2109161652</v>
      </c>
      <c r="B276" s="368" t="s">
        <v>1912</v>
      </c>
      <c r="C276" s="368" t="s">
        <v>1911</v>
      </c>
      <c r="D276" s="368" t="s">
        <v>1910</v>
      </c>
      <c r="E276" s="368" t="s">
        <v>183</v>
      </c>
      <c r="F276" s="369">
        <v>26250</v>
      </c>
      <c r="G276" s="367">
        <v>44474</v>
      </c>
      <c r="H276" s="368" t="s">
        <v>81</v>
      </c>
      <c r="I276" s="368" t="s">
        <v>220</v>
      </c>
      <c r="J276" s="100"/>
      <c r="K276" s="100"/>
      <c r="L276" s="100"/>
      <c r="M276" s="100"/>
    </row>
    <row r="277" spans="1:13" s="152" customFormat="1" x14ac:dyDescent="0.2">
      <c r="A277" s="368">
        <v>2109151631</v>
      </c>
      <c r="B277" s="368" t="s">
        <v>1324</v>
      </c>
      <c r="C277" s="368" t="s">
        <v>1906</v>
      </c>
      <c r="D277" s="368" t="s">
        <v>1907</v>
      </c>
      <c r="E277" s="368" t="s">
        <v>183</v>
      </c>
      <c r="F277" s="369">
        <v>21000</v>
      </c>
      <c r="G277" s="367">
        <v>44474</v>
      </c>
      <c r="H277" s="368" t="s">
        <v>81</v>
      </c>
      <c r="I277" s="368" t="s">
        <v>220</v>
      </c>
      <c r="J277" s="100"/>
      <c r="K277" s="100"/>
      <c r="L277" s="100"/>
      <c r="M277" s="100"/>
    </row>
    <row r="278" spans="1:13" s="152" customFormat="1" x14ac:dyDescent="0.2">
      <c r="A278" s="368">
        <v>2109131012</v>
      </c>
      <c r="B278" s="368" t="s">
        <v>1894</v>
      </c>
      <c r="C278" s="368" t="s">
        <v>1892</v>
      </c>
      <c r="D278" s="368" t="s">
        <v>1893</v>
      </c>
      <c r="E278" s="368" t="s">
        <v>183</v>
      </c>
      <c r="F278" s="369">
        <v>19000</v>
      </c>
      <c r="G278" s="367">
        <v>44474</v>
      </c>
      <c r="H278" s="368" t="s">
        <v>81</v>
      </c>
      <c r="I278" s="368" t="s">
        <v>220</v>
      </c>
      <c r="J278" s="100"/>
      <c r="K278" s="100"/>
      <c r="L278" s="100"/>
      <c r="M278" s="100"/>
    </row>
    <row r="279" spans="1:13" s="152" customFormat="1" x14ac:dyDescent="0.2">
      <c r="A279" s="368">
        <v>2109211044</v>
      </c>
      <c r="B279" s="368" t="s">
        <v>1942</v>
      </c>
      <c r="C279" s="368" t="s">
        <v>1937</v>
      </c>
      <c r="D279" s="368" t="s">
        <v>1938</v>
      </c>
      <c r="E279" s="368" t="s">
        <v>235</v>
      </c>
      <c r="F279" s="369">
        <v>14471.7</v>
      </c>
      <c r="G279" s="367">
        <v>44474</v>
      </c>
      <c r="H279" s="368" t="s">
        <v>81</v>
      </c>
      <c r="I279" s="368" t="s">
        <v>220</v>
      </c>
      <c r="J279" s="100"/>
      <c r="K279" s="100"/>
      <c r="L279" s="100"/>
      <c r="M279" s="100"/>
    </row>
    <row r="280" spans="1:13" s="152" customFormat="1" x14ac:dyDescent="0.2">
      <c r="A280" s="368">
        <v>2109031345</v>
      </c>
      <c r="B280" s="368" t="s">
        <v>1936</v>
      </c>
      <c r="C280" s="368" t="s">
        <v>1934</v>
      </c>
      <c r="D280" s="368" t="s">
        <v>1935</v>
      </c>
      <c r="E280" s="368" t="s">
        <v>183</v>
      </c>
      <c r="F280" s="369">
        <v>12000</v>
      </c>
      <c r="G280" s="367">
        <v>44474</v>
      </c>
      <c r="H280" s="368" t="s">
        <v>81</v>
      </c>
      <c r="I280" s="368" t="s">
        <v>220</v>
      </c>
      <c r="J280" s="100"/>
      <c r="K280" s="100"/>
      <c r="L280" s="100"/>
      <c r="M280" s="100"/>
    </row>
    <row r="281" spans="1:13" s="152" customFormat="1" x14ac:dyDescent="0.2">
      <c r="A281" s="380" t="s">
        <v>180</v>
      </c>
      <c r="B281" s="380" t="s">
        <v>181</v>
      </c>
      <c r="C281" s="380" t="s">
        <v>182</v>
      </c>
      <c r="D281" s="380" t="s">
        <v>182</v>
      </c>
      <c r="E281" s="380" t="s">
        <v>183</v>
      </c>
      <c r="F281" s="381">
        <v>118779.91098100001</v>
      </c>
      <c r="G281" s="382">
        <v>44481</v>
      </c>
      <c r="H281" s="380" t="s">
        <v>82</v>
      </c>
      <c r="I281" s="380" t="s">
        <v>1419</v>
      </c>
      <c r="J281" s="100"/>
      <c r="K281" s="100"/>
      <c r="L281" s="100"/>
      <c r="M281" s="100"/>
    </row>
    <row r="282" spans="1:13" s="152" customFormat="1" x14ac:dyDescent="0.2">
      <c r="A282" s="342">
        <v>2110072241</v>
      </c>
      <c r="B282" s="342" t="s">
        <v>2001</v>
      </c>
      <c r="C282" s="342" t="s">
        <v>1999</v>
      </c>
      <c r="D282" s="342" t="s">
        <v>2000</v>
      </c>
      <c r="E282" s="342" t="s">
        <v>287</v>
      </c>
      <c r="F282" s="343">
        <v>739000</v>
      </c>
      <c r="G282" s="344">
        <v>44487</v>
      </c>
      <c r="H282" s="342" t="s">
        <v>82</v>
      </c>
      <c r="I282" s="342" t="s">
        <v>220</v>
      </c>
      <c r="J282" s="100"/>
      <c r="K282" s="100"/>
      <c r="L282" s="100"/>
      <c r="M282" s="100"/>
    </row>
    <row r="283" spans="1:13" s="152" customFormat="1" x14ac:dyDescent="0.2">
      <c r="A283" s="342" t="s">
        <v>180</v>
      </c>
      <c r="B283" s="342" t="s">
        <v>181</v>
      </c>
      <c r="C283" s="342" t="s">
        <v>182</v>
      </c>
      <c r="D283" s="342" t="s">
        <v>182</v>
      </c>
      <c r="E283" s="342" t="s">
        <v>183</v>
      </c>
      <c r="F283" s="343">
        <v>413557.8189459999</v>
      </c>
      <c r="G283" s="344">
        <v>44487</v>
      </c>
      <c r="H283" s="342" t="s">
        <v>82</v>
      </c>
      <c r="I283" s="342" t="s">
        <v>1400</v>
      </c>
      <c r="J283" s="100"/>
      <c r="K283" s="100"/>
      <c r="L283" s="100"/>
      <c r="M283" s="100"/>
    </row>
    <row r="284" spans="1:13" s="152" customFormat="1" x14ac:dyDescent="0.2">
      <c r="A284" s="342">
        <v>2110071631</v>
      </c>
      <c r="B284" s="342" t="s">
        <v>1998</v>
      </c>
      <c r="C284" s="342" t="s">
        <v>1997</v>
      </c>
      <c r="D284" s="342" t="s">
        <v>1905</v>
      </c>
      <c r="E284" s="342" t="s">
        <v>183</v>
      </c>
      <c r="F284" s="343">
        <v>150000</v>
      </c>
      <c r="G284" s="344">
        <v>44487</v>
      </c>
      <c r="H284" s="342" t="s">
        <v>82</v>
      </c>
      <c r="I284" s="342" t="s">
        <v>220</v>
      </c>
      <c r="J284" s="100"/>
      <c r="K284" s="100"/>
      <c r="L284" s="100"/>
      <c r="M284" s="100"/>
    </row>
    <row r="285" spans="1:13" s="152" customFormat="1" x14ac:dyDescent="0.2">
      <c r="A285" s="342">
        <v>2109140841</v>
      </c>
      <c r="B285" s="342" t="s">
        <v>1990</v>
      </c>
      <c r="C285" s="342" t="s">
        <v>1991</v>
      </c>
      <c r="D285" s="342" t="s">
        <v>1992</v>
      </c>
      <c r="E285" s="342" t="s">
        <v>235</v>
      </c>
      <c r="F285" s="343">
        <v>83205.59</v>
      </c>
      <c r="G285" s="344">
        <v>44487</v>
      </c>
      <c r="H285" s="342" t="s">
        <v>82</v>
      </c>
      <c r="I285" s="342" t="s">
        <v>220</v>
      </c>
      <c r="J285" s="100"/>
      <c r="K285" s="100"/>
      <c r="L285" s="100"/>
      <c r="M285" s="100"/>
    </row>
    <row r="286" spans="1:13" s="152" customFormat="1" x14ac:dyDescent="0.2">
      <c r="A286" s="342">
        <v>2110081159</v>
      </c>
      <c r="B286" s="342" t="s">
        <v>321</v>
      </c>
      <c r="C286" s="342" t="s">
        <v>1996</v>
      </c>
      <c r="D286" s="342" t="s">
        <v>863</v>
      </c>
      <c r="E286" s="342" t="s">
        <v>235</v>
      </c>
      <c r="F286" s="343">
        <v>21465.05</v>
      </c>
      <c r="G286" s="344">
        <v>44487</v>
      </c>
      <c r="H286" s="342" t="s">
        <v>82</v>
      </c>
      <c r="I286" s="342" t="s">
        <v>220</v>
      </c>
      <c r="J286" s="100"/>
      <c r="K286" s="100"/>
      <c r="L286" s="100"/>
      <c r="M286" s="100"/>
    </row>
    <row r="287" spans="1:13" s="152" customFormat="1" x14ac:dyDescent="0.2">
      <c r="A287" s="342">
        <v>2110081212</v>
      </c>
      <c r="B287" s="342" t="s">
        <v>1993</v>
      </c>
      <c r="C287" s="342" t="s">
        <v>1994</v>
      </c>
      <c r="D287" s="342" t="s">
        <v>1995</v>
      </c>
      <c r="E287" s="342" t="s">
        <v>235</v>
      </c>
      <c r="F287" s="343">
        <v>688</v>
      </c>
      <c r="G287" s="344">
        <v>44487</v>
      </c>
      <c r="H287" s="342" t="s">
        <v>82</v>
      </c>
      <c r="I287" s="342" t="s">
        <v>220</v>
      </c>
      <c r="J287" s="100"/>
      <c r="K287" s="100"/>
      <c r="L287" s="100"/>
      <c r="M287" s="100"/>
    </row>
    <row r="288" spans="1:13" s="152" customFormat="1" x14ac:dyDescent="0.2">
      <c r="A288" s="395" t="s">
        <v>180</v>
      </c>
      <c r="B288" s="395" t="s">
        <v>181</v>
      </c>
      <c r="C288" s="395" t="s">
        <v>182</v>
      </c>
      <c r="D288" s="395" t="s">
        <v>182</v>
      </c>
      <c r="E288" s="395" t="s">
        <v>183</v>
      </c>
      <c r="F288" s="396">
        <v>252978.38742599997</v>
      </c>
      <c r="G288" s="403">
        <v>44492</v>
      </c>
      <c r="H288" s="395" t="s">
        <v>82</v>
      </c>
      <c r="I288" s="395" t="s">
        <v>1400</v>
      </c>
      <c r="J288" s="100"/>
      <c r="K288" s="100"/>
      <c r="L288" s="100"/>
      <c r="M288" s="100"/>
    </row>
    <row r="289" spans="1:13" s="152" customFormat="1" x14ac:dyDescent="0.2">
      <c r="A289" s="395">
        <v>2110200839</v>
      </c>
      <c r="B289" s="395" t="s">
        <v>2063</v>
      </c>
      <c r="C289" s="395" t="s">
        <v>2060</v>
      </c>
      <c r="D289" s="395" t="s">
        <v>1592</v>
      </c>
      <c r="E289" s="395" t="s">
        <v>235</v>
      </c>
      <c r="F289" s="396">
        <v>200000</v>
      </c>
      <c r="G289" s="403">
        <v>44492</v>
      </c>
      <c r="H289" s="395" t="s">
        <v>82</v>
      </c>
      <c r="I289" s="395" t="s">
        <v>220</v>
      </c>
      <c r="J289" s="100"/>
      <c r="K289" s="100"/>
      <c r="L289" s="100"/>
      <c r="M289" s="100"/>
    </row>
    <row r="290" spans="1:13" s="152" customFormat="1" x14ac:dyDescent="0.2">
      <c r="A290" s="395">
        <v>2110211011</v>
      </c>
      <c r="B290" s="395" t="s">
        <v>217</v>
      </c>
      <c r="C290" s="395" t="s">
        <v>2064</v>
      </c>
      <c r="D290" s="395" t="s">
        <v>2065</v>
      </c>
      <c r="E290" s="395" t="s">
        <v>183</v>
      </c>
      <c r="F290" s="396">
        <v>29250</v>
      </c>
      <c r="G290" s="403">
        <v>44492</v>
      </c>
      <c r="H290" s="395" t="s">
        <v>82</v>
      </c>
      <c r="I290" s="395" t="s">
        <v>220</v>
      </c>
      <c r="J290" s="100"/>
      <c r="K290" s="100"/>
      <c r="L290" s="100"/>
      <c r="M290" s="100"/>
    </row>
    <row r="291" spans="1:13" s="152" customFormat="1" x14ac:dyDescent="0.2">
      <c r="A291" s="395">
        <v>2110201506</v>
      </c>
      <c r="B291" s="395" t="s">
        <v>217</v>
      </c>
      <c r="C291" s="395" t="s">
        <v>2061</v>
      </c>
      <c r="D291" s="395" t="s">
        <v>2062</v>
      </c>
      <c r="E291" s="395" t="s">
        <v>183</v>
      </c>
      <c r="F291" s="396">
        <v>29250</v>
      </c>
      <c r="G291" s="403">
        <v>44492</v>
      </c>
      <c r="H291" s="395" t="s">
        <v>82</v>
      </c>
      <c r="I291" s="395" t="s">
        <v>220</v>
      </c>
      <c r="J291" s="100"/>
      <c r="K291" s="100"/>
      <c r="L291" s="100"/>
      <c r="M291" s="100"/>
    </row>
    <row r="292" spans="1:13" s="152" customFormat="1" x14ac:dyDescent="0.2">
      <c r="A292" s="404" t="s">
        <v>180</v>
      </c>
      <c r="B292" s="404" t="s">
        <v>181</v>
      </c>
      <c r="C292" s="404" t="s">
        <v>182</v>
      </c>
      <c r="D292" s="404" t="s">
        <v>182</v>
      </c>
      <c r="E292" s="404" t="s">
        <v>183</v>
      </c>
      <c r="F292" s="405">
        <v>203454.3123085</v>
      </c>
      <c r="G292" s="406">
        <v>44501</v>
      </c>
      <c r="H292" s="404" t="s">
        <v>82</v>
      </c>
      <c r="I292" s="404" t="s">
        <v>340</v>
      </c>
      <c r="J292" s="100"/>
      <c r="K292" s="100"/>
      <c r="L292" s="100"/>
      <c r="M292" s="100"/>
    </row>
    <row r="293" spans="1:13" s="152" customFormat="1" x14ac:dyDescent="0.2">
      <c r="A293" s="404">
        <v>2110261125</v>
      </c>
      <c r="B293" s="404" t="s">
        <v>2188</v>
      </c>
      <c r="C293" s="404" t="s">
        <v>2189</v>
      </c>
      <c r="D293" s="404" t="s">
        <v>2190</v>
      </c>
      <c r="E293" s="404" t="s">
        <v>235</v>
      </c>
      <c r="F293" s="405">
        <v>102314</v>
      </c>
      <c r="G293" s="406">
        <v>44501</v>
      </c>
      <c r="H293" s="404" t="s">
        <v>82</v>
      </c>
      <c r="I293" s="404" t="s">
        <v>220</v>
      </c>
      <c r="J293" s="100"/>
      <c r="K293" s="100"/>
      <c r="L293" s="100"/>
      <c r="M293" s="100"/>
    </row>
    <row r="294" spans="1:13" s="152" customFormat="1" x14ac:dyDescent="0.2">
      <c r="A294" s="404">
        <v>2110211031</v>
      </c>
      <c r="B294" s="404" t="s">
        <v>217</v>
      </c>
      <c r="C294" s="404" t="s">
        <v>2182</v>
      </c>
      <c r="D294" s="404" t="s">
        <v>2183</v>
      </c>
      <c r="E294" s="404" t="s">
        <v>183</v>
      </c>
      <c r="F294" s="405">
        <v>29250</v>
      </c>
      <c r="G294" s="406">
        <v>44501</v>
      </c>
      <c r="H294" s="404" t="s">
        <v>82</v>
      </c>
      <c r="I294" s="404" t="s">
        <v>220</v>
      </c>
      <c r="J294" s="100"/>
      <c r="K294" s="100"/>
      <c r="L294" s="100"/>
      <c r="M294" s="100"/>
    </row>
    <row r="295" spans="1:13" s="152" customFormat="1" x14ac:dyDescent="0.2">
      <c r="A295" s="404">
        <v>2110211031</v>
      </c>
      <c r="B295" s="404" t="s">
        <v>217</v>
      </c>
      <c r="C295" s="404" t="s">
        <v>2186</v>
      </c>
      <c r="D295" s="404" t="s">
        <v>2187</v>
      </c>
      <c r="E295" s="404" t="s">
        <v>183</v>
      </c>
      <c r="F295" s="405">
        <v>29250</v>
      </c>
      <c r="G295" s="406">
        <v>44501</v>
      </c>
      <c r="H295" s="404" t="s">
        <v>82</v>
      </c>
      <c r="I295" s="404" t="s">
        <v>220</v>
      </c>
      <c r="J295" s="100"/>
      <c r="K295" s="100"/>
      <c r="L295" s="100"/>
      <c r="M295" s="100"/>
    </row>
    <row r="296" spans="1:13" s="152" customFormat="1" x14ac:dyDescent="0.2">
      <c r="A296" s="404">
        <v>2110251452</v>
      </c>
      <c r="B296" s="404" t="s">
        <v>2184</v>
      </c>
      <c r="C296" s="404" t="s">
        <v>1050</v>
      </c>
      <c r="D296" s="404" t="s">
        <v>2185</v>
      </c>
      <c r="E296" s="404" t="s">
        <v>183</v>
      </c>
      <c r="F296" s="405">
        <v>33750</v>
      </c>
      <c r="G296" s="406">
        <v>44501</v>
      </c>
      <c r="H296" s="404" t="s">
        <v>82</v>
      </c>
      <c r="I296" s="404" t="s">
        <v>220</v>
      </c>
      <c r="J296" s="100"/>
      <c r="K296" s="100"/>
      <c r="L296" s="100"/>
      <c r="M296" s="100"/>
    </row>
    <row r="297" spans="1:13" s="152" customFormat="1" x14ac:dyDescent="0.2">
      <c r="A297" s="415" t="s">
        <v>180</v>
      </c>
      <c r="B297" s="415" t="s">
        <v>181</v>
      </c>
      <c r="C297" s="415" t="s">
        <v>182</v>
      </c>
      <c r="D297" s="415" t="s">
        <v>182</v>
      </c>
      <c r="E297" s="415" t="s">
        <v>183</v>
      </c>
      <c r="F297" s="416">
        <v>239267.17793999997</v>
      </c>
      <c r="G297" s="417">
        <v>44508</v>
      </c>
      <c r="H297" s="415" t="s">
        <v>83</v>
      </c>
      <c r="I297" s="415" t="s">
        <v>1400</v>
      </c>
      <c r="J297" s="100"/>
      <c r="K297" s="100"/>
      <c r="L297" s="100"/>
      <c r="M297" s="100"/>
    </row>
    <row r="298" spans="1:13" s="152" customFormat="1" x14ac:dyDescent="0.2">
      <c r="A298" s="415">
        <v>2110260849</v>
      </c>
      <c r="B298" s="415" t="s">
        <v>217</v>
      </c>
      <c r="C298" s="415" t="s">
        <v>2186</v>
      </c>
      <c r="D298" s="415" t="s">
        <v>2187</v>
      </c>
      <c r="E298" s="415" t="s">
        <v>183</v>
      </c>
      <c r="F298" s="416">
        <v>29250</v>
      </c>
      <c r="G298" s="417">
        <v>44508</v>
      </c>
      <c r="H298" s="415" t="s">
        <v>83</v>
      </c>
      <c r="I298" s="415" t="s">
        <v>220</v>
      </c>
      <c r="J298" s="100"/>
      <c r="K298" s="100"/>
      <c r="L298" s="100"/>
      <c r="M298" s="100"/>
    </row>
    <row r="299" spans="1:13" s="152" customFormat="1" x14ac:dyDescent="0.2">
      <c r="A299" s="415" t="s">
        <v>2198</v>
      </c>
      <c r="B299" s="415" t="s">
        <v>2199</v>
      </c>
      <c r="C299" s="415" t="s">
        <v>2200</v>
      </c>
      <c r="D299" s="415" t="s">
        <v>2201</v>
      </c>
      <c r="E299" s="415" t="s">
        <v>183</v>
      </c>
      <c r="F299" s="416">
        <v>8000</v>
      </c>
      <c r="G299" s="417">
        <v>44508</v>
      </c>
      <c r="H299" s="415" t="s">
        <v>83</v>
      </c>
      <c r="I299" s="415" t="s">
        <v>2202</v>
      </c>
      <c r="J299" s="100"/>
      <c r="K299" s="100"/>
      <c r="L299" s="100"/>
      <c r="M299" s="100"/>
    </row>
    <row r="300" spans="1:13" s="152" customFormat="1" x14ac:dyDescent="0.2">
      <c r="A300" s="415">
        <v>2110291124</v>
      </c>
      <c r="B300" s="415" t="s">
        <v>2227</v>
      </c>
      <c r="C300" s="415" t="s">
        <v>812</v>
      </c>
      <c r="D300" s="415" t="s">
        <v>2228</v>
      </c>
      <c r="E300" s="415" t="s">
        <v>183</v>
      </c>
      <c r="F300" s="416">
        <v>3000</v>
      </c>
      <c r="G300" s="417">
        <v>44508</v>
      </c>
      <c r="H300" s="415" t="s">
        <v>83</v>
      </c>
      <c r="I300" s="415" t="s">
        <v>220</v>
      </c>
      <c r="J300" s="100"/>
      <c r="K300" s="100"/>
      <c r="L300" s="100"/>
      <c r="M300" s="100"/>
    </row>
    <row r="301" spans="1:13" s="152" customFormat="1" x14ac:dyDescent="0.2">
      <c r="A301" s="418" t="s">
        <v>180</v>
      </c>
      <c r="B301" s="418" t="s">
        <v>181</v>
      </c>
      <c r="C301" s="418" t="s">
        <v>182</v>
      </c>
      <c r="D301" s="418" t="s">
        <v>182</v>
      </c>
      <c r="E301" s="418" t="s">
        <v>183</v>
      </c>
      <c r="F301" s="419">
        <v>339366.97718765005</v>
      </c>
      <c r="G301" s="420">
        <v>44515</v>
      </c>
      <c r="H301" s="418" t="s">
        <v>83</v>
      </c>
      <c r="I301" s="418" t="s">
        <v>340</v>
      </c>
      <c r="J301" s="100"/>
      <c r="K301" s="100"/>
      <c r="L301" s="100"/>
      <c r="M301" s="100"/>
    </row>
    <row r="302" spans="1:13" s="152" customFormat="1" x14ac:dyDescent="0.2">
      <c r="A302" s="418">
        <v>2111011451</v>
      </c>
      <c r="B302" s="418" t="s">
        <v>1324</v>
      </c>
      <c r="C302" s="418" t="s">
        <v>2261</v>
      </c>
      <c r="D302" s="418" t="s">
        <v>2262</v>
      </c>
      <c r="E302" s="418" t="s">
        <v>183</v>
      </c>
      <c r="F302" s="419">
        <v>21000</v>
      </c>
      <c r="G302" s="420">
        <v>44515</v>
      </c>
      <c r="H302" s="418" t="s">
        <v>83</v>
      </c>
      <c r="I302" s="418" t="s">
        <v>220</v>
      </c>
      <c r="J302" s="100"/>
      <c r="K302" s="100"/>
      <c r="L302" s="100"/>
      <c r="M302" s="100"/>
    </row>
    <row r="303" spans="1:13" s="152" customFormat="1" x14ac:dyDescent="0.2">
      <c r="A303" s="427" t="s">
        <v>180</v>
      </c>
      <c r="B303" s="427" t="s">
        <v>2271</v>
      </c>
      <c r="C303" s="427" t="s">
        <v>2272</v>
      </c>
      <c r="D303" s="427" t="s">
        <v>2273</v>
      </c>
      <c r="E303" s="427" t="s">
        <v>183</v>
      </c>
      <c r="F303" s="428">
        <v>3931250</v>
      </c>
      <c r="G303" s="429">
        <v>44516</v>
      </c>
      <c r="H303" s="427"/>
      <c r="I303" s="427" t="s">
        <v>410</v>
      </c>
      <c r="J303" s="100"/>
      <c r="K303" s="100"/>
      <c r="L303" s="100"/>
      <c r="M303" s="100"/>
    </row>
    <row r="304" spans="1:13" s="152" customFormat="1" x14ac:dyDescent="0.2">
      <c r="A304" s="427" t="s">
        <v>180</v>
      </c>
      <c r="B304" s="427" t="s">
        <v>181</v>
      </c>
      <c r="C304" s="427" t="s">
        <v>182</v>
      </c>
      <c r="D304" s="427" t="s">
        <v>182</v>
      </c>
      <c r="E304" s="427" t="s">
        <v>183</v>
      </c>
      <c r="F304" s="428">
        <v>640756.59690000024</v>
      </c>
      <c r="G304" s="429">
        <v>44522</v>
      </c>
      <c r="H304" s="427" t="s">
        <v>83</v>
      </c>
      <c r="I304" s="427" t="s">
        <v>340</v>
      </c>
      <c r="J304" s="100"/>
      <c r="K304" s="100"/>
      <c r="L304" s="100"/>
      <c r="M304" s="100"/>
    </row>
    <row r="305" spans="1:13" s="152" customFormat="1" x14ac:dyDescent="0.2">
      <c r="A305" s="427" t="s">
        <v>180</v>
      </c>
      <c r="B305" s="427" t="s">
        <v>2276</v>
      </c>
      <c r="C305" s="427" t="s">
        <v>182</v>
      </c>
      <c r="D305" s="427" t="s">
        <v>182</v>
      </c>
      <c r="E305" s="427" t="s">
        <v>183</v>
      </c>
      <c r="F305" s="428">
        <v>492974.98</v>
      </c>
      <c r="G305" s="429">
        <v>44522</v>
      </c>
      <c r="H305" s="427" t="s">
        <v>83</v>
      </c>
      <c r="I305" s="427" t="s">
        <v>340</v>
      </c>
      <c r="J305" s="100"/>
      <c r="K305" s="100"/>
      <c r="L305" s="100"/>
      <c r="M305" s="100"/>
    </row>
    <row r="306" spans="1:13" s="152" customFormat="1" x14ac:dyDescent="0.2">
      <c r="A306" s="427" t="s">
        <v>180</v>
      </c>
      <c r="B306" s="427" t="s">
        <v>2275</v>
      </c>
      <c r="C306" s="427" t="s">
        <v>182</v>
      </c>
      <c r="D306" s="427" t="s">
        <v>182</v>
      </c>
      <c r="E306" s="427" t="s">
        <v>183</v>
      </c>
      <c r="F306" s="428">
        <v>347983.42</v>
      </c>
      <c r="G306" s="429">
        <v>44522</v>
      </c>
      <c r="H306" s="427" t="s">
        <v>83</v>
      </c>
      <c r="I306" s="427" t="s">
        <v>340</v>
      </c>
      <c r="J306" s="100"/>
      <c r="K306" s="100"/>
      <c r="L306" s="100"/>
      <c r="M306" s="100"/>
    </row>
    <row r="307" spans="1:13" s="152" customFormat="1" x14ac:dyDescent="0.2">
      <c r="A307" s="427" t="s">
        <v>1567</v>
      </c>
      <c r="B307" s="427" t="s">
        <v>321</v>
      </c>
      <c r="C307" s="427" t="s">
        <v>2293</v>
      </c>
      <c r="D307" s="427" t="s">
        <v>182</v>
      </c>
      <c r="E307" s="427" t="s">
        <v>235</v>
      </c>
      <c r="F307" s="428">
        <v>14679.03</v>
      </c>
      <c r="G307" s="429">
        <v>44522</v>
      </c>
      <c r="H307" s="427" t="s">
        <v>83</v>
      </c>
      <c r="I307" s="427"/>
      <c r="J307" s="100"/>
      <c r="K307" s="100"/>
      <c r="L307" s="100"/>
      <c r="M307" s="100"/>
    </row>
    <row r="308" spans="1:13" s="152" customFormat="1" x14ac:dyDescent="0.2">
      <c r="A308" s="435" t="s">
        <v>180</v>
      </c>
      <c r="B308" s="435" t="s">
        <v>181</v>
      </c>
      <c r="C308" s="435" t="s">
        <v>182</v>
      </c>
      <c r="D308" s="435" t="s">
        <v>182</v>
      </c>
      <c r="E308" s="435" t="s">
        <v>183</v>
      </c>
      <c r="F308" s="436">
        <v>603412.12554849999</v>
      </c>
      <c r="G308" s="437">
        <v>44529</v>
      </c>
      <c r="H308" s="435" t="s">
        <v>83</v>
      </c>
      <c r="I308" s="435" t="s">
        <v>1419</v>
      </c>
      <c r="J308" s="100"/>
      <c r="K308" s="100"/>
      <c r="L308" s="100"/>
      <c r="M308" s="100"/>
    </row>
    <row r="309" spans="1:13" s="152" customFormat="1" x14ac:dyDescent="0.2">
      <c r="A309" s="435">
        <v>2111190938</v>
      </c>
      <c r="B309" s="435" t="s">
        <v>2334</v>
      </c>
      <c r="C309" s="435" t="s">
        <v>2335</v>
      </c>
      <c r="D309" s="435" t="s">
        <v>1750</v>
      </c>
      <c r="E309" s="435" t="s">
        <v>183</v>
      </c>
      <c r="F309" s="436">
        <v>54750</v>
      </c>
      <c r="G309" s="437">
        <v>44529</v>
      </c>
      <c r="H309" s="435" t="s">
        <v>83</v>
      </c>
      <c r="I309" s="435" t="s">
        <v>220</v>
      </c>
      <c r="J309" s="100"/>
      <c r="K309" s="100"/>
      <c r="L309" s="100"/>
      <c r="M309" s="100"/>
    </row>
    <row r="310" spans="1:13" s="152" customFormat="1" x14ac:dyDescent="0.2">
      <c r="A310" s="435">
        <v>2111191349</v>
      </c>
      <c r="B310" s="435" t="s">
        <v>2337</v>
      </c>
      <c r="C310" s="435" t="s">
        <v>2338</v>
      </c>
      <c r="D310" s="435" t="s">
        <v>2339</v>
      </c>
      <c r="E310" s="435" t="s">
        <v>316</v>
      </c>
      <c r="F310" s="436">
        <v>30000</v>
      </c>
      <c r="G310" s="437">
        <v>44529</v>
      </c>
      <c r="H310" s="435" t="s">
        <v>83</v>
      </c>
      <c r="I310" s="435" t="s">
        <v>220</v>
      </c>
      <c r="J310" s="100"/>
      <c r="K310" s="100"/>
      <c r="L310" s="100"/>
      <c r="M310" s="100"/>
    </row>
    <row r="311" spans="1:13" s="152" customFormat="1" x14ac:dyDescent="0.2">
      <c r="A311" s="435" t="s">
        <v>2309</v>
      </c>
      <c r="B311" s="435" t="s">
        <v>2303</v>
      </c>
      <c r="C311" s="435" t="s">
        <v>2304</v>
      </c>
      <c r="D311" s="435" t="s">
        <v>2305</v>
      </c>
      <c r="E311" s="435" t="s">
        <v>183</v>
      </c>
      <c r="F311" s="436">
        <v>15000</v>
      </c>
      <c r="G311" s="437">
        <v>44529</v>
      </c>
      <c r="H311" s="435" t="s">
        <v>83</v>
      </c>
      <c r="I311" s="435" t="s">
        <v>410</v>
      </c>
      <c r="J311" s="100"/>
      <c r="K311" s="100"/>
      <c r="L311" s="100"/>
      <c r="M311" s="100"/>
    </row>
    <row r="312" spans="1:13" s="152" customFormat="1" x14ac:dyDescent="0.2">
      <c r="A312" s="435">
        <v>2111191328</v>
      </c>
      <c r="B312" s="435" t="s">
        <v>321</v>
      </c>
      <c r="C312" s="435" t="s">
        <v>1996</v>
      </c>
      <c r="D312" s="435" t="s">
        <v>2336</v>
      </c>
      <c r="E312" s="435" t="s">
        <v>235</v>
      </c>
      <c r="F312" s="436">
        <v>4293.01</v>
      </c>
      <c r="G312" s="437">
        <v>44529</v>
      </c>
      <c r="H312" s="435" t="s">
        <v>83</v>
      </c>
      <c r="I312" s="435" t="s">
        <v>220</v>
      </c>
      <c r="J312" s="100"/>
      <c r="K312" s="100"/>
      <c r="L312" s="100"/>
      <c r="M312" s="100"/>
    </row>
    <row r="313" spans="1:13" s="152" customFormat="1" x14ac:dyDescent="0.2">
      <c r="A313" s="415" t="s">
        <v>180</v>
      </c>
      <c r="B313" s="415" t="s">
        <v>181</v>
      </c>
      <c r="C313" s="415" t="s">
        <v>182</v>
      </c>
      <c r="D313" s="415" t="s">
        <v>182</v>
      </c>
      <c r="E313" s="415" t="s">
        <v>183</v>
      </c>
      <c r="F313" s="416">
        <v>418609.16587124992</v>
      </c>
      <c r="G313" s="417">
        <v>44536</v>
      </c>
      <c r="H313" s="415" t="s">
        <v>83</v>
      </c>
      <c r="I313" s="415" t="s">
        <v>340</v>
      </c>
      <c r="J313" s="100"/>
      <c r="K313" s="100"/>
      <c r="L313" s="100"/>
      <c r="M313" s="100"/>
    </row>
    <row r="314" spans="1:13" s="152" customFormat="1" x14ac:dyDescent="0.2">
      <c r="A314" s="415" t="s">
        <v>2374</v>
      </c>
      <c r="B314" s="415" t="s">
        <v>2373</v>
      </c>
      <c r="C314" s="415" t="s">
        <v>1828</v>
      </c>
      <c r="D314" s="415" t="s">
        <v>2371</v>
      </c>
      <c r="E314" s="415" t="s">
        <v>316</v>
      </c>
      <c r="F314" s="416">
        <v>110000</v>
      </c>
      <c r="G314" s="417">
        <v>44536</v>
      </c>
      <c r="H314" s="415" t="s">
        <v>83</v>
      </c>
      <c r="I314" s="415" t="s">
        <v>220</v>
      </c>
      <c r="J314" s="100"/>
      <c r="K314" s="100"/>
      <c r="L314" s="100"/>
      <c r="M314" s="100"/>
    </row>
    <row r="315" spans="1:13" s="152" customFormat="1" x14ac:dyDescent="0.2">
      <c r="A315" s="415" t="s">
        <v>2368</v>
      </c>
      <c r="B315" s="415" t="s">
        <v>2370</v>
      </c>
      <c r="C315" s="415" t="s">
        <v>1469</v>
      </c>
      <c r="D315" s="415" t="s">
        <v>2369</v>
      </c>
      <c r="E315" s="415" t="s">
        <v>235</v>
      </c>
      <c r="F315" s="416">
        <v>60060</v>
      </c>
      <c r="G315" s="417">
        <v>44536</v>
      </c>
      <c r="H315" s="415" t="s">
        <v>83</v>
      </c>
      <c r="I315" s="415" t="s">
        <v>220</v>
      </c>
      <c r="J315" s="100"/>
      <c r="K315" s="100"/>
      <c r="L315" s="100"/>
      <c r="M315" s="100"/>
    </row>
    <row r="316" spans="1:13" s="152" customFormat="1" x14ac:dyDescent="0.2">
      <c r="A316" s="415" t="s">
        <v>2374</v>
      </c>
      <c r="B316" s="415" t="s">
        <v>2372</v>
      </c>
      <c r="C316" s="415" t="s">
        <v>1828</v>
      </c>
      <c r="D316" s="415" t="s">
        <v>1898</v>
      </c>
      <c r="E316" s="415" t="s">
        <v>316</v>
      </c>
      <c r="F316" s="416">
        <v>45000</v>
      </c>
      <c r="G316" s="417">
        <v>44536</v>
      </c>
      <c r="H316" s="415" t="s">
        <v>83</v>
      </c>
      <c r="I316" s="415" t="s">
        <v>220</v>
      </c>
      <c r="J316" s="100"/>
      <c r="K316" s="100"/>
      <c r="L316" s="100"/>
      <c r="M316" s="100"/>
    </row>
    <row r="317" spans="1:13" s="152" customFormat="1" x14ac:dyDescent="0.2">
      <c r="A317" s="415" t="s">
        <v>2375</v>
      </c>
      <c r="B317" s="415" t="s">
        <v>2377</v>
      </c>
      <c r="C317" s="415" t="s">
        <v>1828</v>
      </c>
      <c r="D317" s="415" t="s">
        <v>2376</v>
      </c>
      <c r="E317" s="415" t="s">
        <v>316</v>
      </c>
      <c r="F317" s="416">
        <v>20000</v>
      </c>
      <c r="G317" s="417">
        <v>44536</v>
      </c>
      <c r="H317" s="415" t="s">
        <v>83</v>
      </c>
      <c r="I317" s="415" t="s">
        <v>220</v>
      </c>
      <c r="J317" s="100"/>
      <c r="K317" s="100"/>
      <c r="L317" s="100"/>
      <c r="M317" s="100"/>
    </row>
    <row r="318" spans="1:13" s="152" customFormat="1" x14ac:dyDescent="0.2">
      <c r="A318" s="415" t="s">
        <v>2375</v>
      </c>
      <c r="B318" s="415" t="s">
        <v>2378</v>
      </c>
      <c r="C318" s="415" t="s">
        <v>1828</v>
      </c>
      <c r="D318" s="415" t="s">
        <v>2376</v>
      </c>
      <c r="E318" s="415" t="s">
        <v>316</v>
      </c>
      <c r="F318" s="416">
        <v>20000</v>
      </c>
      <c r="G318" s="417">
        <v>44536</v>
      </c>
      <c r="H318" s="415" t="s">
        <v>83</v>
      </c>
      <c r="I318" s="415" t="s">
        <v>220</v>
      </c>
      <c r="J318" s="100"/>
      <c r="K318" s="100"/>
      <c r="L318" s="100"/>
      <c r="M318" s="100"/>
    </row>
    <row r="319" spans="1:13" s="152" customFormat="1" x14ac:dyDescent="0.2">
      <c r="A319" s="418" t="s">
        <v>180</v>
      </c>
      <c r="B319" s="418" t="s">
        <v>181</v>
      </c>
      <c r="C319" s="418" t="s">
        <v>182</v>
      </c>
      <c r="D319" s="418" t="s">
        <v>182</v>
      </c>
      <c r="E319" s="418" t="s">
        <v>183</v>
      </c>
      <c r="F319" s="419">
        <v>504684.95</v>
      </c>
      <c r="G319" s="418"/>
      <c r="H319" s="418"/>
      <c r="I319" s="418" t="s">
        <v>1400</v>
      </c>
      <c r="J319" s="100"/>
      <c r="K319" s="100"/>
      <c r="L319" s="100"/>
      <c r="M319" s="100"/>
    </row>
    <row r="320" spans="1:13" s="152" customFormat="1" x14ac:dyDescent="0.2">
      <c r="A320" s="418">
        <v>2111221053</v>
      </c>
      <c r="B320" s="418" t="s">
        <v>2403</v>
      </c>
      <c r="C320" s="418" t="s">
        <v>2189</v>
      </c>
      <c r="D320" s="418" t="s">
        <v>2404</v>
      </c>
      <c r="E320" s="418" t="s">
        <v>235</v>
      </c>
      <c r="F320" s="419">
        <v>86170</v>
      </c>
      <c r="G320" s="418"/>
      <c r="H320" s="418"/>
      <c r="I320" s="418" t="s">
        <v>220</v>
      </c>
      <c r="J320" s="100"/>
      <c r="K320" s="100"/>
      <c r="L320" s="100"/>
      <c r="M320" s="100"/>
    </row>
    <row r="321" spans="1:13" s="152" customFormat="1" x14ac:dyDescent="0.2">
      <c r="A321" s="418">
        <v>2111190938</v>
      </c>
      <c r="B321" s="418" t="s">
        <v>2408</v>
      </c>
      <c r="C321" s="418" t="s">
        <v>2335</v>
      </c>
      <c r="D321" s="418" t="s">
        <v>1750</v>
      </c>
      <c r="E321" s="418" t="s">
        <v>183</v>
      </c>
      <c r="F321" s="419">
        <v>55000</v>
      </c>
      <c r="G321" s="418"/>
      <c r="H321" s="418"/>
      <c r="I321" s="418" t="s">
        <v>220</v>
      </c>
      <c r="J321" s="100"/>
      <c r="K321" s="100"/>
      <c r="L321" s="100"/>
      <c r="M321" s="100"/>
    </row>
    <row r="322" spans="1:13" s="152" customFormat="1" x14ac:dyDescent="0.2">
      <c r="A322" s="418">
        <v>2111230942</v>
      </c>
      <c r="B322" s="418" t="s">
        <v>2407</v>
      </c>
      <c r="C322" s="418" t="s">
        <v>2405</v>
      </c>
      <c r="D322" s="418" t="s">
        <v>2406</v>
      </c>
      <c r="E322" s="418" t="s">
        <v>183</v>
      </c>
      <c r="F322" s="419">
        <v>35000</v>
      </c>
      <c r="G322" s="418"/>
      <c r="H322" s="418"/>
      <c r="I322" s="418" t="s">
        <v>220</v>
      </c>
      <c r="J322" s="100"/>
      <c r="K322" s="100"/>
      <c r="L322" s="100"/>
      <c r="M322" s="100"/>
    </row>
    <row r="323" spans="1:13" s="152" customFormat="1" x14ac:dyDescent="0.2">
      <c r="A323" s="342" t="s">
        <v>180</v>
      </c>
      <c r="B323" s="342" t="s">
        <v>2429</v>
      </c>
      <c r="C323" s="342" t="s">
        <v>2430</v>
      </c>
      <c r="D323" s="342" t="s">
        <v>2431</v>
      </c>
      <c r="E323" s="342" t="s">
        <v>183</v>
      </c>
      <c r="F323" s="343">
        <v>362500</v>
      </c>
      <c r="G323" s="342"/>
      <c r="H323" s="342"/>
      <c r="I323" s="342" t="s">
        <v>410</v>
      </c>
      <c r="J323" s="100"/>
      <c r="K323" s="100"/>
      <c r="L323" s="100"/>
      <c r="M323" s="100"/>
    </row>
    <row r="324" spans="1:13" s="152" customFormat="1" x14ac:dyDescent="0.2">
      <c r="A324" s="342" t="s">
        <v>180</v>
      </c>
      <c r="B324" s="342" t="s">
        <v>181</v>
      </c>
      <c r="C324" s="342" t="s">
        <v>182</v>
      </c>
      <c r="D324" s="342" t="s">
        <v>182</v>
      </c>
      <c r="E324" s="342" t="s">
        <v>183</v>
      </c>
      <c r="F324" s="343">
        <v>73395.720885500021</v>
      </c>
      <c r="G324" s="342"/>
      <c r="H324" s="342"/>
      <c r="I324" s="342" t="s">
        <v>340</v>
      </c>
      <c r="J324" s="100"/>
      <c r="K324" s="100"/>
      <c r="L324" s="100"/>
      <c r="M324" s="100"/>
    </row>
    <row r="325" spans="1:13" s="152" customFormat="1" x14ac:dyDescent="0.2">
      <c r="A325" s="342">
        <v>2111300937</v>
      </c>
      <c r="B325" s="342" t="s">
        <v>217</v>
      </c>
      <c r="C325" s="342" t="s">
        <v>2186</v>
      </c>
      <c r="D325" s="342" t="s">
        <v>2435</v>
      </c>
      <c r="E325" s="342" t="s">
        <v>183</v>
      </c>
      <c r="F325" s="343">
        <v>29250</v>
      </c>
      <c r="G325" s="342"/>
      <c r="H325" s="342"/>
      <c r="I325" s="342" t="s">
        <v>220</v>
      </c>
      <c r="J325" s="100"/>
      <c r="K325" s="100"/>
      <c r="L325" s="100"/>
      <c r="M325" s="100"/>
    </row>
    <row r="326" spans="1:13" s="152" customFormat="1" x14ac:dyDescent="0.2">
      <c r="A326" s="342">
        <v>2111191349</v>
      </c>
      <c r="B326" s="342" t="s">
        <v>2434</v>
      </c>
      <c r="C326" s="342" t="s">
        <v>2338</v>
      </c>
      <c r="D326" s="342" t="s">
        <v>896</v>
      </c>
      <c r="E326" s="342" t="s">
        <v>316</v>
      </c>
      <c r="F326" s="343">
        <v>25000</v>
      </c>
      <c r="G326" s="342"/>
      <c r="H326" s="342"/>
      <c r="I326" s="342" t="s">
        <v>220</v>
      </c>
      <c r="J326" s="100"/>
      <c r="K326" s="100"/>
      <c r="L326" s="100"/>
      <c r="M326" s="100"/>
    </row>
    <row r="327" spans="1:13" s="152" customFormat="1" x14ac:dyDescent="0.2">
      <c r="A327" s="342" t="s">
        <v>180</v>
      </c>
      <c r="B327" s="342" t="s">
        <v>2432</v>
      </c>
      <c r="C327" s="342" t="s">
        <v>2200</v>
      </c>
      <c r="D327" s="342" t="s">
        <v>2433</v>
      </c>
      <c r="E327" s="342" t="s">
        <v>183</v>
      </c>
      <c r="F327" s="343">
        <v>18000</v>
      </c>
      <c r="G327" s="342"/>
      <c r="H327" s="342"/>
      <c r="I327" s="342" t="s">
        <v>410</v>
      </c>
      <c r="J327" s="100"/>
      <c r="K327" s="100"/>
      <c r="L327" s="100"/>
      <c r="M327" s="100"/>
    </row>
    <row r="330" spans="1:13" x14ac:dyDescent="0.2">
      <c r="A330" s="455" t="s">
        <v>2446</v>
      </c>
    </row>
  </sheetData>
  <sheetProtection algorithmName="SHA-512" hashValue="N82xtAGE1mTc5zgGzdyZDTFGoCWgCVXM/wcIKmAnQxufp40yEtBk7s2GB7nNDBC1XYYy5EJfukE2YSQ2HL7BCg==" saltValue="rs9y3fBEY9RJTtzDBUgmPw==" spinCount="100000" sheet="1" formatCells="0" formatColumns="0" formatRows="0" autoFilter="0"/>
  <autoFilter ref="A19:M327"/>
  <sortState ref="A323:I327">
    <sortCondition descending="1" ref="F323:F327"/>
  </sortState>
  <customSheetViews>
    <customSheetView guid="{5EA6E6C0-0841-4F8A-8BCA-951E383BED28}" showAutoFilter="1" topLeftCell="A307">
      <selection activeCell="C320" sqref="C320"/>
      <pageMargins left="0.7" right="0.7" top="0.75" bottom="0.75" header="0.3" footer="0.3"/>
      <pageSetup orientation="portrait" r:id="rId1"/>
      <autoFilter ref="A19:M324"/>
    </customSheetView>
    <customSheetView guid="{83B41E9C-4D4B-4E64-AF6A-A2F882784B95}" showAutoFilter="1" topLeftCell="A307">
      <selection activeCell="I333" sqref="I333"/>
      <pageMargins left="0.7" right="0.7" top="0.75" bottom="0.75" header="0.3" footer="0.3"/>
      <pageSetup orientation="portrait" r:id="rId2"/>
      <autoFilter ref="A19:M324"/>
    </customSheetView>
    <customSheetView guid="{63B7F284-CA58-4B1B-ACC3-DD6946843A23}" showAutoFilter="1" topLeftCell="A300">
      <selection activeCell="A323" sqref="A323"/>
      <pageMargins left="0.7" right="0.7" top="0.75" bottom="0.75" header="0.3" footer="0.3"/>
      <pageSetup orientation="portrait" r:id="rId3"/>
      <autoFilter ref="A19:M313"/>
    </customSheetView>
    <customSheetView guid="{6300BE0F-E9BB-486A-A23F-E07483971E77}" showAutoFilter="1" topLeftCell="A301">
      <selection activeCell="D329" sqref="D329"/>
      <pageMargins left="0.7" right="0.7" top="0.75" bottom="0.75" header="0.3" footer="0.3"/>
      <pageSetup orientation="portrait" r:id="rId4"/>
      <autoFilter ref="A19:M313"/>
    </customSheetView>
    <customSheetView guid="{CB6E70ED-C911-48BD-9403-D776A95649C9}" showAutoFilter="1" topLeftCell="A277">
      <selection activeCell="F297" sqref="F297"/>
      <pageMargins left="0.7" right="0.7" top="0.75" bottom="0.75" header="0.3" footer="0.3"/>
      <pageSetup orientation="portrait" r:id="rId5"/>
      <autoFilter ref="A19:M307"/>
    </customSheetView>
    <customSheetView guid="{C8535C45-B99F-4B6C-9D98-5EB04DC32957}" showAutoFilter="1" topLeftCell="A279">
      <selection activeCell="C299" sqref="C299"/>
      <pageMargins left="0.7" right="0.7" top="0.75" bottom="0.75" header="0.3" footer="0.3"/>
      <pageSetup orientation="portrait" r:id="rId6"/>
      <autoFilter ref="A19:M294"/>
    </customSheetView>
    <customSheetView guid="{D958522E-10A0-4BA4-9955-3EB5F4C70362}" showAutoFilter="1" topLeftCell="A276">
      <selection activeCell="B290" sqref="B290"/>
      <pageMargins left="0.7" right="0.7" top="0.75" bottom="0.75" header="0.3" footer="0.3"/>
      <pageSetup orientation="portrait" r:id="rId7"/>
      <autoFilter ref="A19:M280"/>
    </customSheetView>
    <customSheetView guid="{C575216D-29FC-48BB-BD6A-1D81AE445EAC}" showAutoFilter="1" topLeftCell="A226">
      <selection activeCell="A243" sqref="A243"/>
      <pageMargins left="0.7" right="0.7" top="0.75" bottom="0.75" header="0.3" footer="0.3"/>
      <pageSetup orientation="portrait" r:id="rId8"/>
      <autoFilter ref="A19:M243"/>
    </customSheetView>
    <customSheetView guid="{7166F4E0-17F6-4182-B62C-63A4FBD008D2}" showAutoFilter="1">
      <selection activeCell="I243" sqref="A1:I243"/>
      <pageMargins left="0.7" right="0.7" top="0.75" bottom="0.75" header="0.3" footer="0.3"/>
      <pageSetup orientation="portrait" r:id="rId9"/>
      <autoFilter ref="A19:M243"/>
    </customSheetView>
    <customSheetView guid="{3BB41223-AB36-4FE3-8823-D288420F8842}" showAutoFilter="1" topLeftCell="A174">
      <selection activeCell="B212" sqref="B212"/>
      <pageMargins left="0.7" right="0.7" top="0.75" bottom="0.75" header="0.3" footer="0.3"/>
      <pageSetup orientation="portrait" r:id="rId10"/>
      <autoFilter ref="A19:M209"/>
    </customSheetView>
    <customSheetView guid="{15B8AF7B-5FBC-414B-9C1F-05BCB1D32ADB}" showAutoFilter="1">
      <selection activeCell="C10" sqref="C10"/>
      <pageMargins left="0.7" right="0.7" top="0.75" bottom="0.75" header="0.3" footer="0.3"/>
      <pageSetup orientation="portrait" r:id="rId11"/>
      <autoFilter ref="A19:M187"/>
    </customSheetView>
    <customSheetView guid="{B1BFE9EC-7C23-48B0-ACDD-6786CE3E9C92}" scale="115" topLeftCell="A125">
      <selection activeCell="C136" sqref="C136"/>
      <pageMargins left="0.7" right="0.7" top="0.75" bottom="0.75" header="0.3" footer="0.3"/>
      <pageSetup orientation="portrait" r:id="rId12"/>
    </customSheetView>
    <customSheetView guid="{82846491-0F0E-4B60-87A1-C01ED3FEC6A7}" scale="115" showAutoFilter="1" topLeftCell="A275">
      <selection activeCell="D301" sqref="D301"/>
      <pageMargins left="0.7" right="0.7" top="0.75" bottom="0.75" header="0.3" footer="0.3"/>
      <pageSetup orientation="portrait" r:id="rId13"/>
      <autoFilter ref="A22:M283"/>
    </customSheetView>
    <customSheetView guid="{AC7FF016-5649-4C12-8931-311A1F3853BE}" scale="115" showAutoFilter="1">
      <selection activeCell="F11" sqref="F11"/>
      <pageMargins left="0.7" right="0.7" top="0.75" bottom="0.75" header="0.3" footer="0.3"/>
      <pageSetup orientation="portrait" r:id="rId14"/>
      <autoFilter ref="A22:I108"/>
    </customSheetView>
    <customSheetView guid="{AE07C99D-7772-4982-BEBB-16B5D6FA0794}" scale="115" topLeftCell="A58">
      <selection activeCell="D86" sqref="D86"/>
      <pageMargins left="0.7" right="0.7" top="0.75" bottom="0.75" header="0.3" footer="0.3"/>
      <pageSetup orientation="portrait" r:id="rId15"/>
    </customSheetView>
    <customSheetView guid="{8AFE82ED-39B8-4356-80FE-5267FF1B5979}" scale="115" showAutoFilter="1" topLeftCell="A171">
      <selection activeCell="B202" sqref="B202"/>
      <pageMargins left="0.7" right="0.7" top="0.75" bottom="0.75" header="0.3" footer="0.3"/>
      <pageSetup orientation="portrait" r:id="rId16"/>
      <autoFilter ref="A22:I197"/>
    </customSheetView>
    <customSheetView guid="{67F13924-A64E-4D5C-B630-AEA702C54E90}" scale="115" showAutoFilter="1" topLeftCell="A275">
      <selection activeCell="D301" sqref="D301"/>
      <pageMargins left="0.7" right="0.7" top="0.75" bottom="0.75" header="0.3" footer="0.3"/>
      <pageSetup orientation="portrait" r:id="rId17"/>
      <autoFilter ref="A22:M283"/>
    </customSheetView>
    <customSheetView guid="{39D26A3C-48BC-4AC3-B396-D187FB877F87}" scale="115" showAutoFilter="1" topLeftCell="A287">
      <selection activeCell="F316" sqref="F316:F323"/>
      <pageMargins left="0.7" right="0.7" top="0.75" bottom="0.75" header="0.3" footer="0.3"/>
      <pageSetup orientation="portrait" r:id="rId18"/>
      <autoFilter ref="A22:M323"/>
    </customSheetView>
    <customSheetView guid="{D6F50115-B703-4627-B205-DF80F7094FEB}" scale="115" showAutoFilter="1" topLeftCell="A171">
      <selection activeCell="I182" sqref="I182"/>
      <pageMargins left="0.7" right="0.7" top="0.75" bottom="0.75" header="0.3" footer="0.3"/>
      <pageSetup orientation="portrait" r:id="rId19"/>
      <autoFilter ref="A36:I36"/>
    </customSheetView>
    <customSheetView guid="{97FAA7D7-3C90-4C98-A145-2D66B25BDDDC}" scale="115" showAutoFilter="1" topLeftCell="A282">
      <selection activeCell="C291" sqref="C291"/>
      <pageMargins left="0.7" right="0.7" top="0.75" bottom="0.75" header="0.3" footer="0.3"/>
      <pageSetup orientation="portrait" r:id="rId20"/>
      <autoFilter ref="A21:M40"/>
    </customSheetView>
    <customSheetView guid="{2BED645F-D25A-4AB4-8A10-28429739BB11}" scale="115" showAutoFilter="1" topLeftCell="A109">
      <selection activeCell="B116" sqref="B116"/>
      <pageMargins left="0.7" right="0.7" top="0.75" bottom="0.75" header="0.3" footer="0.3"/>
      <pageSetup orientation="portrait" r:id="rId21"/>
      <autoFilter ref="A21:M114"/>
    </customSheetView>
    <customSheetView guid="{66B7FA8E-99CF-43EC-8A79-C865D10BA4C0}" filter="1" showAutoFilter="1">
      <selection activeCell="F174" sqref="F174"/>
      <pageMargins left="0.7" right="0.7" top="0.75" bottom="0.75" header="0.3" footer="0.3"/>
      <pageSetup orientation="portrait" r:id="rId22"/>
      <autoFilter ref="A19:M167">
        <filterColumn colId="8">
          <filters>
            <filter val="Paul P."/>
          </filters>
        </filterColumn>
      </autoFilter>
    </customSheetView>
    <customSheetView guid="{DFD65C73-0760-446F-8610-12F625D9A4D5}" showAutoFilter="1" topLeftCell="A272">
      <selection activeCell="D285" sqref="D285"/>
      <pageMargins left="0.7" right="0.7" top="0.75" bottom="0.75" header="0.3" footer="0.3"/>
      <pageSetup orientation="portrait" r:id="rId23"/>
      <autoFilter ref="A19:M280"/>
    </customSheetView>
    <customSheetView guid="{091B35B7-6B09-4364-8B4D-11A7F8E6FBD2}" showAutoFilter="1" topLeftCell="A272">
      <selection activeCell="C285" sqref="C285"/>
      <pageMargins left="0.7" right="0.7" top="0.75" bottom="0.75" header="0.3" footer="0.3"/>
      <pageSetup orientation="portrait" r:id="rId24"/>
      <autoFilter ref="A19:M280"/>
    </customSheetView>
    <customSheetView guid="{28F38C72-10A9-427F-BFBF-B226545CB488}" showAutoFilter="1" topLeftCell="A272">
      <selection activeCell="C285" sqref="C285"/>
      <pageMargins left="0.7" right="0.7" top="0.75" bottom="0.75" header="0.3" footer="0.3"/>
      <pageSetup orientation="portrait" r:id="rId25"/>
      <autoFilter ref="A19:M280"/>
    </customSheetView>
    <customSheetView guid="{3299CEC9-C1AA-4B4C-8A4F-7816F7DE2376}" showAutoFilter="1" topLeftCell="A272">
      <selection activeCell="A291" sqref="A291"/>
      <pageMargins left="0.7" right="0.7" top="0.75" bottom="0.75" header="0.3" footer="0.3"/>
      <pageSetup orientation="portrait" r:id="rId26"/>
      <autoFilter ref="A19:M280"/>
    </customSheetView>
    <customSheetView guid="{2301D7D6-570C-4899-83E5-79B284247839}" showAutoFilter="1" topLeftCell="A276">
      <selection activeCell="B290" sqref="B290"/>
      <pageMargins left="0.7" right="0.7" top="0.75" bottom="0.75" header="0.3" footer="0.3"/>
      <pageSetup orientation="portrait" r:id="rId27"/>
      <autoFilter ref="A19:M280"/>
    </customSheetView>
    <customSheetView guid="{DC4CE8AE-6A19-45A2-84AF-CB0860BE007A}" showAutoFilter="1" topLeftCell="A276">
      <selection activeCell="B290" sqref="B290"/>
      <pageMargins left="0.7" right="0.7" top="0.75" bottom="0.75" header="0.3" footer="0.3"/>
      <pageSetup orientation="portrait" r:id="rId28"/>
      <autoFilter ref="A19:M295"/>
    </customSheetView>
    <customSheetView guid="{5D06DB67-68E1-4144-8C06-A0F20F35659B}" showAutoFilter="1" topLeftCell="A272">
      <selection activeCell="F298" sqref="F298"/>
      <pageMargins left="0.7" right="0.7" top="0.75" bottom="0.75" header="0.3" footer="0.3"/>
      <pageSetup orientation="portrait" r:id="rId29"/>
      <autoFilter ref="A19:M294"/>
    </customSheetView>
    <customSheetView guid="{1D80CBB5-069A-412E-A566-C5B720F78854}" showAutoFilter="1" topLeftCell="A279">
      <selection activeCell="C299" sqref="C299"/>
      <pageMargins left="0.7" right="0.7" top="0.75" bottom="0.75" header="0.3" footer="0.3"/>
      <pageSetup orientation="portrait" r:id="rId30"/>
      <autoFilter ref="A19:M294"/>
    </customSheetView>
    <customSheetView guid="{5CC7F24E-5745-4750-83B2-EAEB0DED38A1}" showAutoFilter="1" topLeftCell="A277">
      <selection activeCell="F297" sqref="F297"/>
      <pageMargins left="0.7" right="0.7" top="0.75" bottom="0.75" header="0.3" footer="0.3"/>
      <pageSetup orientation="portrait" r:id="rId31"/>
      <autoFilter ref="A19:M307"/>
    </customSheetView>
    <customSheetView guid="{0609F2A9-A095-402C-B79E-06D415E59CAD}" showAutoFilter="1" topLeftCell="A277">
      <selection activeCell="B294" sqref="B294"/>
      <pageMargins left="0.7" right="0.7" top="0.75" bottom="0.75" header="0.3" footer="0.3"/>
      <pageSetup orientation="portrait" r:id="rId32"/>
      <autoFilter ref="A19:M307"/>
    </customSheetView>
    <customSheetView guid="{11FB0069-AFDC-4803-9139-81358242151A}" showAutoFilter="1" topLeftCell="A297">
      <selection activeCell="B312" sqref="B312"/>
      <pageMargins left="0.7" right="0.7" top="0.75" bottom="0.75" header="0.3" footer="0.3"/>
      <pageSetup orientation="portrait" r:id="rId33"/>
      <autoFilter ref="A19:M307"/>
    </customSheetView>
    <customSheetView guid="{1C6A4DCF-944B-4E98-8B15-8896A3B072B0}" showAutoFilter="1" topLeftCell="A297">
      <selection activeCell="B312" sqref="B312"/>
      <pageMargins left="0.7" right="0.7" top="0.75" bottom="0.75" header="0.3" footer="0.3"/>
      <pageSetup orientation="portrait" r:id="rId34"/>
      <autoFilter ref="A19:M307"/>
    </customSheetView>
    <customSheetView guid="{5DED195A-DA8D-4C23-9D7A-0243418C8BE4}" showAutoFilter="1" topLeftCell="A297">
      <selection activeCell="B312" sqref="B312"/>
      <pageMargins left="0.7" right="0.7" top="0.75" bottom="0.75" header="0.3" footer="0.3"/>
      <pageSetup orientation="portrait" r:id="rId35"/>
      <autoFilter ref="A19:M307"/>
    </customSheetView>
    <customSheetView guid="{F5C35185-B159-45F8-A16A-B3C09B6C0ED0}" showAutoFilter="1" topLeftCell="A297">
      <selection activeCell="B312" sqref="B312"/>
      <pageMargins left="0.7" right="0.7" top="0.75" bottom="0.75" header="0.3" footer="0.3"/>
      <pageSetup orientation="portrait" r:id="rId36"/>
      <autoFilter ref="A19:M313"/>
    </customSheetView>
    <customSheetView guid="{13C8D82B-9300-447F-8856-608FBD6FA6A1}" showAutoFilter="1" topLeftCell="A301">
      <selection activeCell="D329" sqref="D329"/>
      <pageMargins left="0.7" right="0.7" top="0.75" bottom="0.75" header="0.3" footer="0.3"/>
      <pageSetup orientation="portrait" r:id="rId37"/>
      <autoFilter ref="A19:M313"/>
    </customSheetView>
    <customSheetView guid="{DCDEF08E-9A10-4266-8775-11A704869E1A}" showAutoFilter="1" topLeftCell="A300">
      <selection activeCell="A323" sqref="A323"/>
      <pageMargins left="0.7" right="0.7" top="0.75" bottom="0.75" header="0.3" footer="0.3"/>
      <pageSetup orientation="portrait" r:id="rId38"/>
      <autoFilter ref="A19:M313"/>
    </customSheetView>
    <customSheetView guid="{5679BCAC-750A-4C6F-BB01-FA4AB01B4DBC}" showAutoFilter="1" topLeftCell="A307">
      <selection activeCell="B322" sqref="B322"/>
      <pageMargins left="0.7" right="0.7" top="0.75" bottom="0.75" header="0.3" footer="0.3"/>
      <pageSetup orientation="portrait" r:id="rId39"/>
      <autoFilter ref="A19:M322"/>
    </customSheetView>
    <customSheetView guid="{EB4290FA-6900-4BA3-9807-6777BDF95E77}" showAutoFilter="1" topLeftCell="A292">
      <selection activeCell="I333" sqref="I333"/>
      <pageMargins left="0.7" right="0.7" top="0.75" bottom="0.75" header="0.3" footer="0.3"/>
      <pageSetup orientation="portrait" r:id="rId40"/>
      <autoFilter ref="A19:M324"/>
    </customSheetView>
  </customSheetViews>
  <pageMargins left="0.7" right="0.7" top="0.75" bottom="0.75" header="0.3" footer="0.3"/>
  <pageSetup orientation="portrait" r:id="rId4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286"/>
  <sheetViews>
    <sheetView topLeftCell="A4" zoomScale="90" zoomScaleNormal="90" workbookViewId="0">
      <selection activeCell="D24" sqref="D24:D47"/>
    </sheetView>
  </sheetViews>
  <sheetFormatPr defaultColWidth="9.28515625" defaultRowHeight="11.25" x14ac:dyDescent="0.25"/>
  <cols>
    <col min="1" max="1" width="20.5703125" style="69" customWidth="1"/>
    <col min="2" max="2" width="21" style="69" customWidth="1"/>
    <col min="3" max="3" width="11.7109375" style="69" customWidth="1"/>
    <col min="4" max="4" width="12.5703125" style="69" customWidth="1"/>
    <col min="5" max="5" width="16.42578125" style="69" bestFit="1" customWidth="1"/>
    <col min="6" max="6" width="41.7109375" style="69" customWidth="1"/>
    <col min="7" max="7" width="14.42578125" style="69" customWidth="1"/>
    <col min="8" max="8" width="12.28515625" style="69" bestFit="1" customWidth="1"/>
    <col min="9" max="9" width="16.28515625" style="69" customWidth="1"/>
    <col min="10" max="12" width="9.28515625" style="69"/>
    <col min="13" max="13" width="13.28515625" style="69" customWidth="1"/>
    <col min="14" max="14" width="9.28515625" style="69"/>
    <col min="15" max="15" width="12.5703125" style="69" customWidth="1"/>
    <col min="16" max="19" width="11.7109375" style="69" customWidth="1"/>
    <col min="20" max="16384" width="9.28515625" style="69"/>
  </cols>
  <sheetData>
    <row r="1" spans="1:19" s="65" customFormat="1" ht="22.9" customHeight="1" x14ac:dyDescent="0.25">
      <c r="A1" s="56" t="s">
        <v>107</v>
      </c>
      <c r="B1" s="57"/>
      <c r="C1" s="55"/>
      <c r="D1" s="55"/>
      <c r="E1" s="41"/>
      <c r="F1" s="460" t="s">
        <v>174</v>
      </c>
      <c r="G1" s="460"/>
      <c r="H1" s="460"/>
      <c r="I1" s="460"/>
      <c r="J1" s="460"/>
      <c r="K1" s="460"/>
      <c r="L1" s="460"/>
      <c r="M1" s="460"/>
      <c r="N1" s="41"/>
      <c r="O1" s="41"/>
      <c r="P1" s="41"/>
      <c r="Q1" s="41"/>
      <c r="R1" s="41"/>
      <c r="S1" s="41"/>
    </row>
    <row r="2" spans="1:19" s="65" customFormat="1" x14ac:dyDescent="0.25">
      <c r="A2" s="35"/>
      <c r="B2" s="36"/>
      <c r="C2" s="55"/>
      <c r="D2" s="55"/>
      <c r="E2" s="41"/>
      <c r="F2" s="43" t="s">
        <v>74</v>
      </c>
      <c r="G2" s="41"/>
      <c r="H2" s="54"/>
      <c r="I2" s="54"/>
      <c r="J2" s="54"/>
      <c r="K2" s="54"/>
      <c r="L2" s="54"/>
      <c r="M2" s="54"/>
      <c r="N2" s="41"/>
      <c r="O2" s="41"/>
      <c r="P2" s="41"/>
      <c r="Q2" s="41"/>
      <c r="R2" s="41"/>
      <c r="S2" s="41"/>
    </row>
    <row r="3" spans="1:19" s="65" customFormat="1" x14ac:dyDescent="0.25">
      <c r="A3" s="35" t="s">
        <v>75</v>
      </c>
      <c r="B3" s="36" t="s">
        <v>75</v>
      </c>
      <c r="C3" s="55"/>
      <c r="D3" s="55"/>
      <c r="E3" s="41"/>
      <c r="F3" s="43"/>
      <c r="G3" s="41"/>
      <c r="H3" s="54"/>
      <c r="I3" s="15"/>
      <c r="J3" s="58"/>
      <c r="K3" s="54"/>
      <c r="L3" s="54"/>
      <c r="M3" s="54"/>
      <c r="N3" s="41"/>
      <c r="O3" s="41"/>
      <c r="P3" s="41"/>
      <c r="Q3" s="41"/>
      <c r="R3" s="41"/>
      <c r="S3" s="41"/>
    </row>
    <row r="4" spans="1:19" s="65" customFormat="1" x14ac:dyDescent="0.25">
      <c r="A4" s="35" t="s">
        <v>29</v>
      </c>
      <c r="B4" s="170">
        <f>SUM(D24:D26)</f>
        <v>43510.9</v>
      </c>
      <c r="C4" s="55"/>
      <c r="D4" s="55"/>
      <c r="E4" s="41"/>
      <c r="F4" s="43"/>
      <c r="G4" s="41"/>
      <c r="H4" s="54"/>
      <c r="I4" s="15"/>
      <c r="J4" s="58"/>
      <c r="K4" s="54"/>
      <c r="L4" s="54"/>
      <c r="M4" s="54"/>
      <c r="N4" s="41"/>
      <c r="O4" s="41"/>
      <c r="P4" s="41"/>
      <c r="Q4" s="41"/>
      <c r="R4" s="41"/>
      <c r="S4" s="41"/>
    </row>
    <row r="5" spans="1:19" s="65" customFormat="1" x14ac:dyDescent="0.25">
      <c r="A5" s="35" t="s">
        <v>72</v>
      </c>
      <c r="B5" s="170">
        <f>SUM(D27:D33)</f>
        <v>767522.18</v>
      </c>
      <c r="C5" s="55"/>
      <c r="D5" s="55"/>
      <c r="E5" s="41"/>
      <c r="F5" s="43"/>
      <c r="G5" s="41"/>
      <c r="H5" s="54"/>
      <c r="I5" s="15"/>
      <c r="J5" s="58"/>
      <c r="K5" s="54"/>
      <c r="L5" s="54"/>
      <c r="M5" s="54"/>
      <c r="N5" s="41"/>
      <c r="O5" s="41"/>
      <c r="P5" s="41"/>
      <c r="Q5" s="41"/>
      <c r="R5" s="41"/>
      <c r="S5" s="41"/>
    </row>
    <row r="6" spans="1:19" s="65" customFormat="1" x14ac:dyDescent="0.25">
      <c r="A6" s="35" t="s">
        <v>73</v>
      </c>
      <c r="B6" s="131">
        <f>SUM(D34:D44)</f>
        <v>628589.55142857123</v>
      </c>
      <c r="C6" s="55"/>
      <c r="D6" s="55"/>
      <c r="E6" s="41"/>
      <c r="F6" s="41"/>
      <c r="G6" s="41"/>
      <c r="H6" s="54"/>
      <c r="I6" s="15"/>
      <c r="J6" s="58"/>
      <c r="K6" s="54"/>
      <c r="L6" s="54"/>
      <c r="M6" s="54"/>
      <c r="N6" s="41"/>
      <c r="O6" s="41"/>
      <c r="P6" s="41"/>
      <c r="Q6" s="41"/>
      <c r="R6" s="41"/>
      <c r="S6" s="41"/>
    </row>
    <row r="7" spans="1:19" s="65" customFormat="1" x14ac:dyDescent="0.25">
      <c r="A7" s="35" t="s">
        <v>76</v>
      </c>
      <c r="B7" s="131"/>
      <c r="C7" s="55"/>
      <c r="D7" s="55"/>
      <c r="E7" s="41"/>
      <c r="F7" s="41"/>
      <c r="G7" s="41"/>
      <c r="H7" s="54"/>
      <c r="I7" s="15"/>
      <c r="J7" s="58"/>
      <c r="K7" s="54"/>
      <c r="L7" s="54"/>
      <c r="M7" s="54"/>
      <c r="N7" s="41"/>
      <c r="O7" s="41"/>
      <c r="P7" s="41"/>
      <c r="Q7" s="41"/>
      <c r="R7" s="41"/>
      <c r="S7" s="41"/>
    </row>
    <row r="8" spans="1:19" s="65" customFormat="1" x14ac:dyDescent="0.25">
      <c r="A8" s="35" t="s">
        <v>77</v>
      </c>
      <c r="B8" s="132"/>
      <c r="C8" s="55"/>
      <c r="D8" s="55"/>
      <c r="E8" s="41"/>
      <c r="F8" s="41"/>
      <c r="G8" s="41"/>
      <c r="H8" s="54"/>
      <c r="I8" s="54"/>
      <c r="J8" s="54"/>
      <c r="K8" s="54"/>
      <c r="L8" s="54"/>
      <c r="M8" s="54"/>
      <c r="N8" s="41"/>
      <c r="O8" s="41"/>
      <c r="P8" s="41"/>
      <c r="Q8" s="41"/>
      <c r="R8" s="41"/>
      <c r="S8" s="41"/>
    </row>
    <row r="9" spans="1:19" s="65" customFormat="1" x14ac:dyDescent="0.25">
      <c r="A9" s="35" t="s">
        <v>78</v>
      </c>
      <c r="B9" s="132"/>
      <c r="C9" s="55"/>
      <c r="D9" s="55"/>
      <c r="E9" s="41"/>
      <c r="F9" s="41"/>
      <c r="G9" s="41"/>
      <c r="H9" s="54"/>
      <c r="I9" s="54"/>
      <c r="J9" s="54"/>
      <c r="K9" s="54"/>
      <c r="L9" s="54"/>
      <c r="M9" s="54"/>
      <c r="N9" s="41"/>
      <c r="O9" s="41"/>
      <c r="P9" s="41"/>
      <c r="Q9" s="41"/>
      <c r="R9" s="41"/>
      <c r="S9" s="41"/>
    </row>
    <row r="10" spans="1:19" s="65" customFormat="1" x14ac:dyDescent="0.25">
      <c r="A10" s="35" t="s">
        <v>79</v>
      </c>
      <c r="B10" s="36"/>
      <c r="C10" s="55"/>
      <c r="D10" s="55"/>
      <c r="E10" s="41"/>
      <c r="F10" s="43"/>
      <c r="G10" s="43"/>
      <c r="H10" s="54"/>
      <c r="I10" s="54"/>
      <c r="J10" s="54"/>
      <c r="K10" s="54"/>
      <c r="L10" s="54"/>
      <c r="M10" s="54"/>
      <c r="N10" s="41"/>
      <c r="O10" s="41"/>
      <c r="P10" s="41"/>
      <c r="Q10" s="41"/>
      <c r="R10" s="41"/>
      <c r="S10" s="41"/>
    </row>
    <row r="11" spans="1:19" s="65" customFormat="1" x14ac:dyDescent="0.25">
      <c r="A11" s="35" t="s">
        <v>80</v>
      </c>
      <c r="B11" s="36"/>
      <c r="C11" s="55"/>
      <c r="D11" s="55"/>
      <c r="E11" s="41"/>
      <c r="F11" s="41"/>
      <c r="G11" s="41"/>
      <c r="H11" s="54"/>
      <c r="I11" s="54"/>
      <c r="J11" s="54"/>
      <c r="K11" s="54"/>
      <c r="L11" s="54"/>
      <c r="M11" s="54"/>
      <c r="N11" s="41"/>
      <c r="O11" s="41"/>
      <c r="P11" s="41"/>
      <c r="Q11" s="41"/>
      <c r="R11" s="41"/>
      <c r="S11" s="41"/>
    </row>
    <row r="12" spans="1:19" s="65" customFormat="1" x14ac:dyDescent="0.25">
      <c r="A12" s="35" t="s">
        <v>81</v>
      </c>
      <c r="B12" s="36"/>
      <c r="C12" s="55"/>
      <c r="D12" s="55"/>
      <c r="E12" s="41"/>
      <c r="F12" s="41"/>
      <c r="G12" s="41"/>
      <c r="H12" s="54"/>
      <c r="I12" s="54"/>
      <c r="J12" s="54"/>
      <c r="K12" s="54"/>
      <c r="L12" s="54"/>
      <c r="M12" s="54"/>
      <c r="N12" s="41"/>
      <c r="O12" s="41"/>
      <c r="P12" s="41"/>
      <c r="Q12" s="41"/>
      <c r="R12" s="41"/>
      <c r="S12" s="41"/>
    </row>
    <row r="13" spans="1:19" s="65" customFormat="1" ht="11.25" customHeight="1" x14ac:dyDescent="0.25">
      <c r="A13" s="35" t="s">
        <v>82</v>
      </c>
      <c r="B13" s="36"/>
      <c r="C13" s="55"/>
      <c r="D13" s="55"/>
      <c r="E13" s="41"/>
      <c r="F13" s="41"/>
      <c r="G13" s="459"/>
      <c r="H13" s="459"/>
      <c r="I13" s="459"/>
      <c r="J13" s="459"/>
      <c r="K13" s="459"/>
      <c r="L13" s="54"/>
      <c r="M13" s="54"/>
      <c r="N13" s="41"/>
      <c r="O13" s="41"/>
      <c r="P13" s="41"/>
      <c r="Q13" s="41"/>
      <c r="R13" s="41"/>
      <c r="S13" s="41"/>
    </row>
    <row r="14" spans="1:19" s="65" customFormat="1" x14ac:dyDescent="0.25">
      <c r="A14" s="35" t="s">
        <v>83</v>
      </c>
      <c r="B14" s="36"/>
      <c r="C14" s="55"/>
      <c r="D14" s="55"/>
      <c r="E14" s="41"/>
      <c r="F14" s="41"/>
      <c r="G14" s="41"/>
      <c r="H14" s="41"/>
      <c r="I14" s="41"/>
      <c r="J14" s="41"/>
      <c r="K14" s="41"/>
      <c r="L14" s="41"/>
      <c r="M14" s="41"/>
      <c r="N14" s="41"/>
      <c r="O14" s="41"/>
      <c r="P14" s="41"/>
      <c r="Q14" s="41"/>
      <c r="R14" s="41"/>
      <c r="S14" s="41"/>
    </row>
    <row r="15" spans="1:19" s="65" customFormat="1" x14ac:dyDescent="0.25">
      <c r="A15" s="35" t="s">
        <v>84</v>
      </c>
      <c r="B15" s="36"/>
      <c r="C15" s="55"/>
      <c r="D15" s="55"/>
      <c r="E15" s="41"/>
      <c r="F15" s="41"/>
      <c r="G15" s="461"/>
      <c r="H15" s="461"/>
      <c r="I15" s="461"/>
      <c r="J15" s="461"/>
      <c r="K15" s="461"/>
      <c r="L15" s="41"/>
      <c r="M15" s="41"/>
      <c r="N15" s="41"/>
      <c r="O15" s="41"/>
      <c r="P15" s="41"/>
      <c r="Q15" s="41"/>
      <c r="R15" s="41"/>
      <c r="S15" s="41"/>
    </row>
    <row r="16" spans="1:19" s="65" customFormat="1" x14ac:dyDescent="0.25">
      <c r="A16" s="42"/>
      <c r="B16" s="42"/>
      <c r="C16" s="54"/>
      <c r="D16" s="54"/>
      <c r="E16" s="41"/>
      <c r="F16" s="41"/>
      <c r="G16" s="41"/>
      <c r="H16" s="41"/>
      <c r="I16" s="41"/>
      <c r="J16" s="41"/>
      <c r="K16" s="41"/>
      <c r="L16" s="41"/>
      <c r="M16" s="41"/>
      <c r="N16" s="41"/>
      <c r="O16" s="41"/>
      <c r="P16" s="41"/>
      <c r="Q16" s="41"/>
      <c r="R16" s="41"/>
      <c r="S16" s="41"/>
    </row>
    <row r="17" spans="1:19" s="65" customFormat="1" ht="11.25" customHeight="1" x14ac:dyDescent="0.25">
      <c r="A17" s="37" t="s">
        <v>74</v>
      </c>
      <c r="B17" s="42"/>
      <c r="C17" s="41"/>
      <c r="D17" s="41"/>
      <c r="E17" s="41"/>
      <c r="F17" s="130">
        <f>SUM(D24:D47)</f>
        <v>1467278.0314285716</v>
      </c>
      <c r="G17" s="456" t="s">
        <v>148</v>
      </c>
      <c r="H17" s="456"/>
      <c r="I17" s="456"/>
      <c r="J17" s="456"/>
      <c r="K17" s="456"/>
      <c r="L17" s="41"/>
      <c r="M17" s="41"/>
      <c r="N17" s="41"/>
      <c r="O17" s="41"/>
      <c r="P17" s="41"/>
      <c r="Q17" s="41"/>
      <c r="R17" s="41"/>
      <c r="S17" s="41"/>
    </row>
    <row r="18" spans="1:19" s="66" customFormat="1" x14ac:dyDescent="0.25">
      <c r="A18" s="16"/>
      <c r="B18" s="16"/>
      <c r="C18" s="16"/>
      <c r="D18" s="46"/>
      <c r="E18" s="46"/>
      <c r="F18" s="47"/>
      <c r="G18" s="48"/>
      <c r="H18" s="16"/>
      <c r="I18" s="16"/>
      <c r="J18" s="16"/>
      <c r="K18" s="16"/>
      <c r="L18" s="16"/>
      <c r="M18" s="16"/>
      <c r="N18" s="16"/>
      <c r="O18" s="16"/>
      <c r="P18" s="16"/>
      <c r="Q18" s="16"/>
      <c r="R18" s="16"/>
      <c r="S18" s="16"/>
    </row>
    <row r="19" spans="1:19" s="66" customFormat="1" x14ac:dyDescent="0.25">
      <c r="A19" s="45" t="s">
        <v>92</v>
      </c>
      <c r="B19" s="16"/>
      <c r="C19" s="16"/>
      <c r="D19" s="46"/>
      <c r="E19" s="46"/>
      <c r="F19" s="47"/>
      <c r="G19" s="48"/>
      <c r="H19" s="16"/>
      <c r="I19" s="16"/>
      <c r="J19" s="16"/>
      <c r="K19" s="16"/>
      <c r="L19" s="16"/>
      <c r="M19" s="16"/>
      <c r="N19" s="16"/>
      <c r="O19" s="16"/>
      <c r="P19" s="16"/>
      <c r="Q19" s="16"/>
      <c r="R19" s="16"/>
      <c r="S19" s="16"/>
    </row>
    <row r="20" spans="1:19" s="66" customFormat="1" x14ac:dyDescent="0.25">
      <c r="A20" s="44" t="s">
        <v>93</v>
      </c>
      <c r="B20" s="16"/>
      <c r="C20" s="16"/>
      <c r="D20" s="46"/>
      <c r="E20" s="46"/>
      <c r="F20" s="47"/>
      <c r="G20" s="48"/>
      <c r="H20" s="16"/>
      <c r="I20" s="16"/>
      <c r="J20" s="16"/>
      <c r="K20" s="16"/>
      <c r="L20" s="16"/>
      <c r="M20" s="16"/>
      <c r="N20" s="16"/>
      <c r="O20" s="16"/>
      <c r="P20" s="16"/>
      <c r="Q20" s="16"/>
      <c r="R20" s="16"/>
      <c r="S20" s="16"/>
    </row>
    <row r="21" spans="1:19" s="66" customFormat="1" x14ac:dyDescent="0.25">
      <c r="A21" s="44"/>
      <c r="B21" s="16"/>
      <c r="C21" s="16"/>
      <c r="D21" s="46"/>
      <c r="E21" s="46"/>
      <c r="F21" s="47"/>
      <c r="G21" s="48"/>
      <c r="H21" s="16"/>
      <c r="I21" s="16"/>
      <c r="J21" s="16"/>
      <c r="K21" s="16"/>
      <c r="L21" s="16"/>
      <c r="M21" s="16"/>
      <c r="N21" s="16"/>
      <c r="O21" s="16"/>
      <c r="P21" s="16"/>
      <c r="Q21" s="16"/>
      <c r="R21" s="16"/>
      <c r="S21" s="16"/>
    </row>
    <row r="22" spans="1:19" s="67" customFormat="1" ht="11.25" customHeight="1" x14ac:dyDescent="0.25">
      <c r="A22" s="457" t="s">
        <v>94</v>
      </c>
      <c r="B22" s="457"/>
      <c r="C22" s="457"/>
      <c r="D22" s="457"/>
      <c r="E22" s="457"/>
      <c r="F22" s="457"/>
      <c r="G22" s="457"/>
      <c r="H22" s="457"/>
      <c r="I22" s="457"/>
      <c r="J22" s="457"/>
      <c r="K22" s="457"/>
      <c r="L22" s="457"/>
      <c r="M22" s="457"/>
      <c r="N22" s="457"/>
      <c r="O22" s="457"/>
      <c r="P22" s="49"/>
      <c r="Q22" s="49"/>
      <c r="R22" s="49"/>
      <c r="S22" s="49"/>
    </row>
    <row r="23" spans="1:19" s="68" customFormat="1" ht="33.75" x14ac:dyDescent="0.25">
      <c r="A23" s="50" t="s">
        <v>6</v>
      </c>
      <c r="B23" s="50" t="s">
        <v>7</v>
      </c>
      <c r="C23" s="50" t="s">
        <v>95</v>
      </c>
      <c r="D23" s="51" t="s">
        <v>96</v>
      </c>
      <c r="E23" s="50" t="s">
        <v>97</v>
      </c>
      <c r="F23" s="50" t="s">
        <v>12</v>
      </c>
      <c r="G23" s="50" t="s">
        <v>36</v>
      </c>
      <c r="H23" s="50" t="s">
        <v>9</v>
      </c>
      <c r="I23" s="50" t="s">
        <v>98</v>
      </c>
      <c r="J23" s="52" t="s">
        <v>99</v>
      </c>
      <c r="K23" s="50" t="s">
        <v>100</v>
      </c>
      <c r="L23" s="50" t="s">
        <v>101</v>
      </c>
      <c r="M23" s="50" t="s">
        <v>102</v>
      </c>
      <c r="N23" s="53" t="s">
        <v>103</v>
      </c>
      <c r="O23" s="50" t="s">
        <v>104</v>
      </c>
      <c r="P23" s="52" t="s">
        <v>18</v>
      </c>
      <c r="Q23" s="52" t="s">
        <v>19</v>
      </c>
      <c r="R23" s="52" t="s">
        <v>20</v>
      </c>
      <c r="S23" s="52" t="s">
        <v>105</v>
      </c>
    </row>
    <row r="24" spans="1:19" s="181" customFormat="1" ht="14.25" customHeight="1" x14ac:dyDescent="0.25">
      <c r="A24" s="60" t="s">
        <v>298</v>
      </c>
      <c r="B24" s="60" t="s">
        <v>299</v>
      </c>
      <c r="C24" s="70">
        <v>44884</v>
      </c>
      <c r="D24" s="70">
        <v>20100</v>
      </c>
      <c r="E24" s="60" t="s">
        <v>106</v>
      </c>
      <c r="F24" s="179" t="s">
        <v>302</v>
      </c>
      <c r="G24" s="180" t="s">
        <v>116</v>
      </c>
      <c r="H24" s="60" t="s">
        <v>322</v>
      </c>
      <c r="I24" s="60"/>
      <c r="J24" s="62">
        <v>44221</v>
      </c>
      <c r="K24" s="60" t="s">
        <v>29</v>
      </c>
      <c r="L24" s="60">
        <v>2021</v>
      </c>
      <c r="M24" s="60" t="s">
        <v>300</v>
      </c>
      <c r="N24" s="62">
        <v>44211</v>
      </c>
      <c r="O24" s="60" t="s">
        <v>301</v>
      </c>
      <c r="P24" s="60"/>
      <c r="Q24" s="60"/>
      <c r="R24" s="60"/>
      <c r="S24" s="60"/>
    </row>
    <row r="25" spans="1:19" s="181" customFormat="1" ht="14.25" customHeight="1" x14ac:dyDescent="0.25">
      <c r="A25" s="182" t="s">
        <v>341</v>
      </c>
      <c r="B25" s="60" t="s">
        <v>299</v>
      </c>
      <c r="C25" s="70">
        <v>133773</v>
      </c>
      <c r="D25" s="70">
        <v>10497.9</v>
      </c>
      <c r="E25" s="60" t="s">
        <v>106</v>
      </c>
      <c r="F25" s="179" t="s">
        <v>342</v>
      </c>
      <c r="G25" s="180" t="s">
        <v>116</v>
      </c>
      <c r="H25" s="60" t="s">
        <v>343</v>
      </c>
      <c r="I25" s="60"/>
      <c r="J25" s="62">
        <v>44221</v>
      </c>
      <c r="K25" s="60" t="s">
        <v>29</v>
      </c>
      <c r="L25" s="60">
        <v>2021</v>
      </c>
      <c r="M25" s="60" t="s">
        <v>300</v>
      </c>
      <c r="N25" s="62">
        <v>44215</v>
      </c>
      <c r="O25" s="60" t="s">
        <v>301</v>
      </c>
      <c r="P25" s="60"/>
      <c r="Q25" s="60"/>
      <c r="R25" s="60"/>
      <c r="S25" s="60"/>
    </row>
    <row r="26" spans="1:19" s="181" customFormat="1" ht="14.25" customHeight="1" x14ac:dyDescent="0.25">
      <c r="A26" s="60" t="s">
        <v>344</v>
      </c>
      <c r="B26" s="60" t="s">
        <v>299</v>
      </c>
      <c r="C26" s="70">
        <v>470978</v>
      </c>
      <c r="D26" s="70">
        <v>12913</v>
      </c>
      <c r="E26" s="60" t="s">
        <v>106</v>
      </c>
      <c r="F26" s="179" t="s">
        <v>345</v>
      </c>
      <c r="G26" s="180" t="s">
        <v>116</v>
      </c>
      <c r="H26" s="60" t="s">
        <v>346</v>
      </c>
      <c r="I26" s="60"/>
      <c r="J26" s="62">
        <v>44221</v>
      </c>
      <c r="K26" s="60" t="s">
        <v>29</v>
      </c>
      <c r="L26" s="60">
        <v>2021</v>
      </c>
      <c r="M26" s="60" t="s">
        <v>300</v>
      </c>
      <c r="N26" s="62">
        <v>44215</v>
      </c>
      <c r="O26" s="60" t="s">
        <v>301</v>
      </c>
      <c r="P26" s="60"/>
      <c r="Q26" s="60"/>
      <c r="R26" s="60"/>
      <c r="S26" s="60"/>
    </row>
    <row r="27" spans="1:19" s="181" customFormat="1" ht="14.25" customHeight="1" x14ac:dyDescent="0.25">
      <c r="A27" s="182" t="s">
        <v>429</v>
      </c>
      <c r="B27" s="60" t="s">
        <v>430</v>
      </c>
      <c r="C27" s="70">
        <v>2945</v>
      </c>
      <c r="D27" s="70">
        <v>2945</v>
      </c>
      <c r="E27" s="60" t="s">
        <v>2</v>
      </c>
      <c r="F27" s="180" t="s">
        <v>434</v>
      </c>
      <c r="G27" s="180" t="s">
        <v>432</v>
      </c>
      <c r="H27" s="60" t="s">
        <v>431</v>
      </c>
      <c r="I27" s="60"/>
      <c r="J27" s="62">
        <v>44228</v>
      </c>
      <c r="K27" s="60" t="s">
        <v>72</v>
      </c>
      <c r="L27" s="60">
        <v>2021</v>
      </c>
      <c r="M27" s="60" t="s">
        <v>433</v>
      </c>
      <c r="N27" s="62">
        <v>44225</v>
      </c>
      <c r="O27" s="60" t="s">
        <v>301</v>
      </c>
      <c r="P27" s="60"/>
      <c r="Q27" s="60"/>
      <c r="R27" s="60"/>
      <c r="S27" s="60"/>
    </row>
    <row r="28" spans="1:19" s="181" customFormat="1" ht="14.25" customHeight="1" x14ac:dyDescent="0.25">
      <c r="A28" s="182" t="s">
        <v>489</v>
      </c>
      <c r="B28" s="60" t="s">
        <v>490</v>
      </c>
      <c r="C28" s="70">
        <v>466227</v>
      </c>
      <c r="D28" s="70">
        <v>29536</v>
      </c>
      <c r="E28" s="60" t="s">
        <v>106</v>
      </c>
      <c r="F28" s="180" t="s">
        <v>491</v>
      </c>
      <c r="G28" s="180" t="s">
        <v>482</v>
      </c>
      <c r="H28" s="60" t="s">
        <v>492</v>
      </c>
      <c r="I28" s="60"/>
      <c r="J28" s="62">
        <v>44242</v>
      </c>
      <c r="K28" s="60" t="s">
        <v>72</v>
      </c>
      <c r="L28" s="60">
        <v>2021</v>
      </c>
      <c r="M28" s="60" t="s">
        <v>269</v>
      </c>
      <c r="N28" s="62">
        <v>44237</v>
      </c>
      <c r="O28" s="60" t="s">
        <v>301</v>
      </c>
      <c r="P28" s="60"/>
      <c r="Q28" s="60"/>
      <c r="R28" s="60"/>
      <c r="S28" s="60"/>
    </row>
    <row r="29" spans="1:19" s="181" customFormat="1" ht="14.25" customHeight="1" x14ac:dyDescent="0.25">
      <c r="A29" s="182" t="s">
        <v>481</v>
      </c>
      <c r="B29" s="60" t="s">
        <v>480</v>
      </c>
      <c r="C29" s="70">
        <v>1663984</v>
      </c>
      <c r="D29" s="70">
        <v>366076</v>
      </c>
      <c r="E29" s="60" t="s">
        <v>106</v>
      </c>
      <c r="F29" s="180" t="s">
        <v>485</v>
      </c>
      <c r="G29" s="180" t="s">
        <v>482</v>
      </c>
      <c r="H29" s="60" t="s">
        <v>483</v>
      </c>
      <c r="I29" s="60"/>
      <c r="J29" s="62">
        <v>44249</v>
      </c>
      <c r="K29" s="60" t="s">
        <v>72</v>
      </c>
      <c r="L29" s="60">
        <v>2021</v>
      </c>
      <c r="M29" s="60" t="s">
        <v>484</v>
      </c>
      <c r="N29" s="62">
        <v>44237</v>
      </c>
      <c r="O29" s="60" t="s">
        <v>301</v>
      </c>
      <c r="P29" s="60"/>
      <c r="Q29" s="60"/>
      <c r="R29" s="60"/>
      <c r="S29" s="60"/>
    </row>
    <row r="30" spans="1:19" s="181" customFormat="1" ht="14.25" customHeight="1" x14ac:dyDescent="0.25">
      <c r="A30" s="182" t="s">
        <v>533</v>
      </c>
      <c r="B30" s="60" t="s">
        <v>534</v>
      </c>
      <c r="C30" s="70">
        <v>947844</v>
      </c>
      <c r="D30" s="70">
        <v>252391</v>
      </c>
      <c r="E30" s="60" t="s">
        <v>106</v>
      </c>
      <c r="F30" s="60" t="s">
        <v>535</v>
      </c>
      <c r="G30" s="180" t="s">
        <v>116</v>
      </c>
      <c r="H30" s="60" t="s">
        <v>536</v>
      </c>
      <c r="I30" s="60"/>
      <c r="J30" s="62">
        <v>44249</v>
      </c>
      <c r="K30" s="60" t="s">
        <v>72</v>
      </c>
      <c r="L30" s="60">
        <v>2021</v>
      </c>
      <c r="M30" s="60" t="s">
        <v>184</v>
      </c>
      <c r="N30" s="62">
        <v>44246</v>
      </c>
      <c r="O30" s="60" t="s">
        <v>301</v>
      </c>
      <c r="P30" s="60"/>
      <c r="Q30" s="60"/>
      <c r="R30" s="60"/>
      <c r="S30" s="60"/>
    </row>
    <row r="31" spans="1:19" s="181" customFormat="1" ht="14.25" customHeight="1" x14ac:dyDescent="0.25">
      <c r="A31" s="182" t="s">
        <v>602</v>
      </c>
      <c r="B31" s="60" t="s">
        <v>603</v>
      </c>
      <c r="C31" s="70">
        <v>656506</v>
      </c>
      <c r="D31" s="70">
        <v>30356.76</v>
      </c>
      <c r="E31" s="60" t="s">
        <v>106</v>
      </c>
      <c r="F31" s="60" t="s">
        <v>606</v>
      </c>
      <c r="G31" s="180" t="s">
        <v>116</v>
      </c>
      <c r="H31" s="60" t="s">
        <v>604</v>
      </c>
      <c r="I31" s="60"/>
      <c r="J31" s="62">
        <v>44256</v>
      </c>
      <c r="K31" s="60" t="s">
        <v>73</v>
      </c>
      <c r="L31" s="60">
        <v>2021</v>
      </c>
      <c r="M31" s="60" t="s">
        <v>605</v>
      </c>
      <c r="N31" s="62">
        <v>44256</v>
      </c>
      <c r="O31" s="60" t="s">
        <v>301</v>
      </c>
      <c r="P31" s="60"/>
      <c r="Q31" s="60"/>
      <c r="R31" s="60"/>
      <c r="S31" s="60"/>
    </row>
    <row r="32" spans="1:19" s="181" customFormat="1" ht="14.25" customHeight="1" x14ac:dyDescent="0.25">
      <c r="A32" s="182" t="s">
        <v>607</v>
      </c>
      <c r="B32" s="60" t="s">
        <v>603</v>
      </c>
      <c r="C32" s="70">
        <v>439907</v>
      </c>
      <c r="D32" s="70">
        <v>44258.52</v>
      </c>
      <c r="E32" s="60" t="s">
        <v>106</v>
      </c>
      <c r="F32" s="60" t="s">
        <v>608</v>
      </c>
      <c r="G32" s="180" t="s">
        <v>116</v>
      </c>
      <c r="H32" s="60" t="s">
        <v>609</v>
      </c>
      <c r="I32" s="60"/>
      <c r="J32" s="62">
        <v>44256</v>
      </c>
      <c r="K32" s="60" t="s">
        <v>73</v>
      </c>
      <c r="L32" s="60">
        <v>2021</v>
      </c>
      <c r="M32" s="60" t="s">
        <v>605</v>
      </c>
      <c r="N32" s="62">
        <v>44256</v>
      </c>
      <c r="O32" s="60" t="s">
        <v>301</v>
      </c>
      <c r="P32" s="60"/>
      <c r="Q32" s="60"/>
      <c r="R32" s="60"/>
      <c r="S32" s="60"/>
    </row>
    <row r="33" spans="1:19" s="181" customFormat="1" ht="14.25" customHeight="1" x14ac:dyDescent="0.25">
      <c r="A33" s="182" t="s">
        <v>610</v>
      </c>
      <c r="B33" s="60" t="s">
        <v>603</v>
      </c>
      <c r="C33" s="70">
        <v>355672</v>
      </c>
      <c r="D33" s="70">
        <v>41958.9</v>
      </c>
      <c r="E33" s="60" t="s">
        <v>106</v>
      </c>
      <c r="F33" s="60" t="s">
        <v>611</v>
      </c>
      <c r="G33" s="180" t="s">
        <v>116</v>
      </c>
      <c r="H33" s="60" t="s">
        <v>612</v>
      </c>
      <c r="I33" s="60"/>
      <c r="J33" s="62">
        <v>44256</v>
      </c>
      <c r="K33" s="60" t="s">
        <v>73</v>
      </c>
      <c r="L33" s="60">
        <v>2021</v>
      </c>
      <c r="M33" s="60" t="s">
        <v>613</v>
      </c>
      <c r="N33" s="62">
        <v>44256</v>
      </c>
      <c r="O33" s="60" t="s">
        <v>301</v>
      </c>
      <c r="P33" s="60"/>
      <c r="Q33" s="60"/>
      <c r="R33" s="60"/>
      <c r="S33" s="60"/>
    </row>
    <row r="34" spans="1:19" s="181" customFormat="1" ht="14.25" customHeight="1" x14ac:dyDescent="0.25">
      <c r="A34" s="182" t="s">
        <v>620</v>
      </c>
      <c r="B34" s="60" t="s">
        <v>534</v>
      </c>
      <c r="C34" s="70">
        <v>491500</v>
      </c>
      <c r="D34" s="70">
        <v>184590.55</v>
      </c>
      <c r="E34" s="60" t="s">
        <v>106</v>
      </c>
      <c r="F34" s="60" t="s">
        <v>622</v>
      </c>
      <c r="G34" s="180" t="s">
        <v>116</v>
      </c>
      <c r="H34" s="60" t="s">
        <v>621</v>
      </c>
      <c r="I34" s="60"/>
      <c r="J34" s="62">
        <v>44263</v>
      </c>
      <c r="K34" s="60" t="s">
        <v>73</v>
      </c>
      <c r="L34" s="60">
        <v>2021</v>
      </c>
      <c r="M34" s="60" t="s">
        <v>184</v>
      </c>
      <c r="N34" s="62">
        <v>44257</v>
      </c>
      <c r="O34" s="60" t="s">
        <v>301</v>
      </c>
      <c r="P34" s="60"/>
      <c r="Q34" s="60"/>
      <c r="R34" s="60"/>
      <c r="S34" s="60"/>
    </row>
    <row r="35" spans="1:19" s="181" customFormat="1" ht="14.25" customHeight="1" x14ac:dyDescent="0.25">
      <c r="A35" s="182" t="s">
        <v>623</v>
      </c>
      <c r="B35" s="60" t="s">
        <v>624</v>
      </c>
      <c r="C35" s="70">
        <v>763229</v>
      </c>
      <c r="D35" s="70">
        <v>135091.53</v>
      </c>
      <c r="E35" s="60" t="s">
        <v>106</v>
      </c>
      <c r="F35" s="60" t="s">
        <v>625</v>
      </c>
      <c r="G35" s="180" t="s">
        <v>116</v>
      </c>
      <c r="H35" s="60" t="s">
        <v>626</v>
      </c>
      <c r="I35" s="60"/>
      <c r="J35" s="62">
        <v>44263</v>
      </c>
      <c r="K35" s="60" t="s">
        <v>73</v>
      </c>
      <c r="L35" s="60">
        <v>2021</v>
      </c>
      <c r="M35" s="60" t="s">
        <v>484</v>
      </c>
      <c r="N35" s="62">
        <v>44257</v>
      </c>
      <c r="O35" s="60" t="s">
        <v>301</v>
      </c>
      <c r="P35" s="60"/>
      <c r="Q35" s="60"/>
      <c r="R35" s="60"/>
      <c r="S35" s="60"/>
    </row>
    <row r="36" spans="1:19" s="181" customFormat="1" ht="14.25" customHeight="1" x14ac:dyDescent="0.25">
      <c r="A36" s="182" t="s">
        <v>685</v>
      </c>
      <c r="B36" s="60" t="s">
        <v>686</v>
      </c>
      <c r="C36" s="70">
        <v>315652</v>
      </c>
      <c r="D36" s="70">
        <v>36489.370000000003</v>
      </c>
      <c r="E36" s="60" t="s">
        <v>106</v>
      </c>
      <c r="F36" s="60" t="s">
        <v>687</v>
      </c>
      <c r="G36" s="180" t="s">
        <v>116</v>
      </c>
      <c r="H36" s="60" t="s">
        <v>693</v>
      </c>
      <c r="I36" s="60"/>
      <c r="J36" s="62">
        <v>44267</v>
      </c>
      <c r="K36" s="60" t="s">
        <v>73</v>
      </c>
      <c r="L36" s="60">
        <v>2021</v>
      </c>
      <c r="M36" s="60" t="s">
        <v>269</v>
      </c>
      <c r="N36" s="62">
        <v>44267</v>
      </c>
      <c r="O36" s="60" t="s">
        <v>301</v>
      </c>
      <c r="P36" s="60"/>
      <c r="Q36" s="60"/>
      <c r="R36" s="60"/>
      <c r="S36" s="60"/>
    </row>
    <row r="37" spans="1:19" s="181" customFormat="1" ht="14.25" customHeight="1" x14ac:dyDescent="0.25">
      <c r="A37" s="182" t="s">
        <v>688</v>
      </c>
      <c r="B37" s="60" t="s">
        <v>689</v>
      </c>
      <c r="C37" s="70">
        <v>2934167.87</v>
      </c>
      <c r="D37" s="70">
        <v>88025.04</v>
      </c>
      <c r="E37" s="60" t="s">
        <v>106</v>
      </c>
      <c r="F37" s="60" t="s">
        <v>690</v>
      </c>
      <c r="G37" s="180" t="s">
        <v>116</v>
      </c>
      <c r="H37" s="60" t="s">
        <v>691</v>
      </c>
      <c r="I37" s="60"/>
      <c r="J37" s="62">
        <v>44267</v>
      </c>
      <c r="K37" s="60" t="s">
        <v>73</v>
      </c>
      <c r="L37" s="60">
        <v>2021</v>
      </c>
      <c r="M37" s="60" t="s">
        <v>692</v>
      </c>
      <c r="N37" s="62">
        <v>44267</v>
      </c>
      <c r="O37" s="60" t="s">
        <v>301</v>
      </c>
      <c r="P37" s="60"/>
      <c r="Q37" s="60"/>
      <c r="R37" s="60"/>
      <c r="S37" s="60"/>
    </row>
    <row r="38" spans="1:19" s="181" customFormat="1" ht="14.25" customHeight="1" x14ac:dyDescent="0.25">
      <c r="A38" s="182" t="s">
        <v>739</v>
      </c>
      <c r="B38" s="60" t="s">
        <v>740</v>
      </c>
      <c r="C38" s="70">
        <v>1048603</v>
      </c>
      <c r="D38" s="70">
        <v>75950.23</v>
      </c>
      <c r="E38" s="60" t="s">
        <v>106</v>
      </c>
      <c r="F38" s="60" t="s">
        <v>741</v>
      </c>
      <c r="G38" s="180" t="s">
        <v>116</v>
      </c>
      <c r="H38" s="60" t="s">
        <v>743</v>
      </c>
      <c r="I38" s="60"/>
      <c r="J38" s="62">
        <v>44277</v>
      </c>
      <c r="K38" s="60" t="s">
        <v>73</v>
      </c>
      <c r="L38" s="60">
        <v>2021</v>
      </c>
      <c r="M38" s="60" t="s">
        <v>742</v>
      </c>
      <c r="N38" s="62">
        <v>44274</v>
      </c>
      <c r="O38" s="60" t="s">
        <v>301</v>
      </c>
      <c r="P38" s="60"/>
      <c r="Q38" s="60"/>
      <c r="R38" s="60"/>
      <c r="S38" s="60"/>
    </row>
    <row r="39" spans="1:19" s="181" customFormat="1" ht="14.25" customHeight="1" x14ac:dyDescent="0.25">
      <c r="A39" s="182" t="s">
        <v>757</v>
      </c>
      <c r="B39" s="60" t="s">
        <v>758</v>
      </c>
      <c r="C39" s="70">
        <v>164403</v>
      </c>
      <c r="D39" s="70">
        <v>65722.149999999994</v>
      </c>
      <c r="E39" s="60" t="s">
        <v>106</v>
      </c>
      <c r="F39" s="60" t="s">
        <v>759</v>
      </c>
      <c r="G39" s="180" t="s">
        <v>116</v>
      </c>
      <c r="H39" s="60" t="s">
        <v>760</v>
      </c>
      <c r="I39" s="60"/>
      <c r="J39" s="62">
        <v>44284</v>
      </c>
      <c r="K39" s="60" t="s">
        <v>73</v>
      </c>
      <c r="L39" s="60">
        <v>2021</v>
      </c>
      <c r="M39" s="60" t="s">
        <v>742</v>
      </c>
      <c r="N39" s="62">
        <v>44280</v>
      </c>
      <c r="O39" s="60" t="s">
        <v>301</v>
      </c>
      <c r="P39" s="60"/>
      <c r="Q39" s="60"/>
      <c r="R39" s="60"/>
      <c r="S39" s="60"/>
    </row>
    <row r="40" spans="1:19" s="181" customFormat="1" ht="14.25" customHeight="1" x14ac:dyDescent="0.25">
      <c r="A40" s="182" t="s">
        <v>761</v>
      </c>
      <c r="B40" s="60" t="s">
        <v>762</v>
      </c>
      <c r="C40" s="70">
        <v>102221.56</v>
      </c>
      <c r="D40" s="70">
        <v>8177.72</v>
      </c>
      <c r="E40" s="60" t="s">
        <v>106</v>
      </c>
      <c r="F40" s="60" t="s">
        <v>763</v>
      </c>
      <c r="G40" s="180" t="s">
        <v>116</v>
      </c>
      <c r="H40" s="60" t="s">
        <v>764</v>
      </c>
      <c r="I40" s="60"/>
      <c r="J40" s="62">
        <v>44284</v>
      </c>
      <c r="K40" s="60" t="s">
        <v>73</v>
      </c>
      <c r="L40" s="60">
        <v>2021</v>
      </c>
      <c r="M40" s="60" t="s">
        <v>269</v>
      </c>
      <c r="N40" s="62">
        <v>44281</v>
      </c>
      <c r="O40" s="60" t="s">
        <v>301</v>
      </c>
      <c r="P40" s="60"/>
      <c r="Q40" s="60"/>
      <c r="R40" s="60"/>
      <c r="S40" s="60"/>
    </row>
    <row r="41" spans="1:19" s="181" customFormat="1" ht="14.25" customHeight="1" x14ac:dyDescent="0.25">
      <c r="A41" s="182" t="s">
        <v>796</v>
      </c>
      <c r="B41" s="60" t="s">
        <v>797</v>
      </c>
      <c r="C41" s="70">
        <v>85826.1</v>
      </c>
      <c r="D41" s="70">
        <v>12628.57142857142</v>
      </c>
      <c r="E41" s="60" t="s">
        <v>106</v>
      </c>
      <c r="F41" s="60" t="s">
        <v>980</v>
      </c>
      <c r="G41" s="180" t="s">
        <v>798</v>
      </c>
      <c r="H41" s="60" t="s">
        <v>799</v>
      </c>
      <c r="I41" s="60" t="s">
        <v>800</v>
      </c>
      <c r="J41" s="62">
        <v>44284</v>
      </c>
      <c r="K41" s="60" t="s">
        <v>73</v>
      </c>
      <c r="L41" s="60">
        <v>2021</v>
      </c>
      <c r="M41" s="60" t="s">
        <v>144</v>
      </c>
      <c r="N41" s="62">
        <v>44284</v>
      </c>
      <c r="O41" s="60" t="s">
        <v>801</v>
      </c>
      <c r="P41" s="60"/>
      <c r="Q41" s="60"/>
      <c r="R41" s="60"/>
      <c r="S41" s="60"/>
    </row>
    <row r="42" spans="1:19" s="181" customFormat="1" ht="14.25" customHeight="1" x14ac:dyDescent="0.25">
      <c r="A42" s="182" t="s">
        <v>940</v>
      </c>
      <c r="B42" s="60" t="s">
        <v>941</v>
      </c>
      <c r="C42" s="70">
        <v>139053</v>
      </c>
      <c r="D42" s="70">
        <v>11124.24</v>
      </c>
      <c r="E42" s="60" t="s">
        <v>106</v>
      </c>
      <c r="F42" s="60" t="s">
        <v>942</v>
      </c>
      <c r="G42" s="180" t="s">
        <v>116</v>
      </c>
      <c r="H42" s="60" t="s">
        <v>691</v>
      </c>
      <c r="I42" s="60"/>
      <c r="J42" s="62">
        <v>44312</v>
      </c>
      <c r="K42" s="60" t="s">
        <v>73</v>
      </c>
      <c r="L42" s="60">
        <v>2021</v>
      </c>
      <c r="M42" s="60" t="s">
        <v>269</v>
      </c>
      <c r="N42" s="62">
        <v>44309</v>
      </c>
      <c r="O42" s="60" t="s">
        <v>301</v>
      </c>
      <c r="P42" s="60"/>
      <c r="Q42" s="60"/>
      <c r="R42" s="60"/>
      <c r="S42" s="60"/>
    </row>
    <row r="43" spans="1:19" s="181" customFormat="1" ht="14.25" customHeight="1" x14ac:dyDescent="0.25">
      <c r="A43" s="182" t="s">
        <v>1487</v>
      </c>
      <c r="B43" s="60" t="s">
        <v>1489</v>
      </c>
      <c r="C43" s="70">
        <v>118541</v>
      </c>
      <c r="D43" s="70">
        <v>4018.54</v>
      </c>
      <c r="E43" s="60" t="s">
        <v>106</v>
      </c>
      <c r="F43" s="60" t="s">
        <v>1490</v>
      </c>
      <c r="G43" s="180" t="s">
        <v>116</v>
      </c>
      <c r="H43" s="60" t="s">
        <v>691</v>
      </c>
      <c r="I43" s="60"/>
      <c r="J43" s="62">
        <v>44396</v>
      </c>
      <c r="K43" s="60" t="s">
        <v>79</v>
      </c>
      <c r="L43" s="60">
        <v>2021</v>
      </c>
      <c r="M43" s="60" t="s">
        <v>1491</v>
      </c>
      <c r="N43" s="62">
        <v>44391</v>
      </c>
      <c r="O43" s="60" t="s">
        <v>301</v>
      </c>
      <c r="P43" s="60"/>
      <c r="Q43" s="60"/>
      <c r="R43" s="60"/>
      <c r="S43" s="60"/>
    </row>
    <row r="44" spans="1:19" s="181" customFormat="1" ht="14.25" customHeight="1" x14ac:dyDescent="0.25">
      <c r="A44" s="182" t="s">
        <v>1488</v>
      </c>
      <c r="B44" s="60" t="s">
        <v>1492</v>
      </c>
      <c r="C44" s="70">
        <v>143162.9</v>
      </c>
      <c r="D44" s="70">
        <v>6771.61</v>
      </c>
      <c r="E44" s="60" t="s">
        <v>106</v>
      </c>
      <c r="F44" s="60" t="s">
        <v>1493</v>
      </c>
      <c r="G44" s="180" t="s">
        <v>116</v>
      </c>
      <c r="H44" s="60"/>
      <c r="I44" s="60"/>
      <c r="J44" s="62">
        <v>44396</v>
      </c>
      <c r="K44" s="60" t="s">
        <v>79</v>
      </c>
      <c r="L44" s="60">
        <v>2021</v>
      </c>
      <c r="M44" s="60" t="s">
        <v>1491</v>
      </c>
      <c r="N44" s="62">
        <v>44391</v>
      </c>
      <c r="O44" s="60" t="s">
        <v>301</v>
      </c>
      <c r="P44" s="60"/>
      <c r="Q44" s="60"/>
      <c r="R44" s="60"/>
      <c r="S44" s="60"/>
    </row>
    <row r="45" spans="1:19" s="247" customFormat="1" ht="14.25" customHeight="1" x14ac:dyDescent="0.25">
      <c r="A45" s="182" t="s">
        <v>1537</v>
      </c>
      <c r="B45" s="60" t="s">
        <v>1538</v>
      </c>
      <c r="C45" s="70">
        <v>6922.89</v>
      </c>
      <c r="D45" s="70">
        <v>4364.6499999999996</v>
      </c>
      <c r="E45" s="60" t="s">
        <v>106</v>
      </c>
      <c r="F45" s="60" t="s">
        <v>1539</v>
      </c>
      <c r="G45" s="180" t="s">
        <v>116</v>
      </c>
      <c r="H45" s="60"/>
      <c r="I45" s="60"/>
      <c r="J45" s="62">
        <v>44403</v>
      </c>
      <c r="K45" s="60" t="s">
        <v>79</v>
      </c>
      <c r="L45" s="60">
        <v>2021</v>
      </c>
      <c r="M45" s="60" t="s">
        <v>1491</v>
      </c>
      <c r="N45" s="62">
        <v>44399</v>
      </c>
      <c r="O45" s="60" t="s">
        <v>301</v>
      </c>
      <c r="P45" s="60"/>
      <c r="Q45" s="60"/>
      <c r="R45" s="60"/>
      <c r="S45" s="60"/>
    </row>
    <row r="46" spans="1:19" s="247" customFormat="1" ht="14.25" customHeight="1" x14ac:dyDescent="0.25">
      <c r="A46" s="182" t="s">
        <v>1709</v>
      </c>
      <c r="B46" s="60" t="s">
        <v>1710</v>
      </c>
      <c r="C46" s="70">
        <v>308135.78000000003</v>
      </c>
      <c r="D46" s="70">
        <v>21569.5</v>
      </c>
      <c r="E46" s="60" t="s">
        <v>106</v>
      </c>
      <c r="F46" s="60" t="s">
        <v>1719</v>
      </c>
      <c r="G46" s="180" t="s">
        <v>116</v>
      </c>
      <c r="H46" s="60" t="s">
        <v>691</v>
      </c>
      <c r="I46" s="60"/>
      <c r="J46" s="62">
        <v>44446</v>
      </c>
      <c r="K46" s="60" t="s">
        <v>81</v>
      </c>
      <c r="L46" s="60">
        <v>2021</v>
      </c>
      <c r="M46" s="60" t="s">
        <v>1491</v>
      </c>
      <c r="N46" s="62">
        <v>44441</v>
      </c>
      <c r="O46" s="60" t="s">
        <v>106</v>
      </c>
      <c r="P46" s="60"/>
      <c r="Q46" s="60"/>
      <c r="R46" s="60"/>
      <c r="S46" s="60"/>
    </row>
    <row r="47" spans="1:19" s="350" customFormat="1" ht="45" x14ac:dyDescent="0.25">
      <c r="A47" s="345" t="s">
        <v>1823</v>
      </c>
      <c r="B47" s="293" t="s">
        <v>1824</v>
      </c>
      <c r="C47" s="346">
        <v>101250</v>
      </c>
      <c r="D47" s="346">
        <v>1721.25</v>
      </c>
      <c r="E47" s="293" t="s">
        <v>106</v>
      </c>
      <c r="F47" s="293" t="s">
        <v>1825</v>
      </c>
      <c r="G47" s="347" t="s">
        <v>116</v>
      </c>
      <c r="H47" s="293" t="s">
        <v>691</v>
      </c>
      <c r="I47" s="293"/>
      <c r="J47" s="348">
        <v>44461</v>
      </c>
      <c r="K47" s="293" t="s">
        <v>81</v>
      </c>
      <c r="L47" s="293">
        <v>2021</v>
      </c>
      <c r="M47" s="293" t="s">
        <v>1491</v>
      </c>
      <c r="N47" s="348">
        <v>44461</v>
      </c>
      <c r="O47" s="293" t="s">
        <v>106</v>
      </c>
      <c r="P47" s="349"/>
      <c r="Q47" s="349"/>
      <c r="R47" s="349"/>
      <c r="S47" s="349"/>
    </row>
    <row r="48" spans="1:19" s="167" customFormat="1" ht="12" customHeight="1" x14ac:dyDescent="0.25">
      <c r="A48" s="135"/>
      <c r="B48" s="135"/>
      <c r="C48" s="168"/>
      <c r="D48" s="168"/>
      <c r="E48" s="135"/>
      <c r="F48" s="135"/>
      <c r="G48" s="135"/>
      <c r="H48" s="135"/>
      <c r="I48" s="135"/>
      <c r="J48" s="135"/>
      <c r="K48" s="135"/>
      <c r="L48" s="135"/>
      <c r="M48" s="135"/>
      <c r="N48" s="135"/>
      <c r="O48" s="135"/>
      <c r="P48" s="135"/>
      <c r="Q48" s="135"/>
      <c r="R48" s="135"/>
      <c r="S48" s="135"/>
    </row>
    <row r="49" spans="1:19" s="167" customFormat="1" ht="12" customHeight="1" x14ac:dyDescent="0.25">
      <c r="A49" s="135"/>
      <c r="B49" s="135"/>
      <c r="C49" s="168"/>
      <c r="D49" s="168"/>
      <c r="E49" s="135"/>
      <c r="F49" s="135"/>
      <c r="G49" s="135"/>
      <c r="H49" s="135"/>
      <c r="I49" s="135"/>
      <c r="J49" s="135"/>
      <c r="K49" s="135"/>
      <c r="L49" s="135"/>
      <c r="M49" s="135"/>
      <c r="N49" s="135"/>
      <c r="O49" s="135"/>
      <c r="P49" s="135"/>
      <c r="Q49" s="135"/>
      <c r="R49" s="135"/>
      <c r="S49" s="135"/>
    </row>
    <row r="50" spans="1:19" s="167" customFormat="1" ht="12" customHeight="1" x14ac:dyDescent="0.25">
      <c r="A50" s="135"/>
      <c r="B50" s="135"/>
      <c r="C50" s="168"/>
      <c r="D50" s="168"/>
      <c r="E50" s="135"/>
      <c r="F50" s="135"/>
      <c r="G50" s="135"/>
      <c r="H50" s="135"/>
      <c r="I50" s="135"/>
      <c r="J50" s="135"/>
      <c r="K50" s="135"/>
      <c r="L50" s="135"/>
      <c r="M50" s="135"/>
      <c r="N50" s="135"/>
      <c r="O50" s="135"/>
      <c r="P50" s="135"/>
      <c r="Q50" s="135"/>
      <c r="R50" s="135"/>
      <c r="S50" s="135"/>
    </row>
    <row r="51" spans="1:19" s="167" customFormat="1" ht="12" customHeight="1" x14ac:dyDescent="0.25">
      <c r="A51" s="135"/>
      <c r="B51" s="135"/>
      <c r="C51" s="168"/>
      <c r="D51" s="168"/>
      <c r="E51" s="135"/>
      <c r="F51" s="135"/>
      <c r="G51" s="135"/>
      <c r="H51" s="135"/>
      <c r="I51" s="135"/>
      <c r="J51" s="135"/>
      <c r="K51" s="135"/>
      <c r="L51" s="135"/>
      <c r="M51" s="135"/>
      <c r="N51" s="135"/>
      <c r="O51" s="135"/>
      <c r="P51" s="135"/>
      <c r="Q51" s="135"/>
      <c r="R51" s="135"/>
      <c r="S51" s="135"/>
    </row>
    <row r="52" spans="1:19" s="167" customFormat="1" ht="12" customHeight="1" x14ac:dyDescent="0.25">
      <c r="A52" s="135"/>
      <c r="B52" s="135"/>
      <c r="C52" s="168"/>
      <c r="D52" s="168"/>
      <c r="E52" s="135"/>
      <c r="F52" s="135"/>
      <c r="G52" s="135"/>
      <c r="H52" s="135"/>
      <c r="I52" s="135"/>
      <c r="J52" s="135"/>
      <c r="K52" s="135"/>
      <c r="L52" s="135"/>
      <c r="M52" s="135"/>
      <c r="N52" s="135"/>
      <c r="O52" s="135"/>
      <c r="P52" s="135"/>
      <c r="Q52" s="135"/>
      <c r="R52" s="135"/>
      <c r="S52" s="135"/>
    </row>
    <row r="53" spans="1:19" s="167" customFormat="1" ht="12" customHeight="1" x14ac:dyDescent="0.25">
      <c r="A53" s="135"/>
      <c r="B53" s="135"/>
      <c r="C53" s="168"/>
      <c r="D53" s="168"/>
      <c r="E53" s="135"/>
      <c r="F53" s="135"/>
      <c r="G53" s="135"/>
      <c r="H53" s="135"/>
      <c r="I53" s="135"/>
      <c r="J53" s="135"/>
      <c r="K53" s="135"/>
      <c r="L53" s="135"/>
      <c r="M53" s="135"/>
      <c r="N53" s="135"/>
      <c r="O53" s="135"/>
      <c r="P53" s="135"/>
      <c r="Q53" s="135"/>
      <c r="R53" s="135"/>
      <c r="S53" s="135"/>
    </row>
    <row r="54" spans="1:19" s="167" customFormat="1" ht="12" customHeight="1" x14ac:dyDescent="0.25">
      <c r="A54" s="135"/>
      <c r="B54" s="135"/>
      <c r="C54" s="168"/>
      <c r="D54" s="168"/>
      <c r="E54" s="135"/>
      <c r="F54" s="135"/>
      <c r="G54" s="135"/>
      <c r="H54" s="135"/>
      <c r="I54" s="135"/>
      <c r="J54" s="135"/>
      <c r="K54" s="135"/>
      <c r="L54" s="135"/>
      <c r="M54" s="135"/>
      <c r="N54" s="135"/>
      <c r="O54" s="135"/>
      <c r="P54" s="135"/>
      <c r="Q54" s="135"/>
      <c r="R54" s="135"/>
      <c r="S54" s="135"/>
    </row>
    <row r="55" spans="1:19" s="167" customFormat="1" ht="12" customHeight="1" x14ac:dyDescent="0.25">
      <c r="A55" s="135"/>
      <c r="B55" s="135"/>
      <c r="C55" s="168"/>
      <c r="D55" s="168"/>
      <c r="E55" s="135"/>
      <c r="F55" s="135"/>
      <c r="G55" s="135"/>
      <c r="H55" s="135"/>
      <c r="I55" s="135"/>
      <c r="J55" s="135"/>
      <c r="K55" s="135"/>
      <c r="L55" s="135"/>
      <c r="M55" s="135"/>
      <c r="N55" s="135"/>
      <c r="O55" s="135"/>
      <c r="P55" s="135"/>
      <c r="Q55" s="135"/>
      <c r="R55" s="135"/>
      <c r="S55" s="135"/>
    </row>
    <row r="56" spans="1:19" s="167" customFormat="1" ht="12" customHeight="1" x14ac:dyDescent="0.25">
      <c r="A56" s="135"/>
      <c r="B56" s="135"/>
      <c r="C56" s="168"/>
      <c r="D56" s="168"/>
      <c r="E56" s="135"/>
      <c r="F56" s="135"/>
      <c r="G56" s="135"/>
      <c r="H56" s="135"/>
      <c r="I56" s="135"/>
      <c r="J56" s="135"/>
      <c r="K56" s="135"/>
      <c r="L56" s="135"/>
      <c r="M56" s="135"/>
      <c r="N56" s="135"/>
      <c r="O56" s="135"/>
      <c r="P56" s="135"/>
      <c r="Q56" s="135"/>
      <c r="R56" s="135"/>
      <c r="S56" s="135"/>
    </row>
    <row r="57" spans="1:19" s="167" customFormat="1" ht="12" customHeight="1" x14ac:dyDescent="0.25">
      <c r="A57" s="135"/>
      <c r="B57" s="135"/>
      <c r="C57" s="168"/>
      <c r="D57" s="168"/>
      <c r="E57" s="135"/>
      <c r="F57" s="135"/>
      <c r="G57" s="135"/>
      <c r="H57" s="135"/>
      <c r="I57" s="135"/>
      <c r="J57" s="135"/>
      <c r="K57" s="135"/>
      <c r="L57" s="135"/>
      <c r="M57" s="135"/>
      <c r="N57" s="135"/>
      <c r="O57" s="135"/>
      <c r="P57" s="135"/>
      <c r="Q57" s="135"/>
      <c r="R57" s="135"/>
      <c r="S57" s="135"/>
    </row>
    <row r="58" spans="1:19" s="167" customFormat="1" ht="12" customHeight="1" x14ac:dyDescent="0.25">
      <c r="A58" s="135"/>
      <c r="B58" s="135"/>
      <c r="C58" s="168"/>
      <c r="D58" s="168"/>
      <c r="E58" s="135"/>
      <c r="F58" s="135"/>
      <c r="G58" s="135"/>
      <c r="H58" s="135"/>
      <c r="I58" s="135"/>
      <c r="J58" s="135"/>
      <c r="K58" s="135"/>
      <c r="L58" s="135"/>
      <c r="M58" s="135"/>
      <c r="N58" s="135"/>
      <c r="O58" s="135"/>
      <c r="P58" s="135"/>
      <c r="Q58" s="135"/>
      <c r="R58" s="135"/>
      <c r="S58" s="135"/>
    </row>
    <row r="59" spans="1:19" s="167" customFormat="1" ht="12" customHeight="1" x14ac:dyDescent="0.25">
      <c r="A59" s="135"/>
      <c r="B59" s="135"/>
      <c r="C59" s="168"/>
      <c r="D59" s="168"/>
      <c r="E59" s="135"/>
      <c r="F59" s="135"/>
      <c r="G59" s="135"/>
      <c r="H59" s="135"/>
      <c r="I59" s="135"/>
      <c r="J59" s="135"/>
      <c r="K59" s="135"/>
      <c r="L59" s="135"/>
      <c r="M59" s="135"/>
      <c r="N59" s="135"/>
      <c r="O59" s="135"/>
      <c r="P59" s="135"/>
      <c r="Q59" s="135"/>
      <c r="R59" s="135"/>
      <c r="S59" s="135"/>
    </row>
    <row r="60" spans="1:19" s="167" customFormat="1" ht="12" customHeight="1" x14ac:dyDescent="0.25">
      <c r="A60" s="135"/>
      <c r="B60" s="135"/>
      <c r="C60" s="168"/>
      <c r="D60" s="168"/>
      <c r="E60" s="135"/>
      <c r="F60" s="135"/>
      <c r="G60" s="135"/>
      <c r="H60" s="135"/>
      <c r="I60" s="135"/>
      <c r="J60" s="135"/>
      <c r="K60" s="135"/>
      <c r="L60" s="135"/>
      <c r="M60" s="135"/>
      <c r="N60" s="135"/>
      <c r="O60" s="135"/>
      <c r="P60" s="135"/>
      <c r="Q60" s="135"/>
      <c r="R60" s="135"/>
      <c r="S60" s="135"/>
    </row>
    <row r="61" spans="1:19" s="167" customFormat="1" ht="12" customHeight="1" x14ac:dyDescent="0.25">
      <c r="A61" s="135"/>
      <c r="B61" s="135"/>
      <c r="C61" s="168"/>
      <c r="D61" s="168"/>
      <c r="E61" s="135"/>
      <c r="F61" s="135"/>
      <c r="G61" s="135"/>
      <c r="H61" s="135"/>
      <c r="I61" s="135"/>
      <c r="J61" s="135"/>
      <c r="K61" s="135"/>
      <c r="L61" s="135"/>
      <c r="M61" s="135"/>
      <c r="N61" s="135"/>
      <c r="O61" s="135"/>
      <c r="P61" s="135"/>
      <c r="Q61" s="135"/>
      <c r="R61" s="135"/>
      <c r="S61" s="135"/>
    </row>
    <row r="62" spans="1:19" s="167" customFormat="1" ht="12" customHeight="1" x14ac:dyDescent="0.25">
      <c r="A62" s="135"/>
      <c r="B62" s="135"/>
      <c r="C62" s="168"/>
      <c r="D62" s="168"/>
      <c r="E62" s="135"/>
      <c r="F62" s="135"/>
      <c r="G62" s="135"/>
      <c r="H62" s="135"/>
      <c r="I62" s="135"/>
      <c r="J62" s="135"/>
      <c r="K62" s="135"/>
      <c r="L62" s="135"/>
      <c r="M62" s="135"/>
      <c r="N62" s="135"/>
      <c r="O62" s="135"/>
      <c r="P62" s="135"/>
      <c r="Q62" s="135"/>
      <c r="R62" s="135"/>
      <c r="S62" s="135"/>
    </row>
    <row r="63" spans="1:19" s="167" customFormat="1" ht="12" customHeight="1" x14ac:dyDescent="0.25">
      <c r="A63" s="135"/>
      <c r="B63" s="135"/>
      <c r="C63" s="168"/>
      <c r="D63" s="168"/>
      <c r="E63" s="135"/>
      <c r="F63" s="135"/>
      <c r="G63" s="135"/>
      <c r="H63" s="135"/>
      <c r="I63" s="135"/>
      <c r="J63" s="135"/>
      <c r="K63" s="135"/>
      <c r="L63" s="135"/>
      <c r="M63" s="135"/>
      <c r="N63" s="135"/>
      <c r="O63" s="135"/>
      <c r="P63" s="135"/>
      <c r="Q63" s="135"/>
      <c r="R63" s="135"/>
      <c r="S63" s="135"/>
    </row>
    <row r="64" spans="1:19" s="167" customFormat="1" ht="12" customHeight="1" x14ac:dyDescent="0.25">
      <c r="A64" s="135"/>
      <c r="B64" s="135"/>
      <c r="C64" s="168"/>
      <c r="D64" s="168"/>
      <c r="E64" s="135"/>
      <c r="F64" s="135"/>
      <c r="G64" s="135"/>
      <c r="H64" s="135"/>
      <c r="I64" s="135"/>
      <c r="J64" s="135"/>
      <c r="K64" s="135"/>
      <c r="L64" s="135"/>
      <c r="M64" s="135"/>
      <c r="N64" s="135"/>
      <c r="O64" s="135"/>
      <c r="P64" s="135"/>
      <c r="Q64" s="135"/>
      <c r="R64" s="135"/>
      <c r="S64" s="135"/>
    </row>
    <row r="65" spans="1:19" s="167" customFormat="1" ht="12" customHeight="1" x14ac:dyDescent="0.25">
      <c r="A65" s="135"/>
      <c r="B65" s="135"/>
      <c r="C65" s="168"/>
      <c r="D65" s="168"/>
      <c r="E65" s="135"/>
      <c r="F65" s="135"/>
      <c r="G65" s="135"/>
      <c r="H65" s="135"/>
      <c r="I65" s="135"/>
      <c r="J65" s="135"/>
      <c r="K65" s="135"/>
      <c r="L65" s="135"/>
      <c r="M65" s="135"/>
      <c r="N65" s="135"/>
      <c r="O65" s="135"/>
      <c r="P65" s="135"/>
      <c r="Q65" s="135"/>
      <c r="R65" s="135"/>
      <c r="S65" s="135"/>
    </row>
    <row r="66" spans="1:19" s="167" customFormat="1" ht="12" customHeight="1" x14ac:dyDescent="0.25">
      <c r="A66" s="135"/>
      <c r="B66" s="135"/>
      <c r="C66" s="168"/>
      <c r="D66" s="168"/>
      <c r="E66" s="135"/>
      <c r="F66" s="135"/>
      <c r="G66" s="135"/>
      <c r="H66" s="135"/>
      <c r="I66" s="135"/>
      <c r="J66" s="135"/>
      <c r="K66" s="135"/>
      <c r="L66" s="135"/>
      <c r="M66" s="135"/>
      <c r="N66" s="135"/>
      <c r="O66" s="135"/>
      <c r="P66" s="135"/>
      <c r="Q66" s="135"/>
      <c r="R66" s="135"/>
      <c r="S66" s="135"/>
    </row>
    <row r="67" spans="1:19" s="167" customFormat="1" ht="12" customHeight="1" x14ac:dyDescent="0.25">
      <c r="A67" s="135"/>
      <c r="B67" s="135"/>
      <c r="C67" s="168"/>
      <c r="D67" s="168"/>
      <c r="E67" s="135"/>
      <c r="F67" s="135"/>
      <c r="G67" s="135"/>
      <c r="H67" s="135"/>
      <c r="I67" s="135"/>
      <c r="J67" s="135"/>
      <c r="K67" s="135"/>
      <c r="L67" s="135"/>
      <c r="M67" s="135"/>
      <c r="N67" s="135"/>
      <c r="O67" s="135"/>
      <c r="P67" s="135"/>
      <c r="Q67" s="135"/>
      <c r="R67" s="135"/>
      <c r="S67" s="135"/>
    </row>
    <row r="68" spans="1:19" s="167" customFormat="1" ht="12" customHeight="1" x14ac:dyDescent="0.25">
      <c r="A68" s="135"/>
      <c r="B68" s="135"/>
      <c r="C68" s="168"/>
      <c r="D68" s="168"/>
      <c r="E68" s="135"/>
      <c r="F68" s="135"/>
      <c r="G68" s="135"/>
      <c r="H68" s="135"/>
      <c r="I68" s="135"/>
      <c r="J68" s="135"/>
      <c r="K68" s="135"/>
      <c r="L68" s="135"/>
      <c r="M68" s="135"/>
      <c r="N68" s="135"/>
      <c r="O68" s="135"/>
      <c r="P68" s="135"/>
      <c r="Q68" s="135"/>
      <c r="R68" s="135"/>
      <c r="S68" s="135"/>
    </row>
    <row r="69" spans="1:19" s="167" customFormat="1" ht="12" customHeight="1" x14ac:dyDescent="0.25">
      <c r="A69" s="135"/>
      <c r="B69" s="135"/>
      <c r="C69" s="168"/>
      <c r="D69" s="168"/>
      <c r="E69" s="135"/>
      <c r="F69" s="135"/>
      <c r="G69" s="135"/>
      <c r="H69" s="135"/>
      <c r="I69" s="135"/>
      <c r="J69" s="135"/>
      <c r="K69" s="135"/>
      <c r="L69" s="135"/>
      <c r="M69" s="135"/>
      <c r="N69" s="135"/>
      <c r="O69" s="135"/>
      <c r="P69" s="135"/>
      <c r="Q69" s="135"/>
      <c r="R69" s="135"/>
      <c r="S69" s="135"/>
    </row>
    <row r="70" spans="1:19" s="167" customFormat="1" ht="12" customHeight="1" x14ac:dyDescent="0.25">
      <c r="A70" s="135"/>
      <c r="B70" s="135"/>
      <c r="C70" s="168"/>
      <c r="D70" s="168"/>
      <c r="E70" s="135"/>
      <c r="F70" s="135"/>
      <c r="G70" s="135"/>
      <c r="H70" s="135"/>
      <c r="I70" s="135"/>
      <c r="J70" s="135"/>
      <c r="K70" s="135"/>
      <c r="L70" s="135"/>
      <c r="M70" s="135"/>
      <c r="N70" s="135"/>
      <c r="O70" s="135"/>
      <c r="P70" s="135"/>
      <c r="Q70" s="135"/>
      <c r="R70" s="135"/>
      <c r="S70" s="135"/>
    </row>
    <row r="71" spans="1:19" s="167" customFormat="1" ht="12" customHeight="1" x14ac:dyDescent="0.25">
      <c r="A71" s="135"/>
      <c r="B71" s="135"/>
      <c r="C71" s="168"/>
      <c r="D71" s="168"/>
      <c r="E71" s="135"/>
      <c r="F71" s="135"/>
      <c r="G71" s="135"/>
      <c r="H71" s="135"/>
      <c r="I71" s="135"/>
      <c r="J71" s="135"/>
      <c r="K71" s="135"/>
      <c r="L71" s="135"/>
      <c r="M71" s="135"/>
      <c r="N71" s="135"/>
      <c r="O71" s="135"/>
      <c r="P71" s="135"/>
      <c r="Q71" s="135"/>
      <c r="R71" s="135"/>
      <c r="S71" s="135"/>
    </row>
    <row r="72" spans="1:19" s="167" customFormat="1" ht="12" customHeight="1" x14ac:dyDescent="0.25">
      <c r="A72" s="135"/>
      <c r="B72" s="135"/>
      <c r="C72" s="168"/>
      <c r="D72" s="168"/>
      <c r="E72" s="135"/>
      <c r="F72" s="135"/>
      <c r="G72" s="135"/>
      <c r="H72" s="135"/>
      <c r="I72" s="135"/>
      <c r="J72" s="135"/>
      <c r="K72" s="135"/>
      <c r="L72" s="135"/>
      <c r="M72" s="135"/>
      <c r="N72" s="135"/>
      <c r="O72" s="135"/>
      <c r="P72" s="135"/>
      <c r="Q72" s="135"/>
      <c r="R72" s="135"/>
      <c r="S72" s="135"/>
    </row>
    <row r="73" spans="1:19" s="167" customFormat="1" ht="12" customHeight="1" x14ac:dyDescent="0.25">
      <c r="A73" s="135"/>
      <c r="B73" s="135"/>
      <c r="C73" s="168"/>
      <c r="D73" s="168"/>
      <c r="E73" s="135"/>
      <c r="F73" s="135"/>
      <c r="G73" s="135"/>
      <c r="H73" s="135"/>
      <c r="I73" s="135"/>
      <c r="J73" s="135"/>
      <c r="K73" s="135"/>
      <c r="L73" s="135"/>
      <c r="M73" s="135"/>
      <c r="N73" s="135"/>
      <c r="O73" s="135"/>
      <c r="P73" s="135"/>
      <c r="Q73" s="135"/>
      <c r="R73" s="135"/>
      <c r="S73" s="135"/>
    </row>
    <row r="74" spans="1:19" s="167" customFormat="1" ht="12" customHeight="1" x14ac:dyDescent="0.25">
      <c r="A74" s="135"/>
      <c r="B74" s="135"/>
      <c r="C74" s="168"/>
      <c r="D74" s="168"/>
      <c r="E74" s="135"/>
      <c r="F74" s="135"/>
      <c r="G74" s="135"/>
      <c r="H74" s="135"/>
      <c r="I74" s="135"/>
      <c r="J74" s="135"/>
      <c r="K74" s="135"/>
      <c r="L74" s="135"/>
      <c r="M74" s="135"/>
      <c r="N74" s="135"/>
      <c r="O74" s="135"/>
      <c r="P74" s="135"/>
      <c r="Q74" s="135"/>
      <c r="R74" s="135"/>
      <c r="S74" s="135"/>
    </row>
    <row r="75" spans="1:19" s="167" customFormat="1" ht="12" customHeight="1" x14ac:dyDescent="0.25">
      <c r="A75" s="135"/>
      <c r="B75" s="135"/>
      <c r="C75" s="168"/>
      <c r="D75" s="168"/>
      <c r="E75" s="135"/>
      <c r="F75" s="135"/>
      <c r="G75" s="135"/>
      <c r="H75" s="135"/>
      <c r="I75" s="135"/>
      <c r="J75" s="135"/>
      <c r="K75" s="135"/>
      <c r="L75" s="135"/>
      <c r="M75" s="135"/>
      <c r="N75" s="135"/>
      <c r="O75" s="135"/>
      <c r="P75" s="135"/>
      <c r="Q75" s="135"/>
      <c r="R75" s="135"/>
      <c r="S75" s="135"/>
    </row>
    <row r="76" spans="1:19" s="167" customFormat="1" ht="12" customHeight="1" x14ac:dyDescent="0.25">
      <c r="A76" s="135"/>
      <c r="B76" s="135"/>
      <c r="C76" s="168"/>
      <c r="D76" s="168"/>
      <c r="E76" s="135"/>
      <c r="F76" s="135"/>
      <c r="G76" s="135"/>
      <c r="H76" s="135"/>
      <c r="I76" s="135"/>
      <c r="J76" s="135"/>
      <c r="K76" s="135"/>
      <c r="L76" s="135"/>
      <c r="M76" s="135"/>
      <c r="N76" s="135"/>
      <c r="O76" s="135"/>
      <c r="P76" s="135"/>
      <c r="Q76" s="135"/>
      <c r="R76" s="135"/>
      <c r="S76" s="135"/>
    </row>
    <row r="77" spans="1:19" s="167" customFormat="1" ht="12" customHeight="1" x14ac:dyDescent="0.25">
      <c r="A77" s="135"/>
      <c r="B77" s="135"/>
      <c r="C77" s="168"/>
      <c r="D77" s="168"/>
      <c r="E77" s="135"/>
      <c r="F77" s="135"/>
      <c r="G77" s="135"/>
      <c r="H77" s="135"/>
      <c r="I77" s="135"/>
      <c r="J77" s="135"/>
      <c r="K77" s="135"/>
      <c r="L77" s="135"/>
      <c r="M77" s="135"/>
      <c r="N77" s="135"/>
      <c r="O77" s="135"/>
      <c r="P77" s="135"/>
      <c r="Q77" s="135"/>
      <c r="R77" s="135"/>
      <c r="S77" s="135"/>
    </row>
    <row r="78" spans="1:19" s="167" customFormat="1" ht="12" customHeight="1" x14ac:dyDescent="0.25">
      <c r="A78" s="135"/>
      <c r="B78" s="135"/>
      <c r="C78" s="168"/>
      <c r="D78" s="168"/>
      <c r="E78" s="135"/>
      <c r="F78" s="135"/>
      <c r="G78" s="135"/>
      <c r="H78" s="135"/>
      <c r="I78" s="135"/>
      <c r="J78" s="135"/>
      <c r="K78" s="135"/>
      <c r="L78" s="135"/>
      <c r="M78" s="135"/>
      <c r="N78" s="135"/>
      <c r="O78" s="135"/>
      <c r="P78" s="135"/>
      <c r="Q78" s="135"/>
      <c r="R78" s="135"/>
      <c r="S78" s="135"/>
    </row>
    <row r="79" spans="1:19" s="167" customFormat="1" ht="12" customHeight="1" x14ac:dyDescent="0.25">
      <c r="A79" s="135"/>
      <c r="B79" s="135"/>
      <c r="C79" s="168"/>
      <c r="D79" s="168"/>
      <c r="E79" s="135"/>
      <c r="F79" s="135"/>
      <c r="G79" s="135"/>
      <c r="H79" s="135"/>
      <c r="I79" s="135"/>
      <c r="J79" s="135"/>
      <c r="K79" s="135"/>
      <c r="L79" s="135"/>
      <c r="M79" s="135"/>
      <c r="N79" s="135"/>
      <c r="O79" s="135"/>
      <c r="P79" s="135"/>
      <c r="Q79" s="135"/>
      <c r="R79" s="135"/>
      <c r="S79" s="135"/>
    </row>
    <row r="80" spans="1:19" s="167" customFormat="1" ht="12" customHeight="1" x14ac:dyDescent="0.25">
      <c r="A80" s="135"/>
      <c r="B80" s="135"/>
      <c r="C80" s="168"/>
      <c r="D80" s="168"/>
      <c r="E80" s="135"/>
      <c r="F80" s="135"/>
      <c r="G80" s="135"/>
      <c r="H80" s="135"/>
      <c r="I80" s="135"/>
      <c r="J80" s="135"/>
      <c r="K80" s="135"/>
      <c r="L80" s="135"/>
      <c r="M80" s="135"/>
      <c r="N80" s="135"/>
      <c r="O80" s="135"/>
      <c r="P80" s="135"/>
      <c r="Q80" s="135"/>
      <c r="R80" s="135"/>
      <c r="S80" s="135"/>
    </row>
    <row r="81" spans="1:19" s="167" customFormat="1" ht="12" customHeight="1" x14ac:dyDescent="0.25">
      <c r="A81" s="135"/>
      <c r="B81" s="135"/>
      <c r="C81" s="168"/>
      <c r="D81" s="168"/>
      <c r="E81" s="135"/>
      <c r="F81" s="135"/>
      <c r="G81" s="135"/>
      <c r="H81" s="135"/>
      <c r="I81" s="135"/>
      <c r="J81" s="135"/>
      <c r="K81" s="135"/>
      <c r="L81" s="135"/>
      <c r="M81" s="135"/>
      <c r="N81" s="135"/>
      <c r="O81" s="135"/>
      <c r="P81" s="135"/>
      <c r="Q81" s="135"/>
      <c r="R81" s="135"/>
      <c r="S81" s="135"/>
    </row>
    <row r="82" spans="1:19" s="167" customFormat="1" ht="12" customHeight="1" x14ac:dyDescent="0.25">
      <c r="A82" s="135"/>
      <c r="B82" s="135"/>
      <c r="C82" s="168"/>
      <c r="D82" s="168"/>
      <c r="E82" s="135"/>
      <c r="F82" s="135"/>
      <c r="G82" s="135"/>
      <c r="H82" s="135"/>
      <c r="I82" s="135"/>
      <c r="J82" s="135"/>
      <c r="K82" s="135"/>
      <c r="L82" s="135"/>
      <c r="M82" s="135"/>
      <c r="N82" s="135"/>
      <c r="O82" s="135"/>
      <c r="P82" s="135"/>
      <c r="Q82" s="135"/>
      <c r="R82" s="135"/>
      <c r="S82" s="135"/>
    </row>
    <row r="83" spans="1:19" s="167" customFormat="1" ht="12" customHeight="1" x14ac:dyDescent="0.25">
      <c r="A83" s="135"/>
      <c r="B83" s="135"/>
      <c r="C83" s="168"/>
      <c r="D83" s="168"/>
      <c r="E83" s="135"/>
      <c r="F83" s="135"/>
      <c r="G83" s="135"/>
      <c r="H83" s="135"/>
      <c r="I83" s="135"/>
      <c r="J83" s="135"/>
      <c r="K83" s="135"/>
      <c r="L83" s="135"/>
      <c r="M83" s="135"/>
      <c r="N83" s="135"/>
      <c r="O83" s="135"/>
      <c r="P83" s="135"/>
      <c r="Q83" s="135"/>
      <c r="R83" s="135"/>
      <c r="S83" s="135"/>
    </row>
    <row r="84" spans="1:19" s="167" customFormat="1" ht="12" customHeight="1" x14ac:dyDescent="0.25">
      <c r="A84" s="135"/>
      <c r="B84" s="135"/>
      <c r="C84" s="168"/>
      <c r="D84" s="168"/>
      <c r="E84" s="135"/>
      <c r="F84" s="135"/>
      <c r="G84" s="135"/>
      <c r="H84" s="135"/>
      <c r="I84" s="135"/>
      <c r="J84" s="135"/>
      <c r="K84" s="135"/>
      <c r="L84" s="135"/>
      <c r="M84" s="135"/>
      <c r="N84" s="135"/>
      <c r="O84" s="135"/>
      <c r="P84" s="135"/>
      <c r="Q84" s="135"/>
      <c r="R84" s="135"/>
      <c r="S84" s="135"/>
    </row>
    <row r="85" spans="1:19" s="167" customFormat="1" ht="12" customHeight="1" x14ac:dyDescent="0.25">
      <c r="A85" s="135"/>
      <c r="B85" s="135"/>
      <c r="C85" s="168"/>
      <c r="D85" s="168"/>
      <c r="E85" s="135"/>
      <c r="F85" s="135"/>
      <c r="G85" s="135"/>
      <c r="H85" s="135"/>
      <c r="I85" s="135"/>
      <c r="J85" s="135"/>
      <c r="K85" s="135"/>
      <c r="L85" s="135"/>
      <c r="M85" s="135"/>
      <c r="N85" s="135"/>
      <c r="O85" s="135"/>
      <c r="P85" s="135"/>
      <c r="Q85" s="135"/>
      <c r="R85" s="135"/>
      <c r="S85" s="135"/>
    </row>
    <row r="86" spans="1:19" s="167" customFormat="1" ht="12" customHeight="1" x14ac:dyDescent="0.25">
      <c r="A86" s="135"/>
      <c r="B86" s="135"/>
      <c r="C86" s="168"/>
      <c r="D86" s="168"/>
      <c r="E86" s="135"/>
      <c r="F86" s="135"/>
      <c r="G86" s="135"/>
      <c r="H86" s="135"/>
      <c r="I86" s="135"/>
      <c r="J86" s="135"/>
      <c r="K86" s="135"/>
      <c r="L86" s="135"/>
      <c r="M86" s="135"/>
      <c r="N86" s="135"/>
      <c r="O86" s="135"/>
      <c r="P86" s="135"/>
      <c r="Q86" s="135"/>
      <c r="R86" s="135"/>
      <c r="S86" s="135"/>
    </row>
    <row r="87" spans="1:19" s="167" customFormat="1" ht="12" customHeight="1" x14ac:dyDescent="0.25">
      <c r="A87" s="135"/>
      <c r="B87" s="135"/>
      <c r="C87" s="168"/>
      <c r="D87" s="168"/>
      <c r="E87" s="135"/>
      <c r="F87" s="135"/>
      <c r="G87" s="135"/>
      <c r="H87" s="135"/>
      <c r="I87" s="135"/>
      <c r="J87" s="135"/>
      <c r="K87" s="135"/>
      <c r="L87" s="135"/>
      <c r="M87" s="135"/>
      <c r="N87" s="135"/>
      <c r="O87" s="135"/>
      <c r="P87" s="135"/>
      <c r="Q87" s="135"/>
      <c r="R87" s="135"/>
      <c r="S87" s="135"/>
    </row>
    <row r="88" spans="1:19" s="167" customFormat="1" ht="12" customHeight="1" x14ac:dyDescent="0.25">
      <c r="A88" s="135"/>
      <c r="B88" s="135"/>
      <c r="C88" s="168"/>
      <c r="D88" s="168"/>
      <c r="E88" s="135"/>
      <c r="F88" s="135"/>
      <c r="G88" s="135"/>
      <c r="H88" s="135"/>
      <c r="I88" s="135"/>
      <c r="J88" s="135"/>
      <c r="K88" s="135"/>
      <c r="L88" s="135"/>
      <c r="M88" s="135"/>
      <c r="N88" s="135"/>
      <c r="O88" s="135"/>
      <c r="P88" s="135"/>
      <c r="Q88" s="135"/>
      <c r="R88" s="135"/>
      <c r="S88" s="135"/>
    </row>
    <row r="89" spans="1:19" s="167" customFormat="1" ht="12" customHeight="1" x14ac:dyDescent="0.25">
      <c r="A89" s="135"/>
      <c r="B89" s="135"/>
      <c r="C89" s="168"/>
      <c r="D89" s="168"/>
      <c r="E89" s="135"/>
      <c r="F89" s="135"/>
      <c r="G89" s="135"/>
      <c r="H89" s="135"/>
      <c r="I89" s="135"/>
      <c r="J89" s="135"/>
      <c r="K89" s="135"/>
      <c r="L89" s="135"/>
      <c r="M89" s="135"/>
      <c r="N89" s="135"/>
      <c r="O89" s="135"/>
      <c r="P89" s="135"/>
      <c r="Q89" s="135"/>
      <c r="R89" s="135"/>
      <c r="S89" s="135"/>
    </row>
    <row r="90" spans="1:19" s="167" customFormat="1" ht="12" customHeight="1" x14ac:dyDescent="0.25">
      <c r="A90" s="135"/>
      <c r="B90" s="135"/>
      <c r="C90" s="168"/>
      <c r="D90" s="168"/>
      <c r="E90" s="135"/>
      <c r="F90" s="135"/>
      <c r="G90" s="135"/>
      <c r="H90" s="135"/>
      <c r="I90" s="135"/>
      <c r="J90" s="135"/>
      <c r="K90" s="135"/>
      <c r="L90" s="135"/>
      <c r="M90" s="135"/>
      <c r="N90" s="135"/>
      <c r="O90" s="135"/>
      <c r="P90" s="135"/>
      <c r="Q90" s="135"/>
      <c r="R90" s="135"/>
      <c r="S90" s="135"/>
    </row>
    <row r="91" spans="1:19" s="167" customFormat="1" ht="12" customHeight="1" x14ac:dyDescent="0.25">
      <c r="A91" s="135"/>
      <c r="B91" s="135"/>
      <c r="C91" s="168"/>
      <c r="D91" s="168"/>
      <c r="E91" s="135"/>
      <c r="F91" s="135"/>
      <c r="G91" s="135"/>
      <c r="H91" s="135"/>
      <c r="I91" s="135"/>
      <c r="J91" s="135"/>
      <c r="K91" s="135"/>
      <c r="L91" s="135"/>
      <c r="M91" s="135"/>
      <c r="N91" s="135"/>
      <c r="O91" s="135"/>
      <c r="P91" s="135"/>
      <c r="Q91" s="135"/>
      <c r="R91" s="135"/>
      <c r="S91" s="135"/>
    </row>
    <row r="92" spans="1:19" s="167" customFormat="1" ht="12" customHeight="1" x14ac:dyDescent="0.25">
      <c r="A92" s="135"/>
      <c r="B92" s="135"/>
      <c r="C92" s="168"/>
      <c r="D92" s="168"/>
      <c r="E92" s="135"/>
      <c r="F92" s="135"/>
      <c r="G92" s="135"/>
      <c r="H92" s="135"/>
      <c r="I92" s="135"/>
      <c r="J92" s="135"/>
      <c r="K92" s="135"/>
      <c r="L92" s="135"/>
      <c r="M92" s="135"/>
      <c r="N92" s="135"/>
      <c r="O92" s="135"/>
      <c r="P92" s="135"/>
      <c r="Q92" s="135"/>
      <c r="R92" s="135"/>
      <c r="S92" s="135"/>
    </row>
    <row r="93" spans="1:19" s="167" customFormat="1" ht="12" customHeight="1" x14ac:dyDescent="0.25">
      <c r="A93" s="135"/>
      <c r="B93" s="135"/>
      <c r="C93" s="168"/>
      <c r="D93" s="168"/>
      <c r="E93" s="135"/>
      <c r="F93" s="135"/>
      <c r="G93" s="135"/>
      <c r="H93" s="135"/>
      <c r="I93" s="135"/>
      <c r="J93" s="135"/>
      <c r="K93" s="135"/>
      <c r="L93" s="135"/>
      <c r="M93" s="135"/>
      <c r="N93" s="135"/>
      <c r="O93" s="135"/>
      <c r="P93" s="135"/>
      <c r="Q93" s="135"/>
      <c r="R93" s="135"/>
      <c r="S93" s="135"/>
    </row>
    <row r="94" spans="1:19" s="167" customFormat="1" ht="12" customHeight="1" x14ac:dyDescent="0.25">
      <c r="A94" s="135"/>
      <c r="B94" s="135"/>
      <c r="C94" s="168"/>
      <c r="D94" s="168"/>
      <c r="E94" s="135"/>
      <c r="F94" s="135"/>
      <c r="G94" s="135"/>
      <c r="H94" s="135"/>
      <c r="I94" s="135"/>
      <c r="J94" s="135"/>
      <c r="K94" s="135"/>
      <c r="L94" s="135"/>
      <c r="M94" s="135"/>
      <c r="N94" s="135"/>
      <c r="O94" s="135"/>
      <c r="P94" s="135"/>
      <c r="Q94" s="135"/>
      <c r="R94" s="135"/>
      <c r="S94" s="135"/>
    </row>
    <row r="95" spans="1:19" s="167" customFormat="1" ht="12" customHeight="1" x14ac:dyDescent="0.25">
      <c r="A95" s="135"/>
      <c r="B95" s="135"/>
      <c r="C95" s="168"/>
      <c r="D95" s="168"/>
      <c r="E95" s="135"/>
      <c r="F95" s="135"/>
      <c r="G95" s="135"/>
      <c r="H95" s="135"/>
      <c r="I95" s="135"/>
      <c r="J95" s="135"/>
      <c r="K95" s="135"/>
      <c r="L95" s="135"/>
      <c r="M95" s="135"/>
      <c r="N95" s="135"/>
      <c r="O95" s="135"/>
      <c r="P95" s="135"/>
      <c r="Q95" s="135"/>
      <c r="R95" s="135"/>
      <c r="S95" s="135"/>
    </row>
    <row r="96" spans="1:19" s="167" customFormat="1" ht="12" customHeight="1" x14ac:dyDescent="0.25">
      <c r="A96" s="135"/>
      <c r="B96" s="135"/>
      <c r="C96" s="168"/>
      <c r="D96" s="168"/>
      <c r="E96" s="135"/>
      <c r="F96" s="135"/>
      <c r="G96" s="135"/>
      <c r="H96" s="135"/>
      <c r="I96" s="135"/>
      <c r="J96" s="135"/>
      <c r="K96" s="135"/>
      <c r="L96" s="135"/>
      <c r="M96" s="135"/>
      <c r="N96" s="135"/>
      <c r="O96" s="135"/>
      <c r="P96" s="135"/>
      <c r="Q96" s="135"/>
      <c r="R96" s="135"/>
      <c r="S96" s="135"/>
    </row>
    <row r="97" spans="1:19" s="167" customFormat="1" ht="12" customHeight="1" x14ac:dyDescent="0.25">
      <c r="A97" s="135"/>
      <c r="B97" s="135"/>
      <c r="C97" s="168"/>
      <c r="D97" s="168"/>
      <c r="E97" s="135"/>
      <c r="F97" s="135"/>
      <c r="G97" s="135"/>
      <c r="H97" s="135"/>
      <c r="I97" s="135"/>
      <c r="J97" s="135"/>
      <c r="K97" s="135"/>
      <c r="L97" s="135"/>
      <c r="M97" s="135"/>
      <c r="N97" s="135"/>
      <c r="O97" s="135"/>
      <c r="P97" s="135"/>
      <c r="Q97" s="135"/>
      <c r="R97" s="135"/>
      <c r="S97" s="135"/>
    </row>
    <row r="98" spans="1:19" s="167" customFormat="1" ht="12" customHeight="1" x14ac:dyDescent="0.25">
      <c r="A98" s="135"/>
      <c r="B98" s="135"/>
      <c r="C98" s="168"/>
      <c r="D98" s="168"/>
      <c r="E98" s="135"/>
      <c r="F98" s="135"/>
      <c r="G98" s="135"/>
      <c r="H98" s="135"/>
      <c r="I98" s="135"/>
      <c r="J98" s="135"/>
      <c r="K98" s="135"/>
      <c r="L98" s="135"/>
      <c r="M98" s="135"/>
      <c r="N98" s="135"/>
      <c r="O98" s="135"/>
      <c r="P98" s="135"/>
      <c r="Q98" s="135"/>
      <c r="R98" s="135"/>
      <c r="S98" s="135"/>
    </row>
    <row r="99" spans="1:19" s="167" customFormat="1" ht="12" customHeight="1" x14ac:dyDescent="0.25">
      <c r="A99" s="135"/>
      <c r="B99" s="135"/>
      <c r="C99" s="168"/>
      <c r="D99" s="168"/>
      <c r="E99" s="135"/>
      <c r="F99" s="135"/>
      <c r="G99" s="135"/>
      <c r="H99" s="135"/>
      <c r="I99" s="135"/>
      <c r="J99" s="135"/>
      <c r="K99" s="135"/>
      <c r="L99" s="135"/>
      <c r="M99" s="135"/>
      <c r="N99" s="135"/>
      <c r="O99" s="135"/>
      <c r="P99" s="135"/>
      <c r="Q99" s="135"/>
      <c r="R99" s="135"/>
      <c r="S99" s="135"/>
    </row>
    <row r="100" spans="1:19" s="167" customFormat="1" ht="12" customHeight="1" x14ac:dyDescent="0.25">
      <c r="A100" s="135"/>
      <c r="B100" s="135"/>
      <c r="C100" s="168"/>
      <c r="D100" s="168"/>
      <c r="E100" s="135"/>
      <c r="F100" s="135"/>
      <c r="G100" s="135"/>
      <c r="H100" s="135"/>
      <c r="I100" s="135"/>
      <c r="J100" s="135"/>
      <c r="K100" s="135"/>
      <c r="L100" s="135"/>
      <c r="M100" s="135"/>
      <c r="N100" s="135"/>
      <c r="O100" s="135"/>
      <c r="P100" s="135"/>
      <c r="Q100" s="135"/>
      <c r="R100" s="135"/>
      <c r="S100" s="135"/>
    </row>
    <row r="101" spans="1:19" s="167" customFormat="1" ht="12" customHeight="1" x14ac:dyDescent="0.25">
      <c r="A101" s="135"/>
      <c r="B101" s="135"/>
      <c r="C101" s="168"/>
      <c r="D101" s="168"/>
      <c r="E101" s="135"/>
      <c r="F101" s="135"/>
      <c r="G101" s="135"/>
      <c r="H101" s="135"/>
      <c r="I101" s="135"/>
      <c r="J101" s="135"/>
      <c r="K101" s="135"/>
      <c r="L101" s="135"/>
      <c r="M101" s="135"/>
      <c r="N101" s="135"/>
      <c r="O101" s="135"/>
      <c r="P101" s="135"/>
      <c r="Q101" s="135"/>
      <c r="R101" s="135"/>
      <c r="S101" s="135"/>
    </row>
    <row r="102" spans="1:19" s="167" customFormat="1" ht="12" customHeight="1" x14ac:dyDescent="0.25">
      <c r="A102" s="135"/>
      <c r="B102" s="135"/>
      <c r="C102" s="168"/>
      <c r="D102" s="168"/>
      <c r="E102" s="135"/>
      <c r="F102" s="135"/>
      <c r="G102" s="135"/>
      <c r="H102" s="135"/>
      <c r="I102" s="135"/>
      <c r="J102" s="135"/>
      <c r="K102" s="135"/>
      <c r="L102" s="135"/>
      <c r="M102" s="135"/>
      <c r="N102" s="135"/>
      <c r="O102" s="135"/>
      <c r="P102" s="135"/>
      <c r="Q102" s="135"/>
      <c r="R102" s="135"/>
      <c r="S102" s="135"/>
    </row>
    <row r="103" spans="1:19" s="167" customFormat="1" ht="12" customHeight="1" x14ac:dyDescent="0.25">
      <c r="A103" s="135"/>
      <c r="B103" s="135"/>
      <c r="C103" s="168"/>
      <c r="D103" s="168"/>
      <c r="E103" s="135"/>
      <c r="F103" s="135"/>
      <c r="G103" s="135"/>
      <c r="H103" s="135"/>
      <c r="I103" s="135"/>
      <c r="J103" s="135"/>
      <c r="K103" s="135"/>
      <c r="L103" s="135"/>
      <c r="M103" s="135"/>
      <c r="N103" s="135"/>
      <c r="O103" s="135"/>
      <c r="P103" s="135"/>
      <c r="Q103" s="135"/>
      <c r="R103" s="135"/>
      <c r="S103" s="135"/>
    </row>
    <row r="104" spans="1:19" s="167" customFormat="1" ht="12" customHeight="1" x14ac:dyDescent="0.25">
      <c r="A104" s="135"/>
      <c r="B104" s="135"/>
      <c r="C104" s="168"/>
      <c r="D104" s="168"/>
      <c r="E104" s="135"/>
      <c r="F104" s="135"/>
      <c r="G104" s="135"/>
      <c r="H104" s="135"/>
      <c r="I104" s="135"/>
      <c r="J104" s="135"/>
      <c r="K104" s="135"/>
      <c r="L104" s="135"/>
      <c r="M104" s="135"/>
      <c r="N104" s="135"/>
      <c r="O104" s="135"/>
      <c r="P104" s="135"/>
      <c r="Q104" s="135"/>
      <c r="R104" s="135"/>
      <c r="S104" s="135"/>
    </row>
    <row r="105" spans="1:19" s="167" customFormat="1" ht="12" customHeight="1" x14ac:dyDescent="0.25">
      <c r="A105" s="135"/>
      <c r="B105" s="135"/>
      <c r="C105" s="168"/>
      <c r="D105" s="168"/>
      <c r="E105" s="135"/>
      <c r="F105" s="135"/>
      <c r="G105" s="135"/>
      <c r="H105" s="135"/>
      <c r="I105" s="135"/>
      <c r="J105" s="135"/>
      <c r="K105" s="135"/>
      <c r="L105" s="135"/>
      <c r="M105" s="135"/>
      <c r="N105" s="135"/>
      <c r="O105" s="135"/>
      <c r="P105" s="135"/>
      <c r="Q105" s="135"/>
      <c r="R105" s="135"/>
      <c r="S105" s="135"/>
    </row>
    <row r="106" spans="1:19" s="167" customFormat="1" ht="12" customHeight="1" x14ac:dyDescent="0.25">
      <c r="A106" s="135"/>
      <c r="B106" s="135"/>
      <c r="C106" s="168"/>
      <c r="D106" s="168"/>
      <c r="E106" s="135"/>
      <c r="F106" s="135"/>
      <c r="G106" s="135"/>
      <c r="H106" s="135"/>
      <c r="I106" s="135"/>
      <c r="J106" s="135"/>
      <c r="K106" s="135"/>
      <c r="L106" s="135"/>
      <c r="M106" s="135"/>
      <c r="N106" s="135"/>
      <c r="O106" s="135"/>
      <c r="P106" s="135"/>
      <c r="Q106" s="135"/>
      <c r="R106" s="135"/>
      <c r="S106" s="135"/>
    </row>
    <row r="107" spans="1:19" s="167" customFormat="1" ht="12" customHeight="1" x14ac:dyDescent="0.25">
      <c r="A107" s="135"/>
      <c r="B107" s="135"/>
      <c r="C107" s="168"/>
      <c r="D107" s="168"/>
      <c r="E107" s="135"/>
      <c r="F107" s="135"/>
      <c r="G107" s="135"/>
      <c r="H107" s="135"/>
      <c r="I107" s="135"/>
      <c r="J107" s="135"/>
      <c r="K107" s="135"/>
      <c r="L107" s="135"/>
      <c r="M107" s="135"/>
      <c r="N107" s="135"/>
      <c r="O107" s="135"/>
      <c r="P107" s="135"/>
      <c r="Q107" s="135"/>
      <c r="R107" s="135"/>
      <c r="S107" s="135"/>
    </row>
    <row r="108" spans="1:19" s="167" customFormat="1" ht="12" customHeight="1" x14ac:dyDescent="0.25">
      <c r="A108" s="135"/>
      <c r="B108" s="135"/>
      <c r="C108" s="168"/>
      <c r="D108" s="168"/>
      <c r="E108" s="135"/>
      <c r="F108" s="135"/>
      <c r="G108" s="135"/>
      <c r="H108" s="135"/>
      <c r="I108" s="135"/>
      <c r="J108" s="135"/>
      <c r="K108" s="135"/>
      <c r="L108" s="135"/>
      <c r="M108" s="135"/>
      <c r="N108" s="135"/>
      <c r="O108" s="135"/>
      <c r="P108" s="135"/>
      <c r="Q108" s="135"/>
      <c r="R108" s="135"/>
      <c r="S108" s="135"/>
    </row>
    <row r="109" spans="1:19" s="167" customFormat="1" ht="12" customHeight="1" x14ac:dyDescent="0.25">
      <c r="A109" s="135"/>
      <c r="B109" s="135"/>
      <c r="C109" s="168"/>
      <c r="D109" s="168"/>
      <c r="E109" s="135"/>
      <c r="F109" s="135"/>
      <c r="G109" s="135"/>
      <c r="H109" s="135"/>
      <c r="I109" s="135"/>
      <c r="J109" s="135"/>
      <c r="K109" s="135"/>
      <c r="L109" s="135"/>
      <c r="M109" s="135"/>
      <c r="N109" s="135"/>
      <c r="O109" s="135"/>
      <c r="P109" s="135"/>
      <c r="Q109" s="135"/>
      <c r="R109" s="135"/>
      <c r="S109" s="135"/>
    </row>
    <row r="110" spans="1:19" s="167" customFormat="1" ht="12" customHeight="1" x14ac:dyDescent="0.25">
      <c r="A110" s="135"/>
      <c r="B110" s="135"/>
      <c r="C110" s="168"/>
      <c r="D110" s="168"/>
      <c r="E110" s="135"/>
      <c r="F110" s="135"/>
      <c r="G110" s="135"/>
      <c r="H110" s="135"/>
      <c r="I110" s="135"/>
      <c r="J110" s="135"/>
      <c r="K110" s="135"/>
      <c r="L110" s="135"/>
      <c r="M110" s="135"/>
      <c r="N110" s="135"/>
      <c r="O110" s="135"/>
      <c r="P110" s="135"/>
      <c r="Q110" s="135"/>
      <c r="R110" s="135"/>
      <c r="S110" s="135"/>
    </row>
    <row r="111" spans="1:19" s="167" customFormat="1" ht="12" customHeight="1" x14ac:dyDescent="0.25">
      <c r="A111" s="135"/>
      <c r="B111" s="135"/>
      <c r="C111" s="168"/>
      <c r="D111" s="168"/>
      <c r="E111" s="135"/>
      <c r="F111" s="135"/>
      <c r="G111" s="135"/>
      <c r="H111" s="135"/>
      <c r="I111" s="135"/>
      <c r="J111" s="135"/>
      <c r="K111" s="135"/>
      <c r="L111" s="135"/>
      <c r="M111" s="135"/>
      <c r="N111" s="135"/>
      <c r="O111" s="135"/>
      <c r="P111" s="135"/>
      <c r="Q111" s="135"/>
      <c r="R111" s="135"/>
      <c r="S111" s="135"/>
    </row>
    <row r="112" spans="1:19" s="167" customFormat="1" ht="12" customHeight="1" x14ac:dyDescent="0.25">
      <c r="A112" s="135"/>
      <c r="B112" s="135"/>
      <c r="C112" s="168"/>
      <c r="D112" s="168"/>
      <c r="E112" s="135"/>
      <c r="F112" s="135"/>
      <c r="G112" s="135"/>
      <c r="H112" s="135"/>
      <c r="I112" s="135"/>
      <c r="J112" s="135"/>
      <c r="K112" s="135"/>
      <c r="L112" s="135"/>
      <c r="M112" s="135"/>
      <c r="N112" s="135"/>
      <c r="O112" s="135"/>
      <c r="P112" s="135"/>
      <c r="Q112" s="135"/>
      <c r="R112" s="135"/>
      <c r="S112" s="135"/>
    </row>
    <row r="113" spans="1:19" s="167" customFormat="1" ht="12" customHeight="1" x14ac:dyDescent="0.25">
      <c r="A113" s="135"/>
      <c r="B113" s="135"/>
      <c r="C113" s="168"/>
      <c r="D113" s="168"/>
      <c r="E113" s="135"/>
      <c r="F113" s="135"/>
      <c r="G113" s="135"/>
      <c r="H113" s="135"/>
      <c r="I113" s="135"/>
      <c r="J113" s="135"/>
      <c r="K113" s="135"/>
      <c r="L113" s="135"/>
      <c r="M113" s="135"/>
      <c r="N113" s="135"/>
      <c r="O113" s="135"/>
      <c r="P113" s="135"/>
      <c r="Q113" s="135"/>
      <c r="R113" s="135"/>
      <c r="S113" s="135"/>
    </row>
    <row r="114" spans="1:19" s="167" customFormat="1" ht="12" customHeight="1" x14ac:dyDescent="0.25">
      <c r="A114" s="135"/>
      <c r="B114" s="135"/>
      <c r="C114" s="168"/>
      <c r="D114" s="168"/>
      <c r="E114" s="135"/>
      <c r="F114" s="135"/>
      <c r="G114" s="135"/>
      <c r="H114" s="135"/>
      <c r="I114" s="135"/>
      <c r="J114" s="135"/>
      <c r="K114" s="135"/>
      <c r="L114" s="135"/>
      <c r="M114" s="135"/>
      <c r="N114" s="135"/>
      <c r="O114" s="135"/>
      <c r="P114" s="135"/>
      <c r="Q114" s="135"/>
      <c r="R114" s="135"/>
      <c r="S114" s="135"/>
    </row>
    <row r="115" spans="1:19" s="167" customFormat="1" ht="12" customHeight="1" x14ac:dyDescent="0.25">
      <c r="A115" s="135"/>
      <c r="B115" s="135"/>
      <c r="C115" s="168"/>
      <c r="D115" s="168"/>
      <c r="E115" s="135"/>
      <c r="F115" s="135"/>
      <c r="G115" s="135"/>
      <c r="H115" s="135"/>
      <c r="I115" s="135"/>
      <c r="J115" s="135"/>
      <c r="K115" s="135"/>
      <c r="L115" s="135"/>
      <c r="M115" s="135"/>
      <c r="N115" s="135"/>
      <c r="O115" s="135"/>
      <c r="P115" s="135"/>
      <c r="Q115" s="135"/>
      <c r="R115" s="135"/>
      <c r="S115" s="135"/>
    </row>
    <row r="116" spans="1:19" s="167" customFormat="1" ht="12" customHeight="1" x14ac:dyDescent="0.25">
      <c r="A116" s="135"/>
      <c r="B116" s="135"/>
      <c r="C116" s="168"/>
      <c r="D116" s="168"/>
      <c r="E116" s="135"/>
      <c r="F116" s="135"/>
      <c r="G116" s="135"/>
      <c r="H116" s="135"/>
      <c r="I116" s="135"/>
      <c r="J116" s="135"/>
      <c r="K116" s="135"/>
      <c r="L116" s="135"/>
      <c r="M116" s="135"/>
      <c r="N116" s="135"/>
      <c r="O116" s="135"/>
      <c r="P116" s="135"/>
      <c r="Q116" s="135"/>
      <c r="R116" s="135"/>
      <c r="S116" s="135"/>
    </row>
    <row r="117" spans="1:19" s="167" customFormat="1" ht="12" customHeight="1" x14ac:dyDescent="0.25">
      <c r="A117" s="135"/>
      <c r="B117" s="135"/>
      <c r="C117" s="168"/>
      <c r="D117" s="168"/>
      <c r="E117" s="135"/>
      <c r="F117" s="135"/>
      <c r="G117" s="135"/>
      <c r="H117" s="135"/>
      <c r="I117" s="135"/>
      <c r="J117" s="135"/>
      <c r="K117" s="135"/>
      <c r="L117" s="135"/>
      <c r="M117" s="135"/>
      <c r="N117" s="135"/>
      <c r="O117" s="135"/>
      <c r="P117" s="135"/>
      <c r="Q117" s="135"/>
      <c r="R117" s="135"/>
      <c r="S117" s="135"/>
    </row>
    <row r="118" spans="1:19" s="167" customFormat="1" ht="12" customHeight="1" x14ac:dyDescent="0.25">
      <c r="A118" s="135"/>
      <c r="B118" s="135"/>
      <c r="C118" s="168"/>
      <c r="D118" s="168"/>
      <c r="E118" s="135"/>
      <c r="F118" s="135"/>
      <c r="G118" s="135"/>
      <c r="H118" s="135"/>
      <c r="I118" s="135"/>
      <c r="J118" s="135"/>
      <c r="K118" s="135"/>
      <c r="L118" s="135"/>
      <c r="M118" s="135"/>
      <c r="N118" s="135"/>
      <c r="O118" s="135"/>
      <c r="P118" s="135"/>
      <c r="Q118" s="135"/>
      <c r="R118" s="135"/>
      <c r="S118" s="135"/>
    </row>
    <row r="119" spans="1:19" s="167" customFormat="1" ht="12" customHeight="1" x14ac:dyDescent="0.25">
      <c r="A119" s="135"/>
      <c r="B119" s="135"/>
      <c r="C119" s="168"/>
      <c r="D119" s="168"/>
      <c r="E119" s="135"/>
      <c r="F119" s="135"/>
      <c r="G119" s="135"/>
      <c r="H119" s="135"/>
      <c r="I119" s="135"/>
      <c r="J119" s="135"/>
      <c r="K119" s="135"/>
      <c r="L119" s="135"/>
      <c r="M119" s="135"/>
      <c r="N119" s="135"/>
      <c r="O119" s="135"/>
      <c r="P119" s="135"/>
      <c r="Q119" s="135"/>
      <c r="R119" s="135"/>
      <c r="S119" s="135"/>
    </row>
    <row r="120" spans="1:19" s="167" customFormat="1" ht="12" customHeight="1" x14ac:dyDescent="0.25">
      <c r="A120" s="135"/>
      <c r="B120" s="135"/>
      <c r="C120" s="168"/>
      <c r="D120" s="168"/>
      <c r="E120" s="135"/>
      <c r="F120" s="135"/>
      <c r="G120" s="135"/>
      <c r="H120" s="135"/>
      <c r="I120" s="135"/>
      <c r="J120" s="135"/>
      <c r="K120" s="135"/>
      <c r="L120" s="135"/>
      <c r="M120" s="135"/>
      <c r="N120" s="135"/>
      <c r="O120" s="135"/>
      <c r="P120" s="135"/>
      <c r="Q120" s="135"/>
      <c r="R120" s="135"/>
      <c r="S120" s="135"/>
    </row>
    <row r="121" spans="1:19" s="167" customFormat="1" ht="12" customHeight="1" x14ac:dyDescent="0.25">
      <c r="A121" s="135"/>
      <c r="B121" s="135"/>
      <c r="C121" s="168"/>
      <c r="D121" s="168"/>
      <c r="E121" s="135"/>
      <c r="F121" s="135"/>
      <c r="G121" s="135"/>
      <c r="H121" s="135"/>
      <c r="I121" s="135"/>
      <c r="J121" s="135"/>
      <c r="K121" s="135"/>
      <c r="L121" s="135"/>
      <c r="M121" s="135"/>
      <c r="N121" s="135"/>
      <c r="O121" s="135"/>
      <c r="P121" s="135"/>
      <c r="Q121" s="135"/>
      <c r="R121" s="135"/>
      <c r="S121" s="135"/>
    </row>
    <row r="122" spans="1:19" s="167" customFormat="1" ht="12" customHeight="1" x14ac:dyDescent="0.25">
      <c r="A122" s="135"/>
      <c r="B122" s="135"/>
      <c r="C122" s="168"/>
      <c r="D122" s="168"/>
      <c r="E122" s="135"/>
      <c r="F122" s="135"/>
      <c r="G122" s="135"/>
      <c r="H122" s="135"/>
      <c r="I122" s="135"/>
      <c r="J122" s="135"/>
      <c r="K122" s="135"/>
      <c r="L122" s="135"/>
      <c r="M122" s="135"/>
      <c r="N122" s="135"/>
      <c r="O122" s="135"/>
      <c r="P122" s="135"/>
      <c r="Q122" s="135"/>
      <c r="R122" s="135"/>
      <c r="S122" s="135"/>
    </row>
    <row r="123" spans="1:19" s="167" customFormat="1" ht="12" customHeight="1" x14ac:dyDescent="0.25">
      <c r="A123" s="135"/>
      <c r="B123" s="135"/>
      <c r="C123" s="168"/>
      <c r="D123" s="168"/>
      <c r="E123" s="135"/>
      <c r="F123" s="135"/>
      <c r="G123" s="135"/>
      <c r="H123" s="135"/>
      <c r="I123" s="135"/>
      <c r="J123" s="135"/>
      <c r="K123" s="135"/>
      <c r="L123" s="135"/>
      <c r="M123" s="135"/>
      <c r="N123" s="135"/>
      <c r="O123" s="135"/>
      <c r="P123" s="135"/>
      <c r="Q123" s="135"/>
      <c r="R123" s="135"/>
      <c r="S123" s="135"/>
    </row>
    <row r="124" spans="1:19" s="167" customFormat="1" ht="12" customHeight="1" x14ac:dyDescent="0.25">
      <c r="A124" s="135"/>
      <c r="B124" s="135"/>
      <c r="C124" s="168"/>
      <c r="D124" s="168"/>
      <c r="E124" s="135"/>
      <c r="F124" s="135"/>
      <c r="G124" s="135"/>
      <c r="H124" s="135"/>
      <c r="I124" s="135"/>
      <c r="J124" s="135"/>
      <c r="K124" s="135"/>
      <c r="L124" s="135"/>
      <c r="M124" s="135"/>
      <c r="N124" s="135"/>
      <c r="O124" s="135"/>
      <c r="P124" s="135"/>
      <c r="Q124" s="135"/>
      <c r="R124" s="135"/>
      <c r="S124" s="135"/>
    </row>
    <row r="125" spans="1:19" s="167" customFormat="1" ht="12" customHeight="1" x14ac:dyDescent="0.25">
      <c r="A125" s="135"/>
      <c r="B125" s="135"/>
      <c r="C125" s="168"/>
      <c r="D125" s="168"/>
      <c r="E125" s="135"/>
      <c r="F125" s="135"/>
      <c r="G125" s="135"/>
      <c r="H125" s="135"/>
      <c r="I125" s="135"/>
      <c r="J125" s="135"/>
      <c r="K125" s="135"/>
      <c r="L125" s="135"/>
      <c r="M125" s="135"/>
      <c r="N125" s="135"/>
      <c r="O125" s="135"/>
      <c r="P125" s="135"/>
      <c r="Q125" s="135"/>
      <c r="R125" s="135"/>
      <c r="S125" s="135"/>
    </row>
    <row r="126" spans="1:19" s="167" customFormat="1" ht="12" customHeight="1" x14ac:dyDescent="0.25">
      <c r="A126" s="135"/>
      <c r="B126" s="135"/>
      <c r="C126" s="168"/>
      <c r="D126" s="168"/>
      <c r="E126" s="135"/>
      <c r="F126" s="135"/>
      <c r="G126" s="135"/>
      <c r="H126" s="135"/>
      <c r="I126" s="135"/>
      <c r="J126" s="135"/>
      <c r="K126" s="135"/>
      <c r="L126" s="135"/>
      <c r="M126" s="135"/>
      <c r="N126" s="135"/>
      <c r="O126" s="135"/>
      <c r="P126" s="135"/>
      <c r="Q126" s="135"/>
      <c r="R126" s="135"/>
      <c r="S126" s="135"/>
    </row>
    <row r="127" spans="1:19" s="167" customFormat="1" ht="12" customHeight="1" x14ac:dyDescent="0.25">
      <c r="A127" s="135"/>
      <c r="B127" s="135"/>
      <c r="C127" s="168"/>
      <c r="D127" s="168"/>
      <c r="E127" s="135"/>
      <c r="F127" s="135"/>
      <c r="G127" s="135"/>
      <c r="H127" s="135"/>
      <c r="I127" s="135"/>
      <c r="J127" s="135"/>
      <c r="K127" s="135"/>
      <c r="L127" s="135"/>
      <c r="M127" s="135"/>
      <c r="N127" s="135"/>
      <c r="O127" s="135"/>
      <c r="P127" s="135"/>
      <c r="Q127" s="135"/>
      <c r="R127" s="135"/>
      <c r="S127" s="135"/>
    </row>
    <row r="128" spans="1:19" s="167" customFormat="1" ht="12" customHeight="1" x14ac:dyDescent="0.25">
      <c r="A128" s="135"/>
      <c r="B128" s="135"/>
      <c r="C128" s="168"/>
      <c r="D128" s="168"/>
      <c r="E128" s="135"/>
      <c r="F128" s="135"/>
      <c r="G128" s="135"/>
      <c r="H128" s="135"/>
      <c r="I128" s="135"/>
      <c r="J128" s="135"/>
      <c r="K128" s="135"/>
      <c r="L128" s="135"/>
      <c r="M128" s="135"/>
      <c r="N128" s="135"/>
      <c r="O128" s="135"/>
      <c r="P128" s="135"/>
      <c r="Q128" s="135"/>
      <c r="R128" s="135"/>
      <c r="S128" s="135"/>
    </row>
    <row r="129" spans="1:19" s="167" customFormat="1" ht="12" customHeight="1" x14ac:dyDescent="0.25">
      <c r="A129" s="135"/>
      <c r="B129" s="135"/>
      <c r="C129" s="168"/>
      <c r="D129" s="168"/>
      <c r="E129" s="135"/>
      <c r="F129" s="135"/>
      <c r="G129" s="135"/>
      <c r="H129" s="135"/>
      <c r="I129" s="135"/>
      <c r="J129" s="135"/>
      <c r="K129" s="135"/>
      <c r="L129" s="135"/>
      <c r="M129" s="135"/>
      <c r="N129" s="135"/>
      <c r="O129" s="135"/>
      <c r="P129" s="135"/>
      <c r="Q129" s="135"/>
      <c r="R129" s="135"/>
      <c r="S129" s="135"/>
    </row>
    <row r="130" spans="1:19" s="167" customFormat="1" ht="12" customHeight="1" x14ac:dyDescent="0.25">
      <c r="A130" s="135"/>
      <c r="B130" s="135"/>
      <c r="C130" s="168"/>
      <c r="D130" s="168"/>
      <c r="E130" s="135"/>
      <c r="F130" s="135"/>
      <c r="G130" s="135"/>
      <c r="H130" s="135"/>
      <c r="I130" s="135"/>
      <c r="J130" s="135"/>
      <c r="K130" s="135"/>
      <c r="L130" s="135"/>
      <c r="M130" s="135"/>
      <c r="N130" s="135"/>
      <c r="O130" s="135"/>
      <c r="P130" s="135"/>
      <c r="Q130" s="135"/>
      <c r="R130" s="135"/>
      <c r="S130" s="135"/>
    </row>
    <row r="131" spans="1:19" s="167" customFormat="1" ht="12" customHeight="1" x14ac:dyDescent="0.25">
      <c r="A131" s="135"/>
      <c r="B131" s="135"/>
      <c r="C131" s="168"/>
      <c r="D131" s="168"/>
      <c r="E131" s="135"/>
      <c r="F131" s="135"/>
      <c r="G131" s="135"/>
      <c r="H131" s="135"/>
      <c r="I131" s="135"/>
      <c r="J131" s="135"/>
      <c r="K131" s="135"/>
      <c r="L131" s="135"/>
      <c r="M131" s="135"/>
      <c r="N131" s="135"/>
      <c r="O131" s="135"/>
      <c r="P131" s="135"/>
      <c r="Q131" s="135"/>
      <c r="R131" s="135"/>
      <c r="S131" s="135"/>
    </row>
    <row r="132" spans="1:19" s="167" customFormat="1" ht="12" customHeight="1" x14ac:dyDescent="0.25">
      <c r="A132" s="135"/>
      <c r="B132" s="135"/>
      <c r="C132" s="168"/>
      <c r="D132" s="168"/>
      <c r="E132" s="135"/>
      <c r="F132" s="135"/>
      <c r="G132" s="135"/>
      <c r="H132" s="135"/>
      <c r="I132" s="135"/>
      <c r="J132" s="135"/>
      <c r="K132" s="135"/>
      <c r="L132" s="135"/>
      <c r="M132" s="135"/>
      <c r="N132" s="135"/>
      <c r="O132" s="135"/>
      <c r="P132" s="135"/>
      <c r="Q132" s="135"/>
      <c r="R132" s="135"/>
      <c r="S132" s="135"/>
    </row>
    <row r="133" spans="1:19" s="167" customFormat="1" ht="12" customHeight="1" x14ac:dyDescent="0.25">
      <c r="A133" s="135"/>
      <c r="B133" s="135"/>
      <c r="C133" s="168"/>
      <c r="D133" s="168"/>
      <c r="E133" s="135"/>
      <c r="F133" s="135"/>
      <c r="G133" s="135"/>
      <c r="H133" s="135"/>
      <c r="I133" s="135"/>
      <c r="J133" s="135"/>
      <c r="K133" s="135"/>
      <c r="L133" s="135"/>
      <c r="M133" s="135"/>
      <c r="N133" s="135"/>
      <c r="O133" s="135"/>
      <c r="P133" s="135"/>
      <c r="Q133" s="135"/>
      <c r="R133" s="135"/>
      <c r="S133" s="135"/>
    </row>
    <row r="134" spans="1:19" s="167" customFormat="1" ht="12" customHeight="1" x14ac:dyDescent="0.25">
      <c r="A134" s="135"/>
      <c r="B134" s="135"/>
      <c r="C134" s="168"/>
      <c r="D134" s="168"/>
      <c r="E134" s="135"/>
      <c r="F134" s="135"/>
      <c r="G134" s="135"/>
      <c r="H134" s="135"/>
      <c r="I134" s="135"/>
      <c r="J134" s="135"/>
      <c r="K134" s="135"/>
      <c r="L134" s="135"/>
      <c r="M134" s="135"/>
      <c r="N134" s="135"/>
      <c r="O134" s="135"/>
      <c r="P134" s="135"/>
      <c r="Q134" s="135"/>
      <c r="R134" s="135"/>
      <c r="S134" s="135"/>
    </row>
    <row r="135" spans="1:19" s="167" customFormat="1" ht="12" customHeight="1" x14ac:dyDescent="0.25">
      <c r="A135" s="135"/>
      <c r="B135" s="135"/>
      <c r="C135" s="168"/>
      <c r="D135" s="168"/>
      <c r="E135" s="135"/>
      <c r="F135" s="135"/>
      <c r="G135" s="135"/>
      <c r="H135" s="135"/>
      <c r="I135" s="135"/>
      <c r="J135" s="135"/>
      <c r="K135" s="135"/>
      <c r="L135" s="135"/>
      <c r="M135" s="135"/>
      <c r="N135" s="135"/>
      <c r="O135" s="135"/>
      <c r="P135" s="135"/>
      <c r="Q135" s="135"/>
      <c r="R135" s="135"/>
      <c r="S135" s="135"/>
    </row>
    <row r="136" spans="1:19" s="167" customFormat="1" ht="12" customHeight="1" x14ac:dyDescent="0.25">
      <c r="A136" s="135"/>
      <c r="B136" s="135"/>
      <c r="C136" s="168"/>
      <c r="D136" s="168"/>
      <c r="E136" s="135"/>
      <c r="F136" s="135"/>
      <c r="G136" s="135"/>
      <c r="H136" s="135"/>
      <c r="I136" s="135"/>
      <c r="J136" s="135"/>
      <c r="K136" s="135"/>
      <c r="L136" s="135"/>
      <c r="M136" s="135"/>
      <c r="N136" s="135"/>
      <c r="O136" s="135"/>
      <c r="P136" s="135"/>
      <c r="Q136" s="135"/>
      <c r="R136" s="135"/>
      <c r="S136" s="135"/>
    </row>
    <row r="137" spans="1:19" s="167" customFormat="1" ht="12" customHeight="1" x14ac:dyDescent="0.25">
      <c r="A137" s="135"/>
      <c r="B137" s="135"/>
      <c r="C137" s="168"/>
      <c r="D137" s="168"/>
      <c r="E137" s="135"/>
      <c r="F137" s="135"/>
      <c r="G137" s="135"/>
      <c r="H137" s="135"/>
      <c r="I137" s="135"/>
      <c r="J137" s="135"/>
      <c r="K137" s="135"/>
      <c r="L137" s="135"/>
      <c r="M137" s="135"/>
      <c r="N137" s="135"/>
      <c r="O137" s="135"/>
      <c r="P137" s="135"/>
      <c r="Q137" s="135"/>
      <c r="R137" s="135"/>
      <c r="S137" s="135"/>
    </row>
    <row r="138" spans="1:19" s="167" customFormat="1" ht="12" customHeight="1" x14ac:dyDescent="0.25">
      <c r="A138" s="135"/>
      <c r="B138" s="135"/>
      <c r="C138" s="168"/>
      <c r="D138" s="168"/>
      <c r="E138" s="135"/>
      <c r="F138" s="135"/>
      <c r="G138" s="135"/>
      <c r="H138" s="135"/>
      <c r="I138" s="135"/>
      <c r="J138" s="135"/>
      <c r="K138" s="135"/>
      <c r="L138" s="135"/>
      <c r="M138" s="135"/>
      <c r="N138" s="135"/>
      <c r="O138" s="135"/>
      <c r="P138" s="135"/>
      <c r="Q138" s="135"/>
      <c r="R138" s="135"/>
      <c r="S138" s="135"/>
    </row>
    <row r="139" spans="1:19" s="167" customFormat="1" ht="12" customHeight="1" x14ac:dyDescent="0.25">
      <c r="A139" s="135"/>
      <c r="B139" s="135"/>
      <c r="C139" s="168"/>
      <c r="D139" s="168"/>
      <c r="E139" s="135"/>
      <c r="F139" s="135"/>
      <c r="G139" s="135"/>
      <c r="H139" s="135"/>
      <c r="I139" s="135"/>
      <c r="J139" s="135"/>
      <c r="K139" s="135"/>
      <c r="L139" s="135"/>
      <c r="M139" s="135"/>
      <c r="N139" s="135"/>
      <c r="O139" s="135"/>
      <c r="P139" s="135"/>
      <c r="Q139" s="135"/>
      <c r="R139" s="135"/>
      <c r="S139" s="135"/>
    </row>
    <row r="140" spans="1:19" s="167" customFormat="1" ht="12" customHeight="1" x14ac:dyDescent="0.25">
      <c r="A140" s="135"/>
      <c r="B140" s="135"/>
      <c r="C140" s="168"/>
      <c r="D140" s="168"/>
      <c r="E140" s="135"/>
      <c r="F140" s="135"/>
      <c r="G140" s="135"/>
      <c r="H140" s="135"/>
      <c r="I140" s="135"/>
      <c r="J140" s="135"/>
      <c r="K140" s="135"/>
      <c r="L140" s="135"/>
      <c r="M140" s="135"/>
      <c r="N140" s="135"/>
      <c r="O140" s="135"/>
      <c r="P140" s="135"/>
      <c r="Q140" s="135"/>
      <c r="R140" s="135"/>
      <c r="S140" s="135"/>
    </row>
    <row r="141" spans="1:19" s="167" customFormat="1" ht="12" customHeight="1" x14ac:dyDescent="0.25">
      <c r="A141" s="135"/>
      <c r="B141" s="135"/>
      <c r="C141" s="168"/>
      <c r="D141" s="168"/>
      <c r="E141" s="135"/>
      <c r="F141" s="135"/>
      <c r="G141" s="135"/>
      <c r="H141" s="135"/>
      <c r="I141" s="135"/>
      <c r="J141" s="135"/>
      <c r="K141" s="135"/>
      <c r="L141" s="135"/>
      <c r="M141" s="135"/>
      <c r="N141" s="135"/>
      <c r="O141" s="135"/>
      <c r="P141" s="135"/>
      <c r="Q141" s="135"/>
      <c r="R141" s="135"/>
      <c r="S141" s="135"/>
    </row>
    <row r="142" spans="1:19" s="167" customFormat="1" ht="12" customHeight="1" x14ac:dyDescent="0.25">
      <c r="A142" s="135"/>
      <c r="B142" s="135"/>
      <c r="C142" s="168"/>
      <c r="D142" s="168"/>
      <c r="E142" s="135"/>
      <c r="F142" s="135"/>
      <c r="G142" s="135"/>
      <c r="H142" s="135"/>
      <c r="I142" s="135"/>
      <c r="J142" s="135"/>
      <c r="K142" s="135"/>
      <c r="L142" s="135"/>
      <c r="M142" s="135"/>
      <c r="N142" s="135"/>
      <c r="O142" s="135"/>
      <c r="P142" s="135"/>
      <c r="Q142" s="135"/>
      <c r="R142" s="135"/>
      <c r="S142" s="135"/>
    </row>
    <row r="143" spans="1:19" s="167" customFormat="1" ht="12" customHeight="1" x14ac:dyDescent="0.25">
      <c r="A143" s="135"/>
      <c r="B143" s="135"/>
      <c r="C143" s="168"/>
      <c r="D143" s="168"/>
      <c r="E143" s="135"/>
      <c r="F143" s="135"/>
      <c r="G143" s="135"/>
      <c r="H143" s="135"/>
      <c r="I143" s="135"/>
      <c r="J143" s="135"/>
      <c r="K143" s="135"/>
      <c r="L143" s="135"/>
      <c r="M143" s="135"/>
      <c r="N143" s="135"/>
      <c r="O143" s="135"/>
      <c r="P143" s="135"/>
      <c r="Q143" s="135"/>
      <c r="R143" s="135"/>
      <c r="S143" s="135"/>
    </row>
    <row r="144" spans="1:19" s="167" customFormat="1" ht="12" customHeight="1" x14ac:dyDescent="0.25">
      <c r="A144" s="135"/>
      <c r="B144" s="135"/>
      <c r="C144" s="168"/>
      <c r="D144" s="168"/>
      <c r="E144" s="135"/>
      <c r="F144" s="135"/>
      <c r="G144" s="135"/>
      <c r="H144" s="135"/>
      <c r="I144" s="135"/>
      <c r="J144" s="135"/>
      <c r="K144" s="135"/>
      <c r="L144" s="135"/>
      <c r="M144" s="135"/>
      <c r="N144" s="135"/>
      <c r="O144" s="135"/>
      <c r="P144" s="135"/>
      <c r="Q144" s="135"/>
      <c r="R144" s="135"/>
      <c r="S144" s="135"/>
    </row>
    <row r="145" spans="1:19" s="167" customFormat="1" ht="12" customHeight="1" x14ac:dyDescent="0.25">
      <c r="A145" s="135"/>
      <c r="B145" s="135"/>
      <c r="C145" s="168"/>
      <c r="D145" s="168"/>
      <c r="E145" s="135"/>
      <c r="F145" s="135"/>
      <c r="G145" s="135"/>
      <c r="H145" s="135"/>
      <c r="I145" s="135"/>
      <c r="J145" s="135"/>
      <c r="K145" s="135"/>
      <c r="L145" s="135"/>
      <c r="M145" s="135"/>
      <c r="N145" s="135"/>
      <c r="O145" s="135"/>
      <c r="P145" s="135"/>
      <c r="Q145" s="135"/>
      <c r="R145" s="135"/>
      <c r="S145" s="135"/>
    </row>
    <row r="146" spans="1:19" s="167" customFormat="1" ht="12" customHeight="1" x14ac:dyDescent="0.25">
      <c r="A146" s="135"/>
      <c r="B146" s="135"/>
      <c r="C146" s="168"/>
      <c r="D146" s="168"/>
      <c r="E146" s="135"/>
      <c r="F146" s="135"/>
      <c r="G146" s="135"/>
      <c r="H146" s="135"/>
      <c r="I146" s="135"/>
      <c r="J146" s="135"/>
      <c r="K146" s="135"/>
      <c r="L146" s="135"/>
      <c r="M146" s="135"/>
      <c r="N146" s="135"/>
      <c r="O146" s="135"/>
      <c r="P146" s="135"/>
      <c r="Q146" s="135"/>
      <c r="R146" s="135"/>
      <c r="S146" s="135"/>
    </row>
    <row r="147" spans="1:19" s="167" customFormat="1" ht="12" customHeight="1" x14ac:dyDescent="0.25">
      <c r="A147" s="135"/>
      <c r="B147" s="135"/>
      <c r="C147" s="168"/>
      <c r="D147" s="168"/>
      <c r="E147" s="135"/>
      <c r="F147" s="135"/>
      <c r="G147" s="135"/>
      <c r="H147" s="135"/>
      <c r="I147" s="135"/>
      <c r="J147" s="135"/>
      <c r="K147" s="135"/>
      <c r="L147" s="135"/>
      <c r="M147" s="135"/>
      <c r="N147" s="135"/>
      <c r="O147" s="135"/>
      <c r="P147" s="135"/>
      <c r="Q147" s="135"/>
      <c r="R147" s="135"/>
      <c r="S147" s="135"/>
    </row>
    <row r="148" spans="1:19" s="167" customFormat="1" ht="12" customHeight="1" x14ac:dyDescent="0.25">
      <c r="A148" s="135"/>
      <c r="B148" s="135"/>
      <c r="C148" s="168"/>
      <c r="D148" s="168"/>
      <c r="E148" s="135"/>
      <c r="F148" s="135"/>
      <c r="G148" s="135"/>
      <c r="H148" s="135"/>
      <c r="I148" s="135"/>
      <c r="J148" s="135"/>
      <c r="K148" s="135"/>
      <c r="L148" s="135"/>
      <c r="M148" s="135"/>
      <c r="N148" s="135"/>
      <c r="O148" s="135"/>
      <c r="P148" s="135"/>
      <c r="Q148" s="135"/>
      <c r="R148" s="135"/>
      <c r="S148" s="135"/>
    </row>
    <row r="149" spans="1:19" s="167" customFormat="1" ht="12" customHeight="1" x14ac:dyDescent="0.25">
      <c r="A149" s="135"/>
      <c r="B149" s="135"/>
      <c r="C149" s="168"/>
      <c r="D149" s="168"/>
      <c r="E149" s="135"/>
      <c r="F149" s="135"/>
      <c r="G149" s="135"/>
      <c r="H149" s="135"/>
      <c r="I149" s="135"/>
      <c r="J149" s="135"/>
      <c r="K149" s="135"/>
      <c r="L149" s="135"/>
      <c r="M149" s="135"/>
      <c r="N149" s="135"/>
      <c r="O149" s="135"/>
      <c r="P149" s="135"/>
      <c r="Q149" s="135"/>
      <c r="R149" s="135"/>
      <c r="S149" s="135"/>
    </row>
    <row r="150" spans="1:19" s="167" customFormat="1" ht="12" customHeight="1" x14ac:dyDescent="0.25">
      <c r="A150" s="135"/>
      <c r="B150" s="135"/>
      <c r="C150" s="168"/>
      <c r="D150" s="168"/>
      <c r="E150" s="135"/>
      <c r="F150" s="135"/>
      <c r="G150" s="135"/>
      <c r="H150" s="135"/>
      <c r="I150" s="135"/>
      <c r="J150" s="135"/>
      <c r="K150" s="135"/>
      <c r="L150" s="135"/>
      <c r="M150" s="135"/>
      <c r="N150" s="135"/>
      <c r="O150" s="135"/>
      <c r="P150" s="135"/>
      <c r="Q150" s="135"/>
      <c r="R150" s="135"/>
      <c r="S150" s="135"/>
    </row>
    <row r="151" spans="1:19" s="167" customFormat="1" ht="12" customHeight="1" x14ac:dyDescent="0.25">
      <c r="A151" s="135"/>
      <c r="B151" s="135"/>
      <c r="C151" s="168"/>
      <c r="D151" s="168"/>
      <c r="E151" s="135"/>
      <c r="F151" s="135"/>
      <c r="G151" s="135"/>
      <c r="H151" s="135"/>
      <c r="I151" s="135"/>
      <c r="J151" s="135"/>
      <c r="K151" s="135"/>
      <c r="L151" s="135"/>
      <c r="M151" s="135"/>
      <c r="N151" s="135"/>
      <c r="O151" s="135"/>
      <c r="P151" s="135"/>
      <c r="Q151" s="135"/>
      <c r="R151" s="135"/>
      <c r="S151" s="135"/>
    </row>
    <row r="152" spans="1:19" s="167" customFormat="1" ht="12" customHeight="1" x14ac:dyDescent="0.25">
      <c r="A152" s="135"/>
      <c r="B152" s="135"/>
      <c r="C152" s="168"/>
      <c r="D152" s="168"/>
      <c r="E152" s="135"/>
      <c r="F152" s="135"/>
      <c r="G152" s="135"/>
      <c r="H152" s="135"/>
      <c r="I152" s="135"/>
      <c r="J152" s="135"/>
      <c r="K152" s="135"/>
      <c r="L152" s="135"/>
      <c r="M152" s="135"/>
      <c r="N152" s="135"/>
      <c r="O152" s="135"/>
      <c r="P152" s="135"/>
      <c r="Q152" s="135"/>
      <c r="R152" s="135"/>
      <c r="S152" s="135"/>
    </row>
    <row r="153" spans="1:19" s="167" customFormat="1" ht="12" customHeight="1" x14ac:dyDescent="0.25">
      <c r="A153" s="135"/>
      <c r="B153" s="135"/>
      <c r="C153" s="168"/>
      <c r="D153" s="168"/>
      <c r="E153" s="135"/>
      <c r="F153" s="135"/>
      <c r="G153" s="135"/>
      <c r="H153" s="135"/>
      <c r="I153" s="135"/>
      <c r="J153" s="135"/>
      <c r="K153" s="135"/>
      <c r="L153" s="135"/>
      <c r="M153" s="135"/>
      <c r="N153" s="135"/>
      <c r="O153" s="135"/>
      <c r="P153" s="135"/>
      <c r="Q153" s="135"/>
      <c r="R153" s="135"/>
      <c r="S153" s="135"/>
    </row>
    <row r="154" spans="1:19" s="167" customFormat="1" ht="12" customHeight="1" x14ac:dyDescent="0.25">
      <c r="A154" s="135"/>
      <c r="B154" s="135"/>
      <c r="C154" s="168"/>
      <c r="D154" s="168"/>
      <c r="E154" s="135"/>
      <c r="F154" s="135"/>
      <c r="G154" s="135"/>
      <c r="H154" s="135"/>
      <c r="I154" s="135"/>
      <c r="J154" s="135"/>
      <c r="K154" s="135"/>
      <c r="L154" s="135"/>
      <c r="M154" s="135"/>
      <c r="N154" s="135"/>
      <c r="O154" s="135"/>
      <c r="P154" s="135"/>
      <c r="Q154" s="135"/>
      <c r="R154" s="135"/>
      <c r="S154" s="135"/>
    </row>
    <row r="155" spans="1:19" s="167" customFormat="1" ht="12" customHeight="1" x14ac:dyDescent="0.25">
      <c r="A155" s="135"/>
      <c r="B155" s="135"/>
      <c r="C155" s="168"/>
      <c r="D155" s="168"/>
      <c r="E155" s="135"/>
      <c r="F155" s="135"/>
      <c r="G155" s="135"/>
      <c r="H155" s="135"/>
      <c r="I155" s="135"/>
      <c r="J155" s="135"/>
      <c r="K155" s="135"/>
      <c r="L155" s="135"/>
      <c r="M155" s="135"/>
      <c r="N155" s="135"/>
      <c r="O155" s="135"/>
      <c r="P155" s="135"/>
      <c r="Q155" s="135"/>
      <c r="R155" s="135"/>
      <c r="S155" s="135"/>
    </row>
    <row r="156" spans="1:19" s="167" customFormat="1" ht="12" customHeight="1" x14ac:dyDescent="0.25">
      <c r="A156" s="135"/>
      <c r="B156" s="135"/>
      <c r="C156" s="168"/>
      <c r="D156" s="168"/>
      <c r="E156" s="135"/>
      <c r="F156" s="135"/>
      <c r="G156" s="135"/>
      <c r="H156" s="135"/>
      <c r="I156" s="135"/>
      <c r="J156" s="135"/>
      <c r="K156" s="135"/>
      <c r="L156" s="135"/>
      <c r="M156" s="135"/>
      <c r="N156" s="135"/>
      <c r="O156" s="135"/>
      <c r="P156" s="135"/>
      <c r="Q156" s="135"/>
      <c r="R156" s="135"/>
      <c r="S156" s="135"/>
    </row>
    <row r="157" spans="1:19" s="167" customFormat="1" ht="12" customHeight="1" x14ac:dyDescent="0.25">
      <c r="A157" s="135"/>
      <c r="B157" s="135"/>
      <c r="C157" s="168"/>
      <c r="D157" s="168"/>
      <c r="E157" s="135"/>
      <c r="F157" s="135"/>
      <c r="G157" s="135"/>
      <c r="H157" s="135"/>
      <c r="I157" s="135"/>
      <c r="J157" s="135"/>
      <c r="K157" s="135"/>
      <c r="L157" s="135"/>
      <c r="M157" s="135"/>
      <c r="N157" s="135"/>
      <c r="O157" s="135"/>
      <c r="P157" s="135"/>
      <c r="Q157" s="135"/>
      <c r="R157" s="135"/>
      <c r="S157" s="135"/>
    </row>
    <row r="158" spans="1:19" s="167" customFormat="1" ht="12" customHeight="1" x14ac:dyDescent="0.25">
      <c r="A158" s="135"/>
      <c r="B158" s="135"/>
      <c r="C158" s="168"/>
      <c r="D158" s="168"/>
      <c r="E158" s="135"/>
      <c r="F158" s="135"/>
      <c r="G158" s="135"/>
      <c r="H158" s="135"/>
      <c r="I158" s="135"/>
      <c r="J158" s="135"/>
      <c r="K158" s="135"/>
      <c r="L158" s="135"/>
      <c r="M158" s="135"/>
      <c r="N158" s="135"/>
      <c r="O158" s="135"/>
      <c r="P158" s="135"/>
      <c r="Q158" s="135"/>
      <c r="R158" s="135"/>
      <c r="S158" s="135"/>
    </row>
    <row r="159" spans="1:19" s="167" customFormat="1" ht="12" customHeight="1" x14ac:dyDescent="0.25">
      <c r="A159" s="135"/>
      <c r="B159" s="135"/>
      <c r="C159" s="168"/>
      <c r="D159" s="168"/>
      <c r="E159" s="135"/>
      <c r="F159" s="135"/>
      <c r="G159" s="135"/>
      <c r="H159" s="135"/>
      <c r="I159" s="135"/>
      <c r="J159" s="135"/>
      <c r="K159" s="135"/>
      <c r="L159" s="135"/>
      <c r="M159" s="135"/>
      <c r="N159" s="135"/>
      <c r="O159" s="135"/>
      <c r="P159" s="135"/>
      <c r="Q159" s="135"/>
      <c r="R159" s="135"/>
      <c r="S159" s="135"/>
    </row>
    <row r="160" spans="1:19" s="167" customFormat="1" ht="12" customHeight="1" x14ac:dyDescent="0.25">
      <c r="A160" s="135"/>
      <c r="B160" s="135"/>
      <c r="C160" s="168"/>
      <c r="D160" s="168"/>
      <c r="E160" s="135"/>
      <c r="F160" s="135"/>
      <c r="G160" s="135"/>
      <c r="H160" s="135"/>
      <c r="I160" s="135"/>
      <c r="J160" s="135"/>
      <c r="K160" s="135"/>
      <c r="L160" s="135"/>
      <c r="M160" s="135"/>
      <c r="N160" s="135"/>
      <c r="O160" s="135"/>
      <c r="P160" s="135"/>
      <c r="Q160" s="135"/>
      <c r="R160" s="135"/>
      <c r="S160" s="135"/>
    </row>
    <row r="161" spans="1:19" s="167" customFormat="1" ht="12" customHeight="1" x14ac:dyDescent="0.25">
      <c r="A161" s="135"/>
      <c r="B161" s="135"/>
      <c r="C161" s="168"/>
      <c r="D161" s="168"/>
      <c r="E161" s="135"/>
      <c r="F161" s="135"/>
      <c r="G161" s="135"/>
      <c r="H161" s="135"/>
      <c r="I161" s="135"/>
      <c r="J161" s="135"/>
      <c r="K161" s="135"/>
      <c r="L161" s="135"/>
      <c r="M161" s="135"/>
      <c r="N161" s="135"/>
      <c r="O161" s="135"/>
      <c r="P161" s="135"/>
      <c r="Q161" s="135"/>
      <c r="R161" s="135"/>
      <c r="S161" s="135"/>
    </row>
    <row r="162" spans="1:19" s="167" customFormat="1" ht="12" customHeight="1" x14ac:dyDescent="0.25">
      <c r="A162" s="135"/>
      <c r="B162" s="135"/>
      <c r="C162" s="168"/>
      <c r="D162" s="168"/>
      <c r="E162" s="135"/>
      <c r="F162" s="135"/>
      <c r="G162" s="135"/>
      <c r="H162" s="135"/>
      <c r="I162" s="135"/>
      <c r="J162" s="135"/>
      <c r="K162" s="135"/>
      <c r="L162" s="135"/>
      <c r="M162" s="135"/>
      <c r="N162" s="135"/>
      <c r="O162" s="135"/>
      <c r="P162" s="135"/>
      <c r="Q162" s="135"/>
      <c r="R162" s="135"/>
      <c r="S162" s="135"/>
    </row>
    <row r="163" spans="1:19" s="167" customFormat="1" ht="12" customHeight="1" x14ac:dyDescent="0.25">
      <c r="A163" s="135"/>
      <c r="B163" s="135"/>
      <c r="C163" s="168"/>
      <c r="D163" s="168"/>
      <c r="E163" s="135"/>
      <c r="F163" s="135"/>
      <c r="G163" s="135"/>
      <c r="H163" s="135"/>
      <c r="I163" s="135"/>
      <c r="J163" s="135"/>
      <c r="K163" s="135"/>
      <c r="L163" s="135"/>
      <c r="M163" s="135"/>
      <c r="N163" s="135"/>
      <c r="O163" s="135"/>
      <c r="P163" s="135"/>
      <c r="Q163" s="135"/>
      <c r="R163" s="135"/>
      <c r="S163" s="135"/>
    </row>
    <row r="164" spans="1:19" s="167" customFormat="1" ht="12" customHeight="1" x14ac:dyDescent="0.25">
      <c r="A164" s="135"/>
      <c r="B164" s="135"/>
      <c r="C164" s="168"/>
      <c r="D164" s="168"/>
      <c r="E164" s="135"/>
      <c r="F164" s="135"/>
      <c r="G164" s="135"/>
      <c r="H164" s="135"/>
      <c r="I164" s="135"/>
      <c r="J164" s="135"/>
      <c r="K164" s="135"/>
      <c r="L164" s="135"/>
      <c r="M164" s="135"/>
      <c r="N164" s="135"/>
      <c r="O164" s="135"/>
      <c r="P164" s="135"/>
      <c r="Q164" s="135"/>
      <c r="R164" s="135"/>
      <c r="S164" s="135"/>
    </row>
    <row r="165" spans="1:19" s="167" customFormat="1" ht="12" customHeight="1" x14ac:dyDescent="0.25">
      <c r="A165" s="135"/>
      <c r="B165" s="135"/>
      <c r="C165" s="168"/>
      <c r="D165" s="168"/>
      <c r="E165" s="135"/>
      <c r="F165" s="135"/>
      <c r="G165" s="135"/>
      <c r="H165" s="135"/>
      <c r="I165" s="135"/>
      <c r="J165" s="135"/>
      <c r="K165" s="135"/>
      <c r="L165" s="135"/>
      <c r="M165" s="135"/>
      <c r="N165" s="135"/>
      <c r="O165" s="135"/>
      <c r="P165" s="135"/>
      <c r="Q165" s="135"/>
      <c r="R165" s="135"/>
      <c r="S165" s="135"/>
    </row>
    <row r="166" spans="1:19" s="167" customFormat="1" ht="12" customHeight="1" x14ac:dyDescent="0.25">
      <c r="A166" s="135"/>
      <c r="B166" s="135"/>
      <c r="C166" s="168"/>
      <c r="D166" s="168"/>
      <c r="E166" s="135"/>
      <c r="F166" s="135"/>
      <c r="G166" s="135"/>
      <c r="H166" s="135"/>
      <c r="I166" s="135"/>
      <c r="J166" s="135"/>
      <c r="K166" s="135"/>
      <c r="L166" s="135"/>
      <c r="M166" s="135"/>
      <c r="N166" s="135"/>
      <c r="O166" s="135"/>
      <c r="P166" s="135"/>
      <c r="Q166" s="135"/>
      <c r="R166" s="135"/>
      <c r="S166" s="135"/>
    </row>
    <row r="167" spans="1:19" s="167" customFormat="1" ht="12" customHeight="1" x14ac:dyDescent="0.25">
      <c r="A167" s="135"/>
      <c r="B167" s="135"/>
      <c r="C167" s="168"/>
      <c r="D167" s="168"/>
      <c r="E167" s="135"/>
      <c r="F167" s="135"/>
      <c r="G167" s="135"/>
      <c r="H167" s="135"/>
      <c r="I167" s="135"/>
      <c r="J167" s="135"/>
      <c r="K167" s="135"/>
      <c r="L167" s="135"/>
      <c r="M167" s="135"/>
      <c r="N167" s="135"/>
      <c r="O167" s="135"/>
      <c r="P167" s="135"/>
      <c r="Q167" s="135"/>
      <c r="R167" s="135"/>
      <c r="S167" s="135"/>
    </row>
    <row r="168" spans="1:19" s="167" customFormat="1" ht="12" customHeight="1" x14ac:dyDescent="0.25">
      <c r="A168" s="135"/>
      <c r="B168" s="135"/>
      <c r="C168" s="168"/>
      <c r="D168" s="168"/>
      <c r="E168" s="135"/>
      <c r="F168" s="135"/>
      <c r="G168" s="135"/>
      <c r="H168" s="135"/>
      <c r="I168" s="135"/>
      <c r="J168" s="135"/>
      <c r="K168" s="135"/>
      <c r="L168" s="135"/>
      <c r="M168" s="135"/>
      <c r="N168" s="135"/>
      <c r="O168" s="135"/>
      <c r="P168" s="135"/>
      <c r="Q168" s="135"/>
      <c r="R168" s="135"/>
      <c r="S168" s="135"/>
    </row>
    <row r="169" spans="1:19" s="167" customFormat="1" ht="12" customHeight="1" x14ac:dyDescent="0.25">
      <c r="A169" s="135"/>
      <c r="B169" s="135"/>
      <c r="C169" s="168"/>
      <c r="D169" s="168"/>
      <c r="E169" s="135"/>
      <c r="F169" s="135"/>
      <c r="G169" s="135"/>
      <c r="H169" s="135"/>
      <c r="I169" s="135"/>
      <c r="J169" s="135"/>
      <c r="K169" s="135"/>
      <c r="L169" s="135"/>
      <c r="M169" s="135"/>
      <c r="N169" s="135"/>
      <c r="O169" s="135"/>
      <c r="P169" s="135"/>
      <c r="Q169" s="135"/>
      <c r="R169" s="135"/>
      <c r="S169" s="135"/>
    </row>
    <row r="170" spans="1:19" s="167" customFormat="1" ht="12" customHeight="1" x14ac:dyDescent="0.25">
      <c r="A170" s="135"/>
      <c r="B170" s="135"/>
      <c r="C170" s="168"/>
      <c r="D170" s="168"/>
      <c r="E170" s="135"/>
      <c r="F170" s="135"/>
      <c r="G170" s="135"/>
      <c r="H170" s="135"/>
      <c r="I170" s="135"/>
      <c r="J170" s="135"/>
      <c r="K170" s="135"/>
      <c r="L170" s="135"/>
      <c r="M170" s="135"/>
      <c r="N170" s="135"/>
      <c r="O170" s="135"/>
      <c r="P170" s="135"/>
      <c r="Q170" s="135"/>
      <c r="R170" s="135"/>
      <c r="S170" s="135"/>
    </row>
    <row r="171" spans="1:19" s="167" customFormat="1" ht="12" customHeight="1" x14ac:dyDescent="0.25">
      <c r="A171" s="135"/>
      <c r="B171" s="135"/>
      <c r="C171" s="168"/>
      <c r="D171" s="168"/>
      <c r="E171" s="135"/>
      <c r="F171" s="135"/>
      <c r="G171" s="135"/>
      <c r="H171" s="135"/>
      <c r="I171" s="135"/>
      <c r="J171" s="135"/>
      <c r="K171" s="135"/>
      <c r="L171" s="135"/>
      <c r="M171" s="135"/>
      <c r="N171" s="135"/>
      <c r="O171" s="135"/>
      <c r="P171" s="135"/>
      <c r="Q171" s="135"/>
      <c r="R171" s="135"/>
      <c r="S171" s="135"/>
    </row>
    <row r="172" spans="1:19" s="167" customFormat="1" ht="12" customHeight="1" x14ac:dyDescent="0.25">
      <c r="A172" s="135"/>
      <c r="B172" s="135"/>
      <c r="C172" s="168"/>
      <c r="D172" s="168"/>
      <c r="E172" s="135"/>
      <c r="F172" s="135"/>
      <c r="G172" s="135"/>
      <c r="H172" s="135"/>
      <c r="I172" s="135"/>
      <c r="J172" s="135"/>
      <c r="K172" s="135"/>
      <c r="L172" s="135"/>
      <c r="M172" s="135"/>
      <c r="N172" s="135"/>
      <c r="O172" s="135"/>
      <c r="P172" s="135"/>
      <c r="Q172" s="135"/>
      <c r="R172" s="135"/>
      <c r="S172" s="135"/>
    </row>
    <row r="173" spans="1:19" s="167" customFormat="1" ht="12" customHeight="1" x14ac:dyDescent="0.25">
      <c r="A173" s="135"/>
      <c r="B173" s="135"/>
      <c r="C173" s="168"/>
      <c r="D173" s="168"/>
      <c r="E173" s="135"/>
      <c r="F173" s="135"/>
      <c r="G173" s="135"/>
      <c r="H173" s="135"/>
      <c r="I173" s="135"/>
      <c r="J173" s="135"/>
      <c r="K173" s="135"/>
      <c r="L173" s="135"/>
      <c r="M173" s="135"/>
      <c r="N173" s="135"/>
      <c r="O173" s="135"/>
      <c r="P173" s="135"/>
      <c r="Q173" s="135"/>
      <c r="R173" s="135"/>
      <c r="S173" s="135"/>
    </row>
    <row r="174" spans="1:19" s="167" customFormat="1" ht="12" customHeight="1" x14ac:dyDescent="0.25">
      <c r="A174" s="135"/>
      <c r="B174" s="135"/>
      <c r="C174" s="168"/>
      <c r="D174" s="168"/>
      <c r="E174" s="135"/>
      <c r="F174" s="135"/>
      <c r="G174" s="135"/>
      <c r="H174" s="135"/>
      <c r="I174" s="135"/>
      <c r="J174" s="135"/>
      <c r="K174" s="135"/>
      <c r="L174" s="135"/>
      <c r="M174" s="135"/>
      <c r="N174" s="135"/>
      <c r="O174" s="135"/>
      <c r="P174" s="135"/>
      <c r="Q174" s="135"/>
      <c r="R174" s="135"/>
      <c r="S174" s="135"/>
    </row>
    <row r="175" spans="1:19" s="167" customFormat="1" ht="12" customHeight="1" x14ac:dyDescent="0.25">
      <c r="A175" s="135"/>
      <c r="B175" s="135"/>
      <c r="C175" s="168"/>
      <c r="D175" s="168"/>
      <c r="E175" s="135"/>
      <c r="F175" s="135"/>
      <c r="G175" s="135"/>
      <c r="H175" s="135"/>
      <c r="I175" s="135"/>
      <c r="J175" s="135"/>
      <c r="K175" s="135"/>
      <c r="L175" s="135"/>
      <c r="M175" s="135"/>
      <c r="N175" s="135"/>
      <c r="O175" s="135"/>
      <c r="P175" s="135"/>
      <c r="Q175" s="135"/>
      <c r="R175" s="135"/>
      <c r="S175" s="135"/>
    </row>
    <row r="176" spans="1:19" s="167" customFormat="1" ht="12" customHeight="1" x14ac:dyDescent="0.25">
      <c r="A176" s="135"/>
      <c r="B176" s="135"/>
      <c r="C176" s="168"/>
      <c r="D176" s="168"/>
      <c r="E176" s="135"/>
      <c r="F176" s="135"/>
      <c r="G176" s="135"/>
      <c r="H176" s="135"/>
      <c r="I176" s="135"/>
      <c r="J176" s="135"/>
      <c r="K176" s="135"/>
      <c r="L176" s="135"/>
      <c r="M176" s="135"/>
      <c r="N176" s="135"/>
      <c r="O176" s="135"/>
      <c r="P176" s="135"/>
      <c r="Q176" s="135"/>
      <c r="R176" s="135"/>
      <c r="S176" s="135"/>
    </row>
    <row r="177" spans="1:19" s="167" customFormat="1" ht="12" customHeight="1" x14ac:dyDescent="0.25">
      <c r="A177" s="135"/>
      <c r="B177" s="135"/>
      <c r="C177" s="168"/>
      <c r="D177" s="168"/>
      <c r="E177" s="135"/>
      <c r="F177" s="135"/>
      <c r="G177" s="135"/>
      <c r="H177" s="135"/>
      <c r="I177" s="135"/>
      <c r="J177" s="135"/>
      <c r="K177" s="135"/>
      <c r="L177" s="135"/>
      <c r="M177" s="135"/>
      <c r="N177" s="135"/>
      <c r="O177" s="135"/>
      <c r="P177" s="135"/>
      <c r="Q177" s="135"/>
      <c r="R177" s="135"/>
      <c r="S177" s="135"/>
    </row>
    <row r="178" spans="1:19" s="167" customFormat="1" ht="12" customHeight="1" x14ac:dyDescent="0.25">
      <c r="A178" s="135"/>
      <c r="B178" s="135"/>
      <c r="C178" s="168"/>
      <c r="D178" s="168"/>
      <c r="E178" s="135"/>
      <c r="F178" s="135"/>
      <c r="G178" s="135"/>
      <c r="H178" s="135"/>
      <c r="I178" s="135"/>
      <c r="J178" s="135"/>
      <c r="K178" s="135"/>
      <c r="L178" s="135"/>
      <c r="M178" s="135"/>
      <c r="N178" s="135"/>
      <c r="O178" s="135"/>
      <c r="P178" s="135"/>
      <c r="Q178" s="135"/>
      <c r="R178" s="135"/>
      <c r="S178" s="135"/>
    </row>
    <row r="179" spans="1:19" s="167" customFormat="1" ht="12" customHeight="1" x14ac:dyDescent="0.25">
      <c r="A179" s="135"/>
      <c r="B179" s="135"/>
      <c r="C179" s="168"/>
      <c r="D179" s="168"/>
      <c r="E179" s="135"/>
      <c r="F179" s="135"/>
      <c r="G179" s="135"/>
      <c r="H179" s="135"/>
      <c r="I179" s="135"/>
      <c r="J179" s="135"/>
      <c r="K179" s="135"/>
      <c r="L179" s="135"/>
      <c r="M179" s="135"/>
      <c r="N179" s="135"/>
      <c r="O179" s="135"/>
      <c r="P179" s="135"/>
      <c r="Q179" s="135"/>
      <c r="R179" s="135"/>
      <c r="S179" s="135"/>
    </row>
    <row r="180" spans="1:19" s="167" customFormat="1" ht="12" customHeight="1" x14ac:dyDescent="0.25">
      <c r="A180" s="135"/>
      <c r="B180" s="135"/>
      <c r="C180" s="168"/>
      <c r="D180" s="168"/>
      <c r="E180" s="135"/>
      <c r="F180" s="135"/>
      <c r="G180" s="135"/>
      <c r="H180" s="135"/>
      <c r="I180" s="135"/>
      <c r="J180" s="135"/>
      <c r="K180" s="135"/>
      <c r="L180" s="135"/>
      <c r="M180" s="135"/>
      <c r="N180" s="135"/>
      <c r="O180" s="135"/>
      <c r="P180" s="135"/>
      <c r="Q180" s="135"/>
      <c r="R180" s="135"/>
      <c r="S180" s="135"/>
    </row>
    <row r="181" spans="1:19" s="167" customFormat="1" ht="12" customHeight="1" x14ac:dyDescent="0.25">
      <c r="A181" s="135"/>
      <c r="B181" s="135"/>
      <c r="C181" s="168"/>
      <c r="D181" s="168"/>
      <c r="E181" s="135"/>
      <c r="F181" s="135"/>
      <c r="G181" s="135"/>
      <c r="H181" s="135"/>
      <c r="I181" s="135"/>
      <c r="J181" s="135"/>
      <c r="K181" s="135"/>
      <c r="L181" s="135"/>
      <c r="M181" s="135"/>
      <c r="N181" s="135"/>
      <c r="O181" s="135"/>
      <c r="P181" s="135"/>
      <c r="Q181" s="135"/>
      <c r="R181" s="135"/>
      <c r="S181" s="135"/>
    </row>
    <row r="182" spans="1:19" s="167" customFormat="1" ht="12" customHeight="1" x14ac:dyDescent="0.25">
      <c r="A182" s="135"/>
      <c r="B182" s="135"/>
      <c r="C182" s="168"/>
      <c r="D182" s="168"/>
      <c r="E182" s="135"/>
      <c r="F182" s="135"/>
      <c r="G182" s="135"/>
      <c r="H182" s="135"/>
      <c r="I182" s="135"/>
      <c r="J182" s="135"/>
      <c r="K182" s="135"/>
      <c r="L182" s="135"/>
      <c r="M182" s="135"/>
      <c r="N182" s="135"/>
      <c r="O182" s="135"/>
      <c r="P182" s="135"/>
      <c r="Q182" s="135"/>
      <c r="R182" s="135"/>
      <c r="S182" s="135"/>
    </row>
    <row r="183" spans="1:19" s="167" customFormat="1" ht="12" customHeight="1" x14ac:dyDescent="0.25">
      <c r="A183" s="135"/>
      <c r="B183" s="135"/>
      <c r="C183" s="168"/>
      <c r="D183" s="168"/>
      <c r="E183" s="135"/>
      <c r="F183" s="135"/>
      <c r="G183" s="135"/>
      <c r="H183" s="135"/>
      <c r="I183" s="135"/>
      <c r="J183" s="135"/>
      <c r="K183" s="135"/>
      <c r="L183" s="135"/>
      <c r="M183" s="135"/>
      <c r="N183" s="135"/>
      <c r="O183" s="135"/>
      <c r="P183" s="135"/>
      <c r="Q183" s="135"/>
      <c r="R183" s="135"/>
      <c r="S183" s="135"/>
    </row>
    <row r="184" spans="1:19" s="167" customFormat="1" ht="12" customHeight="1" x14ac:dyDescent="0.25">
      <c r="A184" s="135"/>
      <c r="B184" s="135"/>
      <c r="C184" s="168"/>
      <c r="D184" s="168"/>
      <c r="E184" s="135"/>
      <c r="F184" s="135"/>
      <c r="G184" s="135"/>
      <c r="H184" s="135"/>
      <c r="I184" s="135"/>
      <c r="J184" s="135"/>
      <c r="K184" s="135"/>
      <c r="L184" s="135"/>
      <c r="M184" s="135"/>
      <c r="N184" s="135"/>
      <c r="O184" s="135"/>
      <c r="P184" s="135"/>
      <c r="Q184" s="135"/>
      <c r="R184" s="135"/>
      <c r="S184" s="135"/>
    </row>
    <row r="185" spans="1:19" s="167" customFormat="1" ht="12" customHeight="1" x14ac:dyDescent="0.25">
      <c r="A185" s="135"/>
      <c r="B185" s="135"/>
      <c r="C185" s="168"/>
      <c r="D185" s="168"/>
      <c r="E185" s="135"/>
      <c r="F185" s="135"/>
      <c r="G185" s="135"/>
      <c r="H185" s="135"/>
      <c r="I185" s="135"/>
      <c r="J185" s="135"/>
      <c r="K185" s="135"/>
      <c r="L185" s="135"/>
      <c r="M185" s="135"/>
      <c r="N185" s="135"/>
      <c r="O185" s="135"/>
      <c r="P185" s="135"/>
      <c r="Q185" s="135"/>
      <c r="R185" s="135"/>
      <c r="S185" s="135"/>
    </row>
    <row r="186" spans="1:19" s="167" customFormat="1" ht="12" customHeight="1" x14ac:dyDescent="0.25">
      <c r="A186" s="135"/>
      <c r="B186" s="135"/>
      <c r="C186" s="168"/>
      <c r="D186" s="168"/>
      <c r="E186" s="135"/>
      <c r="F186" s="135"/>
      <c r="G186" s="135"/>
      <c r="H186" s="135"/>
      <c r="I186" s="135"/>
      <c r="J186" s="135"/>
      <c r="K186" s="135"/>
      <c r="L186" s="135"/>
      <c r="M186" s="135"/>
      <c r="N186" s="135"/>
      <c r="O186" s="135"/>
      <c r="P186" s="135"/>
      <c r="Q186" s="135"/>
      <c r="R186" s="135"/>
      <c r="S186" s="135"/>
    </row>
    <row r="187" spans="1:19" s="167" customFormat="1" ht="12" customHeight="1" x14ac:dyDescent="0.25">
      <c r="A187" s="135"/>
      <c r="B187" s="135"/>
      <c r="C187" s="168"/>
      <c r="D187" s="168"/>
      <c r="E187" s="135"/>
      <c r="F187" s="135"/>
      <c r="G187" s="135"/>
      <c r="H187" s="135"/>
      <c r="I187" s="135"/>
      <c r="J187" s="135"/>
      <c r="K187" s="135"/>
      <c r="L187" s="135"/>
      <c r="M187" s="135"/>
      <c r="N187" s="135"/>
      <c r="O187" s="135"/>
      <c r="P187" s="135"/>
      <c r="Q187" s="135"/>
      <c r="R187" s="135"/>
      <c r="S187" s="135"/>
    </row>
    <row r="188" spans="1:19" s="167" customFormat="1" ht="12" customHeight="1" x14ac:dyDescent="0.25">
      <c r="A188" s="135"/>
      <c r="B188" s="135"/>
      <c r="C188" s="168"/>
      <c r="D188" s="168"/>
      <c r="E188" s="135"/>
      <c r="F188" s="135"/>
      <c r="G188" s="135"/>
      <c r="H188" s="135"/>
      <c r="I188" s="135"/>
      <c r="J188" s="135"/>
      <c r="K188" s="135"/>
      <c r="L188" s="135"/>
      <c r="M188" s="135"/>
      <c r="N188" s="135"/>
      <c r="O188" s="135"/>
      <c r="P188" s="135"/>
      <c r="Q188" s="135"/>
      <c r="R188" s="135"/>
      <c r="S188" s="135"/>
    </row>
    <row r="189" spans="1:19" s="167" customFormat="1" ht="12" customHeight="1" x14ac:dyDescent="0.25">
      <c r="A189" s="135"/>
      <c r="B189" s="135"/>
      <c r="C189" s="168"/>
      <c r="D189" s="168"/>
      <c r="E189" s="135"/>
      <c r="F189" s="135"/>
      <c r="G189" s="135"/>
      <c r="H189" s="135"/>
      <c r="I189" s="135"/>
      <c r="J189" s="135"/>
      <c r="K189" s="135"/>
      <c r="L189" s="135"/>
      <c r="M189" s="135"/>
      <c r="N189" s="135"/>
      <c r="O189" s="135"/>
      <c r="P189" s="135"/>
      <c r="Q189" s="135"/>
      <c r="R189" s="135"/>
      <c r="S189" s="135"/>
    </row>
    <row r="190" spans="1:19" s="167" customFormat="1" ht="12" customHeight="1" x14ac:dyDescent="0.25">
      <c r="A190" s="135"/>
      <c r="B190" s="135"/>
      <c r="C190" s="168"/>
      <c r="D190" s="168"/>
      <c r="E190" s="135"/>
      <c r="F190" s="135"/>
      <c r="G190" s="135"/>
      <c r="H190" s="135"/>
      <c r="I190" s="135"/>
      <c r="J190" s="135"/>
      <c r="K190" s="135"/>
      <c r="L190" s="135"/>
      <c r="M190" s="135"/>
      <c r="N190" s="135"/>
      <c r="O190" s="135"/>
      <c r="P190" s="135"/>
      <c r="Q190" s="135"/>
      <c r="R190" s="135"/>
      <c r="S190" s="135"/>
    </row>
    <row r="191" spans="1:19" s="167" customFormat="1" ht="12" customHeight="1" x14ac:dyDescent="0.25">
      <c r="A191" s="135"/>
      <c r="B191" s="135"/>
      <c r="C191" s="168"/>
      <c r="D191" s="168"/>
      <c r="E191" s="135"/>
      <c r="F191" s="135"/>
      <c r="G191" s="135"/>
      <c r="H191" s="135"/>
      <c r="I191" s="135"/>
      <c r="J191" s="135"/>
      <c r="K191" s="135"/>
      <c r="L191" s="135"/>
      <c r="M191" s="135"/>
      <c r="N191" s="135"/>
      <c r="O191" s="135"/>
      <c r="P191" s="135"/>
      <c r="Q191" s="135"/>
      <c r="R191" s="135"/>
      <c r="S191" s="135"/>
    </row>
    <row r="192" spans="1:19" s="167" customFormat="1" ht="12" customHeight="1" x14ac:dyDescent="0.25">
      <c r="A192" s="135"/>
      <c r="B192" s="135"/>
      <c r="C192" s="168"/>
      <c r="D192" s="168"/>
      <c r="E192" s="135"/>
      <c r="F192" s="135"/>
      <c r="G192" s="135"/>
      <c r="H192" s="135"/>
      <c r="I192" s="135"/>
      <c r="J192" s="135"/>
      <c r="K192" s="135"/>
      <c r="L192" s="135"/>
      <c r="M192" s="135"/>
      <c r="N192" s="135"/>
      <c r="O192" s="135"/>
      <c r="P192" s="135"/>
      <c r="Q192" s="135"/>
      <c r="R192" s="135"/>
      <c r="S192" s="135"/>
    </row>
    <row r="193" spans="1:19" s="167" customFormat="1" ht="12" customHeight="1" x14ac:dyDescent="0.25">
      <c r="A193" s="135"/>
      <c r="B193" s="135"/>
      <c r="C193" s="168"/>
      <c r="D193" s="168"/>
      <c r="E193" s="135"/>
      <c r="F193" s="135"/>
      <c r="G193" s="135"/>
      <c r="H193" s="135"/>
      <c r="I193" s="135"/>
      <c r="J193" s="135"/>
      <c r="K193" s="135"/>
      <c r="L193" s="135"/>
      <c r="M193" s="135"/>
      <c r="N193" s="135"/>
      <c r="O193" s="135"/>
      <c r="P193" s="135"/>
      <c r="Q193" s="135"/>
      <c r="R193" s="135"/>
      <c r="S193" s="135"/>
    </row>
    <row r="194" spans="1:19" s="167" customFormat="1" ht="12" customHeight="1" x14ac:dyDescent="0.25">
      <c r="A194" s="135"/>
      <c r="B194" s="135"/>
      <c r="C194" s="168"/>
      <c r="D194" s="168"/>
      <c r="E194" s="135"/>
      <c r="F194" s="135"/>
      <c r="G194" s="135"/>
      <c r="H194" s="135"/>
      <c r="I194" s="135"/>
      <c r="J194" s="135"/>
      <c r="K194" s="135"/>
      <c r="L194" s="135"/>
      <c r="M194" s="135"/>
      <c r="N194" s="135"/>
      <c r="O194" s="135"/>
      <c r="P194" s="135"/>
      <c r="Q194" s="135"/>
      <c r="R194" s="135"/>
      <c r="S194" s="135"/>
    </row>
    <row r="195" spans="1:19" s="167" customFormat="1" ht="12" customHeight="1" x14ac:dyDescent="0.25">
      <c r="A195" s="135"/>
      <c r="B195" s="135"/>
      <c r="C195" s="168"/>
      <c r="D195" s="168"/>
      <c r="E195" s="135"/>
      <c r="F195" s="135"/>
      <c r="G195" s="135"/>
      <c r="H195" s="135"/>
      <c r="I195" s="135"/>
      <c r="J195" s="135"/>
      <c r="K195" s="135"/>
      <c r="L195" s="135"/>
      <c r="M195" s="135"/>
      <c r="N195" s="135"/>
      <c r="O195" s="135"/>
      <c r="P195" s="135"/>
      <c r="Q195" s="135"/>
      <c r="R195" s="135"/>
      <c r="S195" s="135"/>
    </row>
    <row r="196" spans="1:19" s="167" customFormat="1" ht="12" customHeight="1" x14ac:dyDescent="0.25">
      <c r="A196" s="135"/>
      <c r="B196" s="135"/>
      <c r="C196" s="168"/>
      <c r="D196" s="168"/>
      <c r="E196" s="135"/>
      <c r="F196" s="135"/>
      <c r="G196" s="135"/>
      <c r="H196" s="135"/>
      <c r="I196" s="135"/>
      <c r="J196" s="135"/>
      <c r="K196" s="135"/>
      <c r="L196" s="135"/>
      <c r="M196" s="135"/>
      <c r="N196" s="135"/>
      <c r="O196" s="135"/>
      <c r="P196" s="135"/>
      <c r="Q196" s="135"/>
      <c r="R196" s="135"/>
      <c r="S196" s="135"/>
    </row>
    <row r="197" spans="1:19" s="167" customFormat="1" ht="12" customHeight="1" x14ac:dyDescent="0.25">
      <c r="A197" s="135"/>
      <c r="B197" s="135"/>
      <c r="C197" s="168"/>
      <c r="D197" s="168"/>
      <c r="E197" s="135"/>
      <c r="F197" s="135"/>
      <c r="G197" s="135"/>
      <c r="H197" s="135"/>
      <c r="I197" s="135"/>
      <c r="J197" s="135"/>
      <c r="K197" s="135"/>
      <c r="L197" s="135"/>
      <c r="M197" s="135"/>
      <c r="N197" s="135"/>
      <c r="O197" s="135"/>
      <c r="P197" s="135"/>
      <c r="Q197" s="135"/>
      <c r="R197" s="135"/>
      <c r="S197" s="135"/>
    </row>
    <row r="198" spans="1:19" s="167" customFormat="1" ht="12" customHeight="1" x14ac:dyDescent="0.25">
      <c r="A198" s="135"/>
      <c r="B198" s="135"/>
      <c r="C198" s="168"/>
      <c r="D198" s="168"/>
      <c r="E198" s="135"/>
      <c r="F198" s="135"/>
      <c r="G198" s="135"/>
      <c r="H198" s="135"/>
      <c r="I198" s="135"/>
      <c r="J198" s="135"/>
      <c r="K198" s="135"/>
      <c r="L198" s="135"/>
      <c r="M198" s="135"/>
      <c r="N198" s="135"/>
      <c r="O198" s="135"/>
      <c r="P198" s="135"/>
      <c r="Q198" s="135"/>
      <c r="R198" s="135"/>
      <c r="S198" s="135"/>
    </row>
    <row r="199" spans="1:19" s="167" customFormat="1" ht="12" customHeight="1" x14ac:dyDescent="0.25">
      <c r="A199" s="135"/>
      <c r="B199" s="135"/>
      <c r="C199" s="168"/>
      <c r="D199" s="168"/>
      <c r="E199" s="135"/>
      <c r="F199" s="135"/>
      <c r="G199" s="135"/>
      <c r="H199" s="135"/>
      <c r="I199" s="135"/>
      <c r="J199" s="135"/>
      <c r="K199" s="135"/>
      <c r="L199" s="135"/>
      <c r="M199" s="135"/>
      <c r="N199" s="135"/>
      <c r="O199" s="135"/>
      <c r="P199" s="135"/>
      <c r="Q199" s="135"/>
      <c r="R199" s="135"/>
      <c r="S199" s="135"/>
    </row>
    <row r="200" spans="1:19" s="167" customFormat="1" ht="12" customHeight="1" x14ac:dyDescent="0.25">
      <c r="A200" s="135"/>
      <c r="B200" s="135"/>
      <c r="C200" s="168"/>
      <c r="D200" s="168"/>
      <c r="E200" s="135"/>
      <c r="F200" s="135"/>
      <c r="G200" s="135"/>
      <c r="H200" s="135"/>
      <c r="I200" s="135"/>
      <c r="J200" s="135"/>
      <c r="K200" s="135"/>
      <c r="L200" s="135"/>
      <c r="M200" s="135"/>
      <c r="N200" s="135"/>
      <c r="O200" s="135"/>
      <c r="P200" s="135"/>
      <c r="Q200" s="135"/>
      <c r="R200" s="135"/>
      <c r="S200" s="135"/>
    </row>
    <row r="201" spans="1:19" s="167" customFormat="1" ht="12" customHeight="1" x14ac:dyDescent="0.25">
      <c r="A201" s="135"/>
      <c r="B201" s="135"/>
      <c r="C201" s="168"/>
      <c r="D201" s="168"/>
      <c r="E201" s="135"/>
      <c r="F201" s="135"/>
      <c r="G201" s="135"/>
      <c r="H201" s="135"/>
      <c r="I201" s="135"/>
      <c r="J201" s="135"/>
      <c r="K201" s="135"/>
      <c r="L201" s="135"/>
      <c r="M201" s="135"/>
      <c r="N201" s="135"/>
      <c r="O201" s="135"/>
      <c r="P201" s="135"/>
      <c r="Q201" s="135"/>
      <c r="R201" s="135"/>
      <c r="S201" s="135"/>
    </row>
    <row r="202" spans="1:19" s="167" customFormat="1" ht="12" customHeight="1" x14ac:dyDescent="0.25">
      <c r="A202" s="135"/>
      <c r="B202" s="135"/>
      <c r="C202" s="168"/>
      <c r="D202" s="168"/>
      <c r="E202" s="135"/>
      <c r="F202" s="135"/>
      <c r="G202" s="135"/>
      <c r="H202" s="135"/>
      <c r="I202" s="135"/>
      <c r="J202" s="135"/>
      <c r="K202" s="135"/>
      <c r="L202" s="135"/>
      <c r="M202" s="135"/>
      <c r="N202" s="135"/>
      <c r="O202" s="135"/>
      <c r="P202" s="135"/>
      <c r="Q202" s="135"/>
      <c r="R202" s="135"/>
      <c r="S202" s="135"/>
    </row>
    <row r="203" spans="1:19" s="167" customFormat="1" ht="12" customHeight="1" x14ac:dyDescent="0.25">
      <c r="A203" s="135"/>
      <c r="B203" s="135"/>
      <c r="C203" s="168"/>
      <c r="D203" s="168"/>
      <c r="E203" s="135"/>
      <c r="F203" s="135"/>
      <c r="G203" s="135"/>
      <c r="H203" s="135"/>
      <c r="I203" s="135"/>
      <c r="J203" s="135"/>
      <c r="K203" s="135"/>
      <c r="L203" s="135"/>
      <c r="M203" s="135"/>
      <c r="N203" s="135"/>
      <c r="O203" s="135"/>
      <c r="P203" s="135"/>
      <c r="Q203" s="135"/>
      <c r="R203" s="135"/>
      <c r="S203" s="135"/>
    </row>
    <row r="204" spans="1:19" s="167" customFormat="1" ht="12" customHeight="1" x14ac:dyDescent="0.25">
      <c r="A204" s="135"/>
      <c r="B204" s="135"/>
      <c r="C204" s="168"/>
      <c r="D204" s="168"/>
      <c r="E204" s="135"/>
      <c r="F204" s="135"/>
      <c r="G204" s="135"/>
      <c r="H204" s="135"/>
      <c r="I204" s="135"/>
      <c r="J204" s="135"/>
      <c r="K204" s="135"/>
      <c r="L204" s="135"/>
      <c r="M204" s="135"/>
      <c r="N204" s="135"/>
      <c r="O204" s="135"/>
      <c r="P204" s="135"/>
      <c r="Q204" s="135"/>
      <c r="R204" s="135"/>
      <c r="S204" s="135"/>
    </row>
    <row r="205" spans="1:19" s="167" customFormat="1" ht="12" customHeight="1" x14ac:dyDescent="0.25">
      <c r="A205" s="135"/>
      <c r="B205" s="135"/>
      <c r="C205" s="168"/>
      <c r="D205" s="168"/>
      <c r="E205" s="135"/>
      <c r="F205" s="135"/>
      <c r="G205" s="135"/>
      <c r="H205" s="135"/>
      <c r="I205" s="135"/>
      <c r="J205" s="135"/>
      <c r="K205" s="135"/>
      <c r="L205" s="135"/>
      <c r="M205" s="135"/>
      <c r="N205" s="135"/>
      <c r="O205" s="135"/>
      <c r="P205" s="135"/>
      <c r="Q205" s="135"/>
      <c r="R205" s="135"/>
      <c r="S205" s="135"/>
    </row>
    <row r="206" spans="1:19" s="167" customFormat="1" ht="12" customHeight="1" x14ac:dyDescent="0.25">
      <c r="A206" s="135"/>
      <c r="B206" s="135"/>
      <c r="C206" s="168"/>
      <c r="D206" s="168"/>
      <c r="E206" s="135"/>
      <c r="F206" s="135"/>
      <c r="G206" s="135"/>
      <c r="H206" s="135"/>
      <c r="I206" s="135"/>
      <c r="J206" s="135"/>
      <c r="K206" s="135"/>
      <c r="L206" s="135"/>
      <c r="M206" s="135"/>
      <c r="N206" s="135"/>
      <c r="O206" s="135"/>
      <c r="P206" s="135"/>
      <c r="Q206" s="135"/>
      <c r="R206" s="135"/>
      <c r="S206" s="135"/>
    </row>
    <row r="207" spans="1:19" s="167" customFormat="1" ht="12" customHeight="1" x14ac:dyDescent="0.25">
      <c r="A207" s="135"/>
      <c r="B207" s="135"/>
      <c r="C207" s="168"/>
      <c r="D207" s="168"/>
      <c r="E207" s="135"/>
      <c r="F207" s="135"/>
      <c r="G207" s="135"/>
      <c r="H207" s="135"/>
      <c r="I207" s="135"/>
      <c r="J207" s="135"/>
      <c r="K207" s="135"/>
      <c r="L207" s="135"/>
      <c r="M207" s="135"/>
      <c r="N207" s="135"/>
      <c r="O207" s="135"/>
      <c r="P207" s="135"/>
      <c r="Q207" s="135"/>
      <c r="R207" s="135"/>
      <c r="S207" s="135"/>
    </row>
    <row r="208" spans="1:19" s="167" customFormat="1" ht="12" customHeight="1" x14ac:dyDescent="0.25">
      <c r="A208" s="135"/>
      <c r="B208" s="135"/>
      <c r="C208" s="168"/>
      <c r="D208" s="168"/>
      <c r="E208" s="135"/>
      <c r="F208" s="135"/>
      <c r="G208" s="135"/>
      <c r="H208" s="135"/>
      <c r="I208" s="135"/>
      <c r="J208" s="135"/>
      <c r="K208" s="135"/>
      <c r="L208" s="135"/>
      <c r="M208" s="135"/>
      <c r="N208" s="135"/>
      <c r="O208" s="135"/>
      <c r="P208" s="135"/>
      <c r="Q208" s="135"/>
      <c r="R208" s="135"/>
      <c r="S208" s="135"/>
    </row>
    <row r="209" spans="1:19" s="167" customFormat="1" ht="12" customHeight="1" x14ac:dyDescent="0.25">
      <c r="A209" s="135"/>
      <c r="B209" s="135"/>
      <c r="C209" s="168"/>
      <c r="D209" s="168"/>
      <c r="E209" s="135"/>
      <c r="F209" s="135"/>
      <c r="G209" s="135"/>
      <c r="H209" s="135"/>
      <c r="I209" s="135"/>
      <c r="J209" s="135"/>
      <c r="K209" s="135"/>
      <c r="L209" s="135"/>
      <c r="M209" s="135"/>
      <c r="N209" s="135"/>
      <c r="O209" s="135"/>
      <c r="P209" s="135"/>
      <c r="Q209" s="135"/>
      <c r="R209" s="135"/>
      <c r="S209" s="135"/>
    </row>
    <row r="210" spans="1:19" s="167" customFormat="1" ht="12" customHeight="1" x14ac:dyDescent="0.25">
      <c r="A210" s="135"/>
      <c r="B210" s="135"/>
      <c r="C210" s="168"/>
      <c r="D210" s="168"/>
      <c r="E210" s="135"/>
      <c r="F210" s="135"/>
      <c r="G210" s="135"/>
      <c r="H210" s="135"/>
      <c r="I210" s="135"/>
      <c r="J210" s="135"/>
      <c r="K210" s="135"/>
      <c r="L210" s="135"/>
      <c r="M210" s="135"/>
      <c r="N210" s="135"/>
      <c r="O210" s="135"/>
      <c r="P210" s="135"/>
      <c r="Q210" s="135"/>
      <c r="R210" s="135"/>
      <c r="S210" s="135"/>
    </row>
    <row r="211" spans="1:19" s="167" customFormat="1" ht="12" customHeight="1" x14ac:dyDescent="0.25">
      <c r="A211" s="135"/>
      <c r="B211" s="135"/>
      <c r="C211" s="168"/>
      <c r="D211" s="168"/>
      <c r="E211" s="135"/>
      <c r="F211" s="135"/>
      <c r="G211" s="135"/>
      <c r="H211" s="135"/>
      <c r="I211" s="135"/>
      <c r="J211" s="135"/>
      <c r="K211" s="135"/>
      <c r="L211" s="135"/>
      <c r="M211" s="135"/>
      <c r="N211" s="135"/>
      <c r="O211" s="135"/>
      <c r="P211" s="135"/>
      <c r="Q211" s="135"/>
      <c r="R211" s="135"/>
      <c r="S211" s="135"/>
    </row>
    <row r="212" spans="1:19" s="167" customFormat="1" ht="12" customHeight="1" x14ac:dyDescent="0.25">
      <c r="A212" s="135"/>
      <c r="B212" s="135"/>
      <c r="C212" s="168"/>
      <c r="D212" s="168"/>
      <c r="E212" s="135"/>
      <c r="F212" s="135"/>
      <c r="G212" s="135"/>
      <c r="H212" s="135"/>
      <c r="I212" s="135"/>
      <c r="J212" s="135"/>
      <c r="K212" s="135"/>
      <c r="L212" s="135"/>
      <c r="M212" s="135"/>
      <c r="N212" s="135"/>
      <c r="O212" s="135"/>
      <c r="P212" s="135"/>
      <c r="Q212" s="135"/>
      <c r="R212" s="135"/>
      <c r="S212" s="135"/>
    </row>
    <row r="213" spans="1:19" s="167" customFormat="1" ht="12" customHeight="1" x14ac:dyDescent="0.25">
      <c r="A213" s="135"/>
      <c r="B213" s="135"/>
      <c r="C213" s="168"/>
      <c r="D213" s="168"/>
      <c r="E213" s="135"/>
      <c r="F213" s="135"/>
      <c r="G213" s="135"/>
      <c r="H213" s="135"/>
      <c r="I213" s="135"/>
      <c r="J213" s="135"/>
      <c r="K213" s="135"/>
      <c r="L213" s="135"/>
      <c r="M213" s="135"/>
      <c r="N213" s="135"/>
      <c r="O213" s="135"/>
      <c r="P213" s="135"/>
      <c r="Q213" s="135"/>
      <c r="R213" s="135"/>
      <c r="S213" s="135"/>
    </row>
    <row r="214" spans="1:19" s="167" customFormat="1" ht="12" customHeight="1" x14ac:dyDescent="0.25">
      <c r="A214" s="135"/>
      <c r="B214" s="135"/>
      <c r="C214" s="168"/>
      <c r="D214" s="168"/>
      <c r="E214" s="135"/>
      <c r="F214" s="135"/>
      <c r="G214" s="135"/>
      <c r="H214" s="135"/>
      <c r="I214" s="135"/>
      <c r="J214" s="135"/>
      <c r="K214" s="135"/>
      <c r="L214" s="135"/>
      <c r="M214" s="135"/>
      <c r="N214" s="135"/>
      <c r="O214" s="135"/>
      <c r="P214" s="135"/>
      <c r="Q214" s="135"/>
      <c r="R214" s="135"/>
      <c r="S214" s="135"/>
    </row>
    <row r="215" spans="1:19" s="167" customFormat="1" ht="12" customHeight="1" x14ac:dyDescent="0.25">
      <c r="A215" s="135"/>
      <c r="B215" s="135"/>
      <c r="C215" s="168"/>
      <c r="D215" s="168"/>
      <c r="E215" s="135"/>
      <c r="F215" s="135"/>
      <c r="G215" s="135"/>
      <c r="H215" s="135"/>
      <c r="I215" s="135"/>
      <c r="J215" s="135"/>
      <c r="K215" s="135"/>
      <c r="L215" s="135"/>
      <c r="M215" s="135"/>
      <c r="N215" s="135"/>
      <c r="O215" s="135"/>
      <c r="P215" s="135"/>
      <c r="Q215" s="135"/>
      <c r="R215" s="135"/>
      <c r="S215" s="135"/>
    </row>
    <row r="216" spans="1:19" s="167" customFormat="1" ht="12" customHeight="1" x14ac:dyDescent="0.25">
      <c r="A216" s="135"/>
      <c r="B216" s="135"/>
      <c r="C216" s="168"/>
      <c r="D216" s="168"/>
      <c r="E216" s="135"/>
      <c r="F216" s="135"/>
      <c r="G216" s="135"/>
      <c r="H216" s="135"/>
      <c r="I216" s="135"/>
      <c r="J216" s="135"/>
      <c r="K216" s="135"/>
      <c r="L216" s="135"/>
      <c r="M216" s="135"/>
      <c r="N216" s="135"/>
      <c r="O216" s="135"/>
      <c r="P216" s="135"/>
      <c r="Q216" s="135"/>
      <c r="R216" s="135"/>
      <c r="S216" s="135"/>
    </row>
    <row r="217" spans="1:19" s="167" customFormat="1" ht="12" customHeight="1" x14ac:dyDescent="0.25">
      <c r="A217" s="135"/>
      <c r="B217" s="135"/>
      <c r="C217" s="168"/>
      <c r="D217" s="168"/>
      <c r="E217" s="135"/>
      <c r="F217" s="135"/>
      <c r="G217" s="135"/>
      <c r="H217" s="135"/>
      <c r="I217" s="135"/>
      <c r="J217" s="135"/>
      <c r="K217" s="135"/>
      <c r="L217" s="135"/>
      <c r="M217" s="135"/>
      <c r="N217" s="135"/>
      <c r="O217" s="135"/>
      <c r="P217" s="135"/>
      <c r="Q217" s="135"/>
      <c r="R217" s="135"/>
      <c r="S217" s="135"/>
    </row>
    <row r="218" spans="1:19" s="167" customFormat="1" ht="12" customHeight="1" x14ac:dyDescent="0.25">
      <c r="A218" s="135"/>
      <c r="B218" s="135"/>
      <c r="C218" s="168"/>
      <c r="D218" s="168"/>
      <c r="E218" s="135"/>
      <c r="F218" s="135"/>
      <c r="G218" s="135"/>
      <c r="H218" s="135"/>
      <c r="I218" s="135"/>
      <c r="J218" s="135"/>
      <c r="K218" s="135"/>
      <c r="L218" s="135"/>
      <c r="M218" s="135"/>
      <c r="N218" s="135"/>
      <c r="O218" s="135"/>
      <c r="P218" s="135"/>
      <c r="Q218" s="135"/>
      <c r="R218" s="135"/>
      <c r="S218" s="135"/>
    </row>
    <row r="219" spans="1:19" s="167" customFormat="1" ht="12" customHeight="1" x14ac:dyDescent="0.25">
      <c r="A219" s="135"/>
      <c r="B219" s="135"/>
      <c r="C219" s="168"/>
      <c r="D219" s="168"/>
      <c r="E219" s="135"/>
      <c r="F219" s="135"/>
      <c r="G219" s="135"/>
      <c r="H219" s="135"/>
      <c r="I219" s="135"/>
      <c r="J219" s="135"/>
      <c r="K219" s="135"/>
      <c r="L219" s="135"/>
      <c r="M219" s="135"/>
      <c r="N219" s="135"/>
      <c r="O219" s="135"/>
      <c r="P219" s="135"/>
      <c r="Q219" s="135"/>
      <c r="R219" s="135"/>
      <c r="S219" s="135"/>
    </row>
    <row r="220" spans="1:19" s="167" customFormat="1" ht="12" customHeight="1" x14ac:dyDescent="0.25">
      <c r="A220" s="135"/>
      <c r="B220" s="135"/>
      <c r="C220" s="168"/>
      <c r="D220" s="168"/>
      <c r="E220" s="135"/>
      <c r="F220" s="135"/>
      <c r="G220" s="135"/>
      <c r="H220" s="135"/>
      <c r="I220" s="135"/>
      <c r="J220" s="135"/>
      <c r="K220" s="135"/>
      <c r="L220" s="135"/>
      <c r="M220" s="135"/>
      <c r="N220" s="135"/>
      <c r="O220" s="135"/>
      <c r="P220" s="135"/>
      <c r="Q220" s="135"/>
      <c r="R220" s="135"/>
      <c r="S220" s="135"/>
    </row>
    <row r="221" spans="1:19" s="167" customFormat="1" ht="12" customHeight="1" x14ac:dyDescent="0.25">
      <c r="A221" s="135"/>
      <c r="B221" s="135"/>
      <c r="C221" s="168"/>
      <c r="D221" s="168"/>
      <c r="E221" s="135"/>
      <c r="F221" s="135"/>
      <c r="G221" s="135"/>
      <c r="H221" s="135"/>
      <c r="I221" s="135"/>
      <c r="J221" s="135"/>
      <c r="K221" s="135"/>
      <c r="L221" s="135"/>
      <c r="M221" s="135"/>
      <c r="N221" s="135"/>
      <c r="O221" s="135"/>
      <c r="P221" s="135"/>
      <c r="Q221" s="135"/>
      <c r="R221" s="135"/>
      <c r="S221" s="135"/>
    </row>
    <row r="222" spans="1:19" ht="12" customHeight="1" x14ac:dyDescent="0.25">
      <c r="A222" s="72"/>
      <c r="B222" s="72"/>
      <c r="C222" s="73"/>
      <c r="D222" s="73"/>
      <c r="E222" s="72"/>
      <c r="F222" s="72"/>
      <c r="G222" s="72"/>
      <c r="H222" s="72"/>
      <c r="I222" s="72"/>
      <c r="J222" s="72"/>
      <c r="K222" s="72"/>
      <c r="L222" s="72"/>
      <c r="M222" s="72"/>
      <c r="N222" s="72"/>
      <c r="O222" s="72"/>
      <c r="P222" s="72"/>
      <c r="Q222" s="72"/>
      <c r="R222" s="72"/>
      <c r="S222" s="72"/>
    </row>
    <row r="223" spans="1:19" ht="12" customHeight="1" x14ac:dyDescent="0.25">
      <c r="A223" s="72"/>
      <c r="B223" s="72"/>
      <c r="C223" s="73"/>
      <c r="D223" s="73"/>
      <c r="E223" s="72"/>
      <c r="F223" s="72"/>
      <c r="G223" s="72"/>
      <c r="H223" s="72"/>
      <c r="I223" s="72"/>
      <c r="J223" s="72"/>
      <c r="K223" s="72"/>
      <c r="L223" s="72"/>
      <c r="M223" s="72"/>
      <c r="N223" s="72"/>
      <c r="O223" s="72"/>
      <c r="P223" s="72"/>
      <c r="Q223" s="72"/>
      <c r="R223" s="72"/>
      <c r="S223" s="72"/>
    </row>
    <row r="224" spans="1:19" ht="12" customHeight="1" x14ac:dyDescent="0.25">
      <c r="A224" s="72"/>
      <c r="B224" s="72"/>
      <c r="C224" s="73"/>
      <c r="D224" s="73"/>
      <c r="E224" s="72"/>
      <c r="F224" s="72"/>
      <c r="G224" s="72"/>
      <c r="H224" s="72"/>
      <c r="I224" s="72"/>
      <c r="J224" s="72"/>
      <c r="K224" s="72"/>
      <c r="L224" s="72"/>
      <c r="M224" s="72"/>
      <c r="N224" s="72"/>
      <c r="O224" s="72"/>
      <c r="P224" s="72"/>
      <c r="Q224" s="72"/>
      <c r="R224" s="72"/>
      <c r="S224" s="72"/>
    </row>
    <row r="225" spans="1:19" ht="12" customHeight="1" x14ac:dyDescent="0.25">
      <c r="A225" s="72"/>
      <c r="B225" s="72"/>
      <c r="C225" s="73"/>
      <c r="D225" s="73"/>
      <c r="E225" s="72"/>
      <c r="F225" s="72"/>
      <c r="G225" s="72"/>
      <c r="H225" s="72"/>
      <c r="I225" s="72"/>
      <c r="J225" s="72"/>
      <c r="K225" s="72"/>
      <c r="L225" s="72"/>
      <c r="M225" s="72"/>
      <c r="N225" s="72"/>
      <c r="O225" s="72"/>
      <c r="P225" s="72"/>
      <c r="Q225" s="72"/>
      <c r="R225" s="72"/>
      <c r="S225" s="72"/>
    </row>
    <row r="226" spans="1:19" ht="12" customHeight="1" x14ac:dyDescent="0.25">
      <c r="A226" s="72"/>
      <c r="B226" s="72"/>
      <c r="C226" s="73"/>
      <c r="D226" s="73"/>
      <c r="E226" s="72"/>
      <c r="F226" s="72"/>
      <c r="G226" s="72"/>
      <c r="H226" s="72"/>
      <c r="I226" s="72"/>
      <c r="J226" s="72"/>
      <c r="K226" s="72"/>
      <c r="L226" s="72"/>
      <c r="M226" s="72"/>
      <c r="N226" s="72"/>
      <c r="O226" s="72"/>
      <c r="P226" s="72"/>
      <c r="Q226" s="72"/>
      <c r="R226" s="72"/>
      <c r="S226" s="72"/>
    </row>
    <row r="227" spans="1:19" x14ac:dyDescent="0.25">
      <c r="A227" s="72"/>
      <c r="B227" s="72"/>
      <c r="C227" s="73"/>
      <c r="D227" s="73"/>
      <c r="E227" s="72"/>
      <c r="F227" s="72"/>
      <c r="G227" s="72"/>
      <c r="H227" s="72"/>
      <c r="I227" s="72"/>
      <c r="J227" s="72"/>
      <c r="K227" s="72"/>
      <c r="L227" s="72"/>
      <c r="M227" s="72"/>
      <c r="N227" s="72"/>
      <c r="O227" s="72"/>
      <c r="P227" s="72"/>
      <c r="Q227" s="72"/>
      <c r="R227" s="72"/>
      <c r="S227" s="72"/>
    </row>
    <row r="228" spans="1:19" x14ac:dyDescent="0.25">
      <c r="A228" s="72"/>
      <c r="B228" s="72"/>
      <c r="C228" s="73"/>
      <c r="D228" s="73"/>
      <c r="E228" s="72"/>
      <c r="F228" s="72"/>
      <c r="G228" s="72"/>
      <c r="H228" s="72"/>
      <c r="I228" s="72"/>
      <c r="J228" s="72"/>
      <c r="K228" s="72"/>
      <c r="L228" s="72"/>
      <c r="M228" s="72"/>
      <c r="N228" s="72"/>
      <c r="O228" s="72"/>
      <c r="P228" s="72"/>
      <c r="Q228" s="72"/>
      <c r="R228" s="72"/>
      <c r="S228" s="72"/>
    </row>
    <row r="229" spans="1:19" x14ac:dyDescent="0.25">
      <c r="A229" s="72"/>
      <c r="B229" s="72"/>
      <c r="C229" s="73"/>
      <c r="D229" s="73"/>
      <c r="E229" s="72"/>
      <c r="F229" s="72"/>
      <c r="G229" s="72"/>
      <c r="H229" s="72"/>
      <c r="I229" s="72"/>
      <c r="J229" s="72"/>
      <c r="K229" s="72"/>
      <c r="L229" s="72"/>
      <c r="M229" s="72"/>
      <c r="N229" s="72"/>
      <c r="O229" s="72"/>
      <c r="P229" s="72"/>
      <c r="Q229" s="72"/>
      <c r="R229" s="72"/>
      <c r="S229" s="72"/>
    </row>
    <row r="230" spans="1:19" x14ac:dyDescent="0.25">
      <c r="A230" s="72"/>
      <c r="B230" s="72"/>
      <c r="C230" s="73"/>
      <c r="D230" s="73"/>
      <c r="E230" s="72"/>
      <c r="F230" s="72"/>
      <c r="G230" s="72"/>
      <c r="H230" s="72"/>
      <c r="I230" s="72"/>
      <c r="J230" s="72"/>
      <c r="K230" s="72"/>
      <c r="L230" s="72"/>
      <c r="M230" s="72"/>
      <c r="N230" s="72"/>
      <c r="O230" s="72"/>
      <c r="P230" s="72"/>
      <c r="Q230" s="72"/>
      <c r="R230" s="72"/>
      <c r="S230" s="72"/>
    </row>
    <row r="231" spans="1:19" x14ac:dyDescent="0.25">
      <c r="A231" s="72"/>
      <c r="B231" s="72"/>
      <c r="C231" s="73"/>
      <c r="D231" s="73"/>
      <c r="E231" s="72"/>
      <c r="F231" s="72"/>
      <c r="G231" s="72"/>
      <c r="H231" s="72"/>
      <c r="I231" s="72"/>
      <c r="J231" s="72"/>
      <c r="K231" s="72"/>
      <c r="L231" s="72"/>
      <c r="M231" s="72"/>
      <c r="N231" s="72"/>
      <c r="O231" s="72"/>
      <c r="P231" s="72"/>
      <c r="Q231" s="72"/>
      <c r="R231" s="72"/>
      <c r="S231" s="72"/>
    </row>
    <row r="232" spans="1:19" x14ac:dyDescent="0.25">
      <c r="A232" s="72"/>
      <c r="B232" s="72"/>
      <c r="C232" s="73"/>
      <c r="D232" s="73"/>
      <c r="E232" s="72"/>
      <c r="F232" s="72"/>
      <c r="G232" s="72"/>
      <c r="H232" s="72"/>
      <c r="I232" s="72"/>
      <c r="J232" s="72"/>
      <c r="K232" s="72"/>
      <c r="L232" s="72"/>
      <c r="M232" s="72"/>
      <c r="N232" s="72"/>
      <c r="O232" s="72"/>
      <c r="P232" s="72"/>
      <c r="Q232" s="72"/>
      <c r="R232" s="72"/>
      <c r="S232" s="72"/>
    </row>
    <row r="233" spans="1:19" x14ac:dyDescent="0.25">
      <c r="A233" s="72"/>
      <c r="B233" s="72"/>
      <c r="C233" s="73"/>
      <c r="D233" s="73"/>
      <c r="E233" s="72"/>
      <c r="F233" s="72"/>
      <c r="G233" s="72"/>
      <c r="H233" s="72"/>
      <c r="I233" s="72"/>
      <c r="J233" s="72"/>
      <c r="K233" s="72"/>
      <c r="L233" s="72"/>
      <c r="M233" s="72"/>
      <c r="N233" s="72"/>
      <c r="O233" s="72"/>
      <c r="P233" s="72"/>
      <c r="Q233" s="72"/>
      <c r="R233" s="72"/>
      <c r="S233" s="72"/>
    </row>
    <row r="234" spans="1:19" x14ac:dyDescent="0.25">
      <c r="A234" s="72"/>
      <c r="B234" s="72"/>
      <c r="C234" s="73"/>
      <c r="D234" s="73"/>
      <c r="E234" s="72"/>
      <c r="F234" s="72"/>
      <c r="G234" s="72"/>
      <c r="H234" s="72"/>
      <c r="I234" s="72"/>
      <c r="J234" s="72"/>
      <c r="K234" s="72"/>
      <c r="L234" s="72"/>
      <c r="M234" s="72"/>
      <c r="N234" s="72"/>
      <c r="O234" s="72"/>
      <c r="P234" s="72"/>
      <c r="Q234" s="72"/>
      <c r="R234" s="72"/>
      <c r="S234" s="72"/>
    </row>
    <row r="235" spans="1:19" x14ac:dyDescent="0.25">
      <c r="A235" s="72"/>
      <c r="B235" s="72"/>
      <c r="C235" s="73"/>
      <c r="D235" s="73"/>
      <c r="E235" s="72"/>
      <c r="F235" s="72"/>
      <c r="G235" s="72"/>
      <c r="H235" s="72"/>
      <c r="I235" s="72"/>
      <c r="J235" s="72"/>
      <c r="K235" s="72"/>
      <c r="L235" s="72"/>
      <c r="M235" s="72"/>
      <c r="N235" s="72"/>
      <c r="O235" s="72"/>
      <c r="P235" s="72"/>
      <c r="Q235" s="72"/>
      <c r="R235" s="72"/>
      <c r="S235" s="72"/>
    </row>
    <row r="236" spans="1:19" x14ac:dyDescent="0.25">
      <c r="A236" s="72"/>
      <c r="B236" s="72"/>
      <c r="C236" s="73"/>
      <c r="D236" s="73"/>
      <c r="E236" s="72"/>
      <c r="F236" s="72"/>
      <c r="G236" s="72"/>
      <c r="H236" s="72"/>
      <c r="I236" s="72"/>
      <c r="J236" s="72"/>
      <c r="K236" s="72"/>
      <c r="L236" s="72"/>
      <c r="M236" s="72"/>
      <c r="N236" s="72"/>
      <c r="O236" s="72"/>
      <c r="P236" s="72"/>
      <c r="Q236" s="72"/>
      <c r="R236" s="72"/>
      <c r="S236" s="72"/>
    </row>
    <row r="237" spans="1:19" x14ac:dyDescent="0.25">
      <c r="A237" s="72"/>
      <c r="B237" s="72"/>
      <c r="C237" s="73"/>
      <c r="D237" s="73"/>
      <c r="E237" s="72"/>
      <c r="F237" s="72"/>
      <c r="G237" s="72"/>
      <c r="H237" s="72"/>
      <c r="I237" s="72"/>
      <c r="J237" s="72"/>
      <c r="K237" s="72"/>
      <c r="L237" s="72"/>
      <c r="M237" s="72"/>
      <c r="N237" s="72"/>
      <c r="O237" s="72"/>
      <c r="P237" s="72"/>
      <c r="Q237" s="72"/>
      <c r="R237" s="72"/>
      <c r="S237" s="72"/>
    </row>
    <row r="238" spans="1:19" x14ac:dyDescent="0.25">
      <c r="A238" s="72"/>
      <c r="B238" s="72"/>
      <c r="C238" s="73"/>
      <c r="D238" s="73"/>
      <c r="E238" s="72"/>
      <c r="F238" s="72"/>
      <c r="G238" s="72"/>
      <c r="H238" s="72"/>
      <c r="I238" s="72"/>
      <c r="J238" s="72"/>
      <c r="K238" s="72"/>
      <c r="L238" s="72"/>
      <c r="M238" s="72"/>
      <c r="N238" s="72"/>
      <c r="O238" s="72"/>
      <c r="P238" s="72"/>
      <c r="Q238" s="72"/>
      <c r="R238" s="72"/>
      <c r="S238" s="72"/>
    </row>
    <row r="239" spans="1:19" x14ac:dyDescent="0.25">
      <c r="A239" s="72"/>
      <c r="B239" s="72"/>
      <c r="C239" s="73"/>
      <c r="D239" s="73"/>
      <c r="E239" s="72"/>
      <c r="F239" s="72"/>
      <c r="G239" s="72"/>
      <c r="H239" s="72"/>
      <c r="I239" s="72"/>
      <c r="J239" s="72"/>
      <c r="K239" s="72"/>
      <c r="L239" s="72"/>
      <c r="M239" s="72"/>
      <c r="N239" s="72"/>
      <c r="O239" s="72"/>
      <c r="P239" s="72"/>
      <c r="Q239" s="72"/>
      <c r="R239" s="72"/>
      <c r="S239" s="72"/>
    </row>
    <row r="240" spans="1:19" x14ac:dyDescent="0.25">
      <c r="A240" s="72"/>
      <c r="B240" s="72"/>
      <c r="C240" s="73"/>
      <c r="D240" s="73"/>
      <c r="E240" s="72"/>
      <c r="F240" s="72"/>
      <c r="G240" s="72"/>
      <c r="H240" s="72"/>
      <c r="I240" s="72"/>
      <c r="J240" s="72"/>
      <c r="K240" s="72"/>
      <c r="L240" s="72"/>
      <c r="M240" s="72"/>
      <c r="N240" s="72"/>
      <c r="O240" s="72"/>
      <c r="P240" s="72"/>
      <c r="Q240" s="72"/>
      <c r="R240" s="72"/>
      <c r="S240" s="72"/>
    </row>
    <row r="241" spans="1:19" x14ac:dyDescent="0.25">
      <c r="A241" s="72"/>
      <c r="B241" s="72"/>
      <c r="C241" s="73"/>
      <c r="D241" s="73"/>
      <c r="E241" s="72"/>
      <c r="F241" s="72"/>
      <c r="G241" s="72"/>
      <c r="H241" s="72"/>
      <c r="I241" s="72"/>
      <c r="J241" s="72"/>
      <c r="K241" s="72"/>
      <c r="L241" s="72"/>
      <c r="M241" s="72"/>
      <c r="N241" s="72"/>
      <c r="O241" s="72"/>
      <c r="P241" s="72"/>
      <c r="Q241" s="72"/>
      <c r="R241" s="72"/>
      <c r="S241" s="72"/>
    </row>
    <row r="242" spans="1:19" x14ac:dyDescent="0.25">
      <c r="A242" s="72"/>
      <c r="B242" s="72"/>
      <c r="C242" s="73"/>
      <c r="D242" s="73"/>
      <c r="E242" s="72"/>
      <c r="F242" s="72"/>
      <c r="G242" s="72"/>
      <c r="H242" s="72"/>
      <c r="I242" s="72"/>
      <c r="J242" s="72"/>
      <c r="K242" s="72"/>
      <c r="L242" s="72"/>
      <c r="M242" s="72"/>
      <c r="N242" s="72"/>
      <c r="O242" s="72"/>
      <c r="P242" s="72"/>
      <c r="Q242" s="72"/>
      <c r="R242" s="72"/>
      <c r="S242" s="72"/>
    </row>
    <row r="243" spans="1:19" x14ac:dyDescent="0.25">
      <c r="A243" s="72"/>
      <c r="B243" s="72"/>
      <c r="C243" s="73"/>
      <c r="D243" s="73"/>
      <c r="E243" s="72"/>
      <c r="F243" s="72"/>
      <c r="G243" s="72"/>
      <c r="H243" s="72"/>
      <c r="I243" s="72"/>
      <c r="J243" s="72"/>
      <c r="K243" s="72"/>
      <c r="L243" s="72"/>
      <c r="M243" s="72"/>
      <c r="N243" s="72"/>
      <c r="O243" s="72"/>
      <c r="P243" s="72"/>
      <c r="Q243" s="72"/>
      <c r="R243" s="72"/>
      <c r="S243" s="72"/>
    </row>
    <row r="244" spans="1:19" x14ac:dyDescent="0.25">
      <c r="A244" s="72"/>
      <c r="B244" s="72"/>
      <c r="C244" s="73"/>
      <c r="D244" s="73"/>
      <c r="E244" s="72"/>
      <c r="F244" s="72"/>
      <c r="G244" s="72"/>
      <c r="H244" s="72"/>
      <c r="I244" s="72"/>
      <c r="J244" s="72"/>
      <c r="K244" s="72"/>
      <c r="L244" s="72"/>
      <c r="M244" s="72"/>
      <c r="N244" s="72"/>
      <c r="O244" s="72"/>
      <c r="P244" s="72"/>
      <c r="Q244" s="72"/>
      <c r="R244" s="72"/>
      <c r="S244" s="72"/>
    </row>
    <row r="245" spans="1:19" x14ac:dyDescent="0.25">
      <c r="A245" s="72"/>
      <c r="B245" s="72"/>
      <c r="C245" s="73"/>
      <c r="D245" s="73"/>
      <c r="E245" s="72"/>
      <c r="F245" s="72"/>
      <c r="G245" s="72"/>
      <c r="H245" s="72"/>
      <c r="I245" s="72"/>
      <c r="J245" s="72"/>
      <c r="K245" s="72"/>
      <c r="L245" s="72"/>
      <c r="M245" s="72"/>
      <c r="N245" s="72"/>
      <c r="O245" s="72"/>
      <c r="P245" s="72"/>
      <c r="Q245" s="72"/>
      <c r="R245" s="72"/>
      <c r="S245" s="72"/>
    </row>
    <row r="246" spans="1:19" x14ac:dyDescent="0.25">
      <c r="A246" s="72"/>
      <c r="B246" s="72"/>
      <c r="C246" s="73"/>
      <c r="D246" s="73"/>
      <c r="E246" s="72"/>
      <c r="F246" s="72"/>
      <c r="G246" s="72"/>
      <c r="H246" s="72"/>
      <c r="I246" s="72"/>
      <c r="J246" s="72"/>
      <c r="K246" s="72"/>
      <c r="L246" s="72"/>
      <c r="M246" s="72"/>
      <c r="N246" s="72"/>
      <c r="O246" s="72"/>
      <c r="P246" s="72"/>
      <c r="Q246" s="72"/>
      <c r="R246" s="72"/>
      <c r="S246" s="72"/>
    </row>
    <row r="247" spans="1:19" x14ac:dyDescent="0.25">
      <c r="A247" s="72"/>
      <c r="B247" s="72"/>
      <c r="C247" s="73"/>
      <c r="D247" s="73"/>
      <c r="E247" s="72"/>
      <c r="F247" s="72"/>
      <c r="G247" s="72"/>
      <c r="H247" s="72"/>
      <c r="I247" s="72"/>
      <c r="J247" s="72"/>
      <c r="K247" s="72"/>
      <c r="L247" s="72"/>
      <c r="M247" s="72"/>
      <c r="N247" s="72"/>
      <c r="O247" s="72"/>
      <c r="P247" s="72"/>
      <c r="Q247" s="72"/>
      <c r="R247" s="72"/>
      <c r="S247" s="72"/>
    </row>
    <row r="248" spans="1:19" x14ac:dyDescent="0.25">
      <c r="A248" s="72"/>
      <c r="B248" s="72"/>
      <c r="C248" s="73"/>
      <c r="D248" s="73"/>
      <c r="E248" s="72"/>
      <c r="F248" s="72"/>
      <c r="G248" s="72"/>
      <c r="H248" s="72"/>
      <c r="I248" s="72"/>
      <c r="J248" s="72"/>
      <c r="K248" s="72"/>
      <c r="L248" s="72"/>
      <c r="M248" s="72"/>
      <c r="N248" s="72"/>
      <c r="O248" s="72"/>
      <c r="P248" s="72"/>
      <c r="Q248" s="72"/>
      <c r="R248" s="72"/>
      <c r="S248" s="72"/>
    </row>
    <row r="249" spans="1:19" x14ac:dyDescent="0.25">
      <c r="A249" s="72"/>
      <c r="B249" s="72"/>
      <c r="C249" s="73"/>
      <c r="D249" s="73"/>
      <c r="E249" s="72"/>
      <c r="F249" s="72"/>
      <c r="G249" s="72"/>
      <c r="H249" s="72"/>
      <c r="I249" s="72"/>
      <c r="J249" s="72"/>
      <c r="K249" s="72"/>
      <c r="L249" s="72"/>
      <c r="M249" s="72"/>
      <c r="N249" s="72"/>
      <c r="O249" s="72"/>
      <c r="P249" s="72"/>
      <c r="Q249" s="72"/>
      <c r="R249" s="72"/>
      <c r="S249" s="72"/>
    </row>
    <row r="250" spans="1:19" x14ac:dyDescent="0.25">
      <c r="A250" s="72"/>
      <c r="B250" s="72"/>
      <c r="C250" s="73"/>
      <c r="D250" s="73"/>
      <c r="E250" s="72"/>
      <c r="F250" s="72"/>
      <c r="G250" s="72"/>
      <c r="H250" s="72"/>
      <c r="I250" s="72"/>
      <c r="J250" s="72"/>
      <c r="K250" s="72"/>
      <c r="L250" s="72"/>
      <c r="M250" s="72"/>
      <c r="N250" s="72"/>
      <c r="O250" s="72"/>
      <c r="P250" s="72"/>
      <c r="Q250" s="72"/>
      <c r="R250" s="72"/>
      <c r="S250" s="72"/>
    </row>
    <row r="251" spans="1:19" x14ac:dyDescent="0.25">
      <c r="A251" s="72"/>
      <c r="B251" s="72"/>
      <c r="C251" s="73"/>
      <c r="D251" s="73"/>
      <c r="E251" s="72"/>
      <c r="F251" s="72"/>
      <c r="G251" s="72"/>
      <c r="H251" s="72"/>
      <c r="I251" s="72"/>
      <c r="J251" s="72"/>
      <c r="K251" s="72"/>
      <c r="L251" s="72"/>
      <c r="M251" s="72"/>
      <c r="N251" s="72"/>
      <c r="O251" s="72"/>
      <c r="P251" s="72"/>
      <c r="Q251" s="72"/>
      <c r="R251" s="72"/>
      <c r="S251" s="72"/>
    </row>
    <row r="252" spans="1:19" x14ac:dyDescent="0.25">
      <c r="A252" s="72"/>
      <c r="B252" s="72"/>
      <c r="C252" s="73"/>
      <c r="D252" s="73"/>
      <c r="E252" s="72"/>
      <c r="F252" s="72"/>
      <c r="G252" s="72"/>
      <c r="H252" s="72"/>
      <c r="I252" s="72"/>
      <c r="J252" s="72"/>
      <c r="K252" s="72"/>
      <c r="L252" s="72"/>
      <c r="M252" s="72"/>
      <c r="N252" s="72"/>
      <c r="O252" s="72"/>
      <c r="P252" s="72"/>
      <c r="Q252" s="72"/>
      <c r="R252" s="72"/>
      <c r="S252" s="72"/>
    </row>
    <row r="253" spans="1:19" x14ac:dyDescent="0.25">
      <c r="A253" s="72"/>
      <c r="B253" s="72"/>
      <c r="C253" s="73"/>
      <c r="D253" s="73"/>
      <c r="E253" s="72"/>
      <c r="F253" s="72"/>
      <c r="G253" s="72"/>
      <c r="H253" s="72"/>
      <c r="I253" s="72"/>
      <c r="J253" s="72"/>
      <c r="K253" s="72"/>
      <c r="L253" s="72"/>
      <c r="M253" s="72"/>
      <c r="N253" s="72"/>
      <c r="O253" s="72"/>
      <c r="P253" s="72"/>
      <c r="Q253" s="72"/>
      <c r="R253" s="72"/>
      <c r="S253" s="72"/>
    </row>
    <row r="254" spans="1:19" x14ac:dyDescent="0.25">
      <c r="A254" s="72"/>
      <c r="B254" s="72"/>
      <c r="C254" s="73"/>
      <c r="D254" s="73"/>
      <c r="E254" s="72"/>
      <c r="F254" s="72"/>
      <c r="G254" s="72"/>
      <c r="H254" s="72"/>
      <c r="I254" s="72"/>
      <c r="J254" s="72"/>
      <c r="K254" s="72"/>
      <c r="L254" s="72"/>
      <c r="M254" s="72"/>
      <c r="N254" s="72"/>
      <c r="O254" s="72"/>
      <c r="P254" s="72"/>
      <c r="Q254" s="72"/>
      <c r="R254" s="72"/>
      <c r="S254" s="72"/>
    </row>
    <row r="255" spans="1:19" x14ac:dyDescent="0.25">
      <c r="A255" s="72"/>
      <c r="B255" s="72"/>
      <c r="C255" s="73"/>
      <c r="D255" s="73"/>
      <c r="E255" s="72"/>
      <c r="F255" s="72"/>
      <c r="G255" s="72"/>
      <c r="H255" s="72"/>
      <c r="I255" s="72"/>
      <c r="J255" s="72"/>
      <c r="K255" s="72"/>
      <c r="L255" s="72"/>
      <c r="M255" s="72"/>
      <c r="N255" s="72"/>
      <c r="O255" s="72"/>
      <c r="P255" s="72"/>
      <c r="Q255" s="72"/>
      <c r="R255" s="72"/>
      <c r="S255" s="72"/>
    </row>
    <row r="256" spans="1:19" x14ac:dyDescent="0.25">
      <c r="A256" s="72"/>
      <c r="B256" s="72"/>
      <c r="C256" s="73"/>
      <c r="D256" s="73"/>
      <c r="E256" s="72"/>
      <c r="F256" s="72"/>
      <c r="G256" s="72"/>
      <c r="H256" s="72"/>
      <c r="I256" s="72"/>
      <c r="J256" s="72"/>
      <c r="K256" s="72"/>
      <c r="L256" s="72"/>
      <c r="M256" s="72"/>
      <c r="N256" s="72"/>
      <c r="O256" s="72"/>
      <c r="P256" s="72"/>
      <c r="Q256" s="72"/>
      <c r="R256" s="72"/>
      <c r="S256" s="72"/>
    </row>
    <row r="257" spans="1:19" x14ac:dyDescent="0.25">
      <c r="A257" s="72"/>
      <c r="B257" s="72"/>
      <c r="C257" s="73"/>
      <c r="D257" s="73"/>
      <c r="E257" s="72"/>
      <c r="F257" s="72"/>
      <c r="G257" s="72"/>
      <c r="H257" s="72"/>
      <c r="I257" s="72"/>
      <c r="J257" s="72"/>
      <c r="K257" s="72"/>
      <c r="L257" s="72"/>
      <c r="M257" s="72"/>
      <c r="N257" s="72"/>
      <c r="O257" s="72"/>
      <c r="P257" s="72"/>
      <c r="Q257" s="72"/>
      <c r="R257" s="72"/>
      <c r="S257" s="72"/>
    </row>
    <row r="258" spans="1:19" x14ac:dyDescent="0.25">
      <c r="A258" s="72"/>
      <c r="B258" s="72"/>
      <c r="C258" s="73"/>
      <c r="D258" s="73"/>
      <c r="E258" s="72"/>
      <c r="F258" s="72"/>
      <c r="G258" s="72"/>
      <c r="H258" s="72"/>
      <c r="I258" s="72"/>
      <c r="J258" s="72"/>
      <c r="K258" s="72"/>
      <c r="L258" s="72"/>
      <c r="M258" s="72"/>
      <c r="N258" s="72"/>
      <c r="O258" s="72"/>
      <c r="P258" s="72"/>
      <c r="Q258" s="72"/>
      <c r="R258" s="72"/>
      <c r="S258" s="72"/>
    </row>
    <row r="259" spans="1:19" x14ac:dyDescent="0.25">
      <c r="A259" s="72"/>
      <c r="B259" s="72"/>
      <c r="C259" s="73"/>
      <c r="D259" s="73"/>
      <c r="E259" s="72"/>
      <c r="F259" s="72"/>
      <c r="G259" s="72"/>
      <c r="H259" s="72"/>
      <c r="I259" s="72"/>
      <c r="J259" s="72"/>
      <c r="K259" s="72"/>
      <c r="L259" s="72"/>
      <c r="M259" s="72"/>
      <c r="N259" s="72"/>
      <c r="O259" s="72"/>
      <c r="P259" s="72"/>
      <c r="Q259" s="72"/>
      <c r="R259" s="72"/>
      <c r="S259" s="72"/>
    </row>
    <row r="260" spans="1:19" x14ac:dyDescent="0.25">
      <c r="A260" s="72"/>
      <c r="B260" s="72"/>
      <c r="C260" s="73"/>
      <c r="D260" s="73"/>
      <c r="E260" s="72"/>
      <c r="F260" s="72"/>
      <c r="G260" s="72"/>
      <c r="H260" s="72"/>
      <c r="I260" s="72"/>
      <c r="J260" s="72"/>
      <c r="K260" s="72"/>
      <c r="L260" s="72"/>
      <c r="M260" s="72"/>
      <c r="N260" s="72"/>
      <c r="O260" s="72"/>
      <c r="P260" s="72"/>
      <c r="Q260" s="72"/>
      <c r="R260" s="72"/>
      <c r="S260" s="72"/>
    </row>
    <row r="261" spans="1:19" x14ac:dyDescent="0.25">
      <c r="A261" s="72"/>
      <c r="B261" s="72"/>
      <c r="C261" s="73"/>
      <c r="D261" s="73"/>
      <c r="E261" s="72"/>
      <c r="F261" s="72"/>
      <c r="G261" s="72"/>
      <c r="H261" s="72"/>
      <c r="I261" s="72"/>
      <c r="J261" s="72"/>
      <c r="K261" s="72"/>
      <c r="L261" s="72"/>
      <c r="M261" s="72"/>
      <c r="N261" s="72"/>
      <c r="O261" s="72"/>
      <c r="P261" s="72"/>
      <c r="Q261" s="72"/>
      <c r="R261" s="72"/>
      <c r="S261" s="72"/>
    </row>
    <row r="262" spans="1:19" x14ac:dyDescent="0.25">
      <c r="A262" s="72"/>
      <c r="B262" s="72"/>
      <c r="C262" s="73"/>
      <c r="D262" s="73"/>
      <c r="E262" s="72"/>
      <c r="F262" s="72"/>
      <c r="G262" s="72"/>
      <c r="H262" s="72"/>
      <c r="I262" s="72"/>
      <c r="J262" s="72"/>
      <c r="K262" s="72"/>
      <c r="L262" s="72"/>
      <c r="M262" s="72"/>
      <c r="N262" s="72"/>
      <c r="O262" s="72"/>
      <c r="P262" s="72"/>
      <c r="Q262" s="72"/>
      <c r="R262" s="72"/>
      <c r="S262" s="72"/>
    </row>
    <row r="263" spans="1:19" x14ac:dyDescent="0.25">
      <c r="A263" s="72"/>
      <c r="B263" s="72"/>
      <c r="C263" s="73"/>
      <c r="D263" s="73"/>
      <c r="E263" s="72"/>
      <c r="F263" s="72"/>
      <c r="G263" s="72"/>
      <c r="H263" s="72"/>
      <c r="I263" s="72"/>
      <c r="J263" s="72"/>
      <c r="K263" s="72"/>
      <c r="L263" s="72"/>
      <c r="M263" s="72"/>
      <c r="N263" s="72"/>
      <c r="O263" s="72"/>
      <c r="P263" s="72"/>
      <c r="Q263" s="72"/>
      <c r="R263" s="72"/>
      <c r="S263" s="72"/>
    </row>
    <row r="264" spans="1:19" x14ac:dyDescent="0.25">
      <c r="A264" s="72"/>
      <c r="B264" s="72"/>
      <c r="C264" s="73"/>
      <c r="D264" s="73"/>
      <c r="E264" s="72"/>
      <c r="F264" s="72"/>
      <c r="G264" s="72"/>
      <c r="H264" s="72"/>
      <c r="I264" s="72"/>
      <c r="J264" s="72"/>
      <c r="K264" s="72"/>
      <c r="L264" s="72"/>
      <c r="M264" s="72"/>
      <c r="N264" s="72"/>
      <c r="O264" s="72"/>
      <c r="P264" s="72"/>
      <c r="Q264" s="72"/>
      <c r="R264" s="72"/>
      <c r="S264" s="72"/>
    </row>
    <row r="265" spans="1:19" x14ac:dyDescent="0.25">
      <c r="A265" s="72"/>
      <c r="B265" s="72"/>
      <c r="C265" s="73"/>
      <c r="D265" s="73"/>
      <c r="E265" s="72"/>
      <c r="F265" s="72"/>
      <c r="G265" s="72"/>
      <c r="H265" s="72"/>
      <c r="I265" s="72"/>
      <c r="J265" s="72"/>
      <c r="K265" s="72"/>
      <c r="L265" s="72"/>
      <c r="M265" s="72"/>
      <c r="N265" s="72"/>
      <c r="O265" s="72"/>
      <c r="P265" s="72"/>
      <c r="Q265" s="72"/>
      <c r="R265" s="72"/>
      <c r="S265" s="72"/>
    </row>
    <row r="266" spans="1:19" x14ac:dyDescent="0.25">
      <c r="A266" s="72"/>
      <c r="B266" s="72"/>
      <c r="C266" s="73"/>
      <c r="D266" s="73"/>
      <c r="E266" s="72"/>
      <c r="F266" s="72"/>
      <c r="G266" s="72"/>
      <c r="H266" s="72"/>
      <c r="I266" s="72"/>
      <c r="J266" s="72"/>
      <c r="K266" s="72"/>
      <c r="L266" s="72"/>
      <c r="M266" s="72"/>
      <c r="N266" s="72"/>
      <c r="O266" s="72"/>
      <c r="P266" s="72"/>
      <c r="Q266" s="72"/>
      <c r="R266" s="72"/>
      <c r="S266" s="72"/>
    </row>
    <row r="267" spans="1:19" x14ac:dyDescent="0.25">
      <c r="A267" s="72"/>
      <c r="B267" s="72"/>
      <c r="C267" s="73"/>
      <c r="D267" s="73"/>
      <c r="E267" s="72"/>
      <c r="F267" s="72"/>
      <c r="G267" s="72"/>
      <c r="H267" s="72"/>
      <c r="I267" s="72"/>
      <c r="J267" s="72"/>
      <c r="K267" s="72"/>
      <c r="L267" s="72"/>
      <c r="M267" s="72"/>
      <c r="N267" s="72"/>
      <c r="O267" s="72"/>
      <c r="P267" s="72"/>
      <c r="Q267" s="72"/>
      <c r="R267" s="72"/>
      <c r="S267" s="72"/>
    </row>
    <row r="268" spans="1:19" x14ac:dyDescent="0.25">
      <c r="A268" s="72"/>
      <c r="B268" s="72"/>
      <c r="C268" s="73"/>
      <c r="D268" s="73"/>
      <c r="E268" s="72"/>
      <c r="F268" s="72"/>
      <c r="G268" s="72"/>
      <c r="H268" s="72"/>
      <c r="I268" s="72"/>
      <c r="J268" s="72"/>
      <c r="K268" s="72"/>
      <c r="L268" s="72"/>
      <c r="M268" s="72"/>
      <c r="N268" s="72"/>
      <c r="O268" s="72"/>
      <c r="P268" s="72"/>
      <c r="Q268" s="72"/>
      <c r="R268" s="72"/>
      <c r="S268" s="72"/>
    </row>
    <row r="269" spans="1:19" x14ac:dyDescent="0.25">
      <c r="A269" s="72"/>
      <c r="B269" s="72"/>
      <c r="C269" s="73"/>
      <c r="D269" s="73"/>
      <c r="E269" s="72"/>
      <c r="F269" s="72"/>
      <c r="G269" s="72"/>
      <c r="H269" s="72"/>
      <c r="I269" s="72"/>
      <c r="J269" s="72"/>
      <c r="K269" s="72"/>
      <c r="L269" s="72"/>
      <c r="M269" s="72"/>
      <c r="N269" s="72"/>
      <c r="O269" s="72"/>
      <c r="P269" s="72"/>
      <c r="Q269" s="72"/>
      <c r="R269" s="72"/>
      <c r="S269" s="72"/>
    </row>
    <row r="270" spans="1:19" x14ac:dyDescent="0.25">
      <c r="A270" s="72"/>
      <c r="B270" s="72"/>
      <c r="C270" s="73"/>
      <c r="D270" s="73"/>
      <c r="E270" s="72"/>
      <c r="F270" s="72"/>
      <c r="G270" s="72"/>
      <c r="H270" s="72"/>
      <c r="I270" s="72"/>
      <c r="J270" s="72"/>
      <c r="K270" s="72"/>
      <c r="L270" s="72"/>
      <c r="M270" s="72"/>
      <c r="N270" s="72"/>
      <c r="O270" s="72"/>
      <c r="P270" s="72"/>
      <c r="Q270" s="72"/>
      <c r="R270" s="72"/>
      <c r="S270" s="72"/>
    </row>
    <row r="271" spans="1:19" x14ac:dyDescent="0.25">
      <c r="A271" s="72"/>
      <c r="B271" s="72"/>
      <c r="C271" s="73"/>
      <c r="D271" s="73"/>
      <c r="E271" s="72"/>
      <c r="F271" s="72"/>
      <c r="G271" s="72"/>
      <c r="H271" s="72"/>
      <c r="I271" s="72"/>
      <c r="J271" s="72"/>
      <c r="K271" s="72"/>
      <c r="L271" s="72"/>
      <c r="M271" s="72"/>
      <c r="N271" s="72"/>
      <c r="O271" s="72"/>
      <c r="P271" s="72"/>
      <c r="Q271" s="72"/>
      <c r="R271" s="72"/>
      <c r="S271" s="72"/>
    </row>
    <row r="272" spans="1:19" x14ac:dyDescent="0.25">
      <c r="A272" s="72"/>
      <c r="B272" s="72"/>
      <c r="C272" s="73"/>
      <c r="D272" s="73"/>
      <c r="E272" s="72"/>
      <c r="F272" s="72"/>
      <c r="G272" s="72"/>
      <c r="H272" s="72"/>
      <c r="I272" s="72"/>
      <c r="J272" s="72"/>
      <c r="K272" s="72"/>
      <c r="L272" s="72"/>
      <c r="M272" s="72"/>
      <c r="N272" s="72"/>
      <c r="O272" s="72"/>
      <c r="P272" s="72"/>
      <c r="Q272" s="72"/>
      <c r="R272" s="72"/>
      <c r="S272" s="72"/>
    </row>
    <row r="273" spans="1:19" x14ac:dyDescent="0.25">
      <c r="A273" s="72"/>
      <c r="B273" s="72"/>
      <c r="C273" s="73"/>
      <c r="D273" s="73"/>
      <c r="E273" s="72"/>
      <c r="F273" s="72"/>
      <c r="G273" s="72"/>
      <c r="H273" s="72"/>
      <c r="I273" s="72"/>
      <c r="J273" s="72"/>
      <c r="K273" s="72"/>
      <c r="L273" s="72"/>
      <c r="M273" s="72"/>
      <c r="N273" s="72"/>
      <c r="O273" s="72"/>
      <c r="P273" s="72"/>
      <c r="Q273" s="72"/>
      <c r="R273" s="72"/>
      <c r="S273" s="72"/>
    </row>
    <row r="274" spans="1:19" x14ac:dyDescent="0.25">
      <c r="A274" s="72"/>
      <c r="B274" s="72"/>
      <c r="C274" s="73"/>
      <c r="D274" s="73"/>
      <c r="E274" s="72"/>
      <c r="F274" s="72"/>
      <c r="G274" s="72"/>
      <c r="H274" s="72"/>
      <c r="I274" s="72"/>
      <c r="J274" s="72"/>
      <c r="K274" s="72"/>
      <c r="L274" s="72"/>
      <c r="M274" s="72"/>
      <c r="N274" s="72"/>
      <c r="O274" s="72"/>
      <c r="P274" s="72"/>
      <c r="Q274" s="72"/>
      <c r="R274" s="72"/>
      <c r="S274" s="72"/>
    </row>
    <row r="275" spans="1:19" x14ac:dyDescent="0.25">
      <c r="A275" s="72"/>
      <c r="B275" s="72"/>
      <c r="C275" s="73"/>
      <c r="D275" s="73"/>
      <c r="E275" s="72"/>
      <c r="F275" s="72"/>
      <c r="G275" s="72"/>
      <c r="H275" s="72"/>
      <c r="I275" s="72"/>
      <c r="J275" s="72"/>
      <c r="K275" s="72"/>
      <c r="L275" s="72"/>
      <c r="M275" s="72"/>
      <c r="N275" s="72"/>
      <c r="O275" s="72"/>
      <c r="P275" s="72"/>
      <c r="Q275" s="72"/>
      <c r="R275" s="72"/>
      <c r="S275" s="72"/>
    </row>
    <row r="276" spans="1:19" x14ac:dyDescent="0.25">
      <c r="A276" s="72"/>
      <c r="B276" s="72"/>
      <c r="C276" s="73"/>
      <c r="D276" s="73"/>
      <c r="E276" s="72"/>
      <c r="F276" s="72"/>
      <c r="G276" s="72"/>
      <c r="H276" s="72"/>
      <c r="I276" s="72"/>
      <c r="J276" s="72"/>
      <c r="K276" s="72"/>
      <c r="L276" s="72"/>
      <c r="M276" s="72"/>
      <c r="N276" s="72"/>
      <c r="O276" s="72"/>
      <c r="P276" s="72"/>
      <c r="Q276" s="72"/>
      <c r="R276" s="72"/>
      <c r="S276" s="72"/>
    </row>
    <row r="277" spans="1:19" x14ac:dyDescent="0.25">
      <c r="A277" s="72"/>
      <c r="B277" s="72"/>
      <c r="C277" s="73"/>
      <c r="D277" s="73"/>
      <c r="E277" s="72"/>
      <c r="F277" s="72"/>
      <c r="G277" s="72"/>
      <c r="H277" s="72"/>
      <c r="I277" s="72"/>
      <c r="J277" s="72"/>
      <c r="K277" s="72"/>
      <c r="L277" s="72"/>
      <c r="M277" s="72"/>
      <c r="N277" s="72"/>
      <c r="O277" s="72"/>
      <c r="P277" s="72"/>
      <c r="Q277" s="72"/>
      <c r="R277" s="72"/>
      <c r="S277" s="72"/>
    </row>
    <row r="278" spans="1:19" x14ac:dyDescent="0.25">
      <c r="A278" s="72"/>
      <c r="B278" s="72"/>
      <c r="C278" s="73"/>
      <c r="D278" s="73"/>
      <c r="E278" s="72"/>
      <c r="F278" s="72"/>
      <c r="G278" s="72"/>
      <c r="H278" s="72"/>
      <c r="I278" s="72"/>
      <c r="J278" s="72"/>
      <c r="K278" s="72"/>
      <c r="L278" s="72"/>
      <c r="M278" s="72"/>
      <c r="N278" s="72"/>
      <c r="O278" s="72"/>
      <c r="P278" s="72"/>
      <c r="Q278" s="72"/>
      <c r="R278" s="72"/>
      <c r="S278" s="72"/>
    </row>
    <row r="279" spans="1:19" x14ac:dyDescent="0.25">
      <c r="A279" s="72"/>
      <c r="B279" s="72"/>
      <c r="C279" s="73"/>
      <c r="D279" s="73"/>
      <c r="E279" s="72"/>
      <c r="F279" s="72"/>
      <c r="G279" s="72"/>
      <c r="H279" s="72"/>
      <c r="I279" s="72"/>
      <c r="J279" s="72"/>
      <c r="K279" s="72"/>
      <c r="L279" s="72"/>
      <c r="M279" s="72"/>
      <c r="N279" s="72"/>
      <c r="O279" s="72"/>
      <c r="P279" s="72"/>
      <c r="Q279" s="72"/>
      <c r="R279" s="72"/>
      <c r="S279" s="72"/>
    </row>
    <row r="280" spans="1:19" x14ac:dyDescent="0.25">
      <c r="A280" s="72"/>
      <c r="B280" s="72"/>
      <c r="C280" s="73"/>
      <c r="D280" s="73"/>
      <c r="E280" s="72"/>
      <c r="F280" s="72"/>
      <c r="G280" s="72"/>
      <c r="H280" s="72"/>
      <c r="I280" s="72"/>
      <c r="J280" s="72"/>
      <c r="K280" s="72"/>
      <c r="L280" s="72"/>
      <c r="M280" s="72"/>
      <c r="N280" s="72"/>
      <c r="O280" s="72"/>
      <c r="P280" s="72"/>
      <c r="Q280" s="72"/>
      <c r="R280" s="72"/>
      <c r="S280" s="72"/>
    </row>
    <row r="281" spans="1:19" x14ac:dyDescent="0.25">
      <c r="A281" s="72"/>
      <c r="B281" s="72"/>
      <c r="C281" s="73"/>
      <c r="D281" s="73"/>
      <c r="E281" s="72"/>
      <c r="F281" s="72"/>
      <c r="G281" s="72"/>
      <c r="H281" s="72"/>
      <c r="I281" s="72"/>
      <c r="J281" s="72"/>
      <c r="K281" s="72"/>
      <c r="L281" s="72"/>
      <c r="M281" s="72"/>
      <c r="N281" s="72"/>
      <c r="O281" s="72"/>
      <c r="P281" s="72"/>
      <c r="Q281" s="72"/>
      <c r="R281" s="72"/>
      <c r="S281" s="72"/>
    </row>
    <row r="282" spans="1:19" x14ac:dyDescent="0.25">
      <c r="A282" s="72"/>
      <c r="B282" s="72"/>
      <c r="C282" s="73"/>
      <c r="D282" s="73"/>
      <c r="E282" s="72"/>
      <c r="F282" s="72"/>
      <c r="G282" s="72"/>
      <c r="H282" s="72"/>
      <c r="I282" s="72"/>
      <c r="J282" s="72"/>
      <c r="K282" s="72"/>
      <c r="L282" s="72"/>
      <c r="M282" s="72"/>
      <c r="N282" s="72"/>
      <c r="O282" s="72"/>
      <c r="P282" s="72"/>
      <c r="Q282" s="72"/>
      <c r="R282" s="72"/>
      <c r="S282" s="72"/>
    </row>
    <row r="283" spans="1:19" x14ac:dyDescent="0.25">
      <c r="A283" s="72"/>
      <c r="B283" s="72"/>
      <c r="C283" s="73"/>
      <c r="D283" s="73"/>
      <c r="E283" s="72"/>
      <c r="F283" s="72"/>
      <c r="G283" s="72"/>
      <c r="H283" s="72"/>
      <c r="I283" s="72"/>
      <c r="J283" s="72"/>
      <c r="K283" s="72"/>
      <c r="L283" s="72"/>
      <c r="M283" s="72"/>
      <c r="N283" s="72"/>
      <c r="O283" s="72"/>
      <c r="P283" s="72"/>
      <c r="Q283" s="72"/>
      <c r="R283" s="72"/>
      <c r="S283" s="72"/>
    </row>
    <row r="284" spans="1:19" x14ac:dyDescent="0.25">
      <c r="A284" s="72"/>
      <c r="B284" s="72"/>
      <c r="C284" s="73"/>
      <c r="D284" s="73"/>
      <c r="E284" s="72"/>
      <c r="F284" s="72"/>
      <c r="G284" s="72"/>
      <c r="H284" s="72"/>
      <c r="I284" s="72"/>
      <c r="J284" s="72"/>
      <c r="K284" s="72"/>
      <c r="L284" s="72"/>
      <c r="M284" s="72"/>
      <c r="N284" s="72"/>
      <c r="O284" s="72"/>
      <c r="P284" s="72"/>
      <c r="Q284" s="72"/>
      <c r="R284" s="72"/>
      <c r="S284" s="72"/>
    </row>
    <row r="285" spans="1:19" x14ac:dyDescent="0.25">
      <c r="A285" s="72"/>
      <c r="B285" s="72"/>
      <c r="C285" s="73"/>
      <c r="D285" s="73"/>
      <c r="E285" s="72"/>
      <c r="F285" s="72"/>
      <c r="G285" s="72"/>
      <c r="H285" s="72"/>
      <c r="I285" s="72"/>
      <c r="J285" s="72"/>
      <c r="K285" s="72"/>
      <c r="L285" s="72"/>
      <c r="M285" s="72"/>
      <c r="N285" s="72"/>
      <c r="O285" s="72"/>
      <c r="P285" s="72"/>
      <c r="Q285" s="72"/>
      <c r="R285" s="72"/>
      <c r="S285" s="72"/>
    </row>
    <row r="286" spans="1:19" x14ac:dyDescent="0.25">
      <c r="A286" s="72"/>
      <c r="B286" s="72"/>
      <c r="C286" s="73"/>
      <c r="D286" s="73"/>
      <c r="E286" s="72"/>
      <c r="F286" s="72"/>
      <c r="G286" s="72"/>
      <c r="H286" s="72"/>
      <c r="I286" s="72"/>
      <c r="J286" s="72"/>
      <c r="K286" s="72"/>
      <c r="L286" s="72"/>
      <c r="M286" s="72"/>
      <c r="N286" s="72"/>
      <c r="O286" s="72"/>
      <c r="P286" s="72"/>
      <c r="Q286" s="72"/>
      <c r="R286" s="72"/>
      <c r="S286" s="72"/>
    </row>
  </sheetData>
  <sheetProtection formatCells="0" formatColumns="0" formatRows="0" autoFilter="0"/>
  <customSheetViews>
    <customSheetView guid="{5EA6E6C0-0841-4F8A-8BCA-951E383BED28}" scale="90" topLeftCell="A4">
      <selection activeCell="D24" sqref="D24:D47"/>
      <pageMargins left="0.7" right="0.7" top="0.75" bottom="0.75" header="0.3" footer="0.3"/>
      <pageSetup orientation="portrait" r:id="rId1"/>
    </customSheetView>
    <customSheetView guid="{83B41E9C-4D4B-4E64-AF6A-A2F882784B95}" scale="90" topLeftCell="A4">
      <selection activeCell="D24" sqref="D24:D47"/>
      <pageMargins left="0.7" right="0.7" top="0.75" bottom="0.75" header="0.3" footer="0.3"/>
      <pageSetup orientation="portrait" r:id="rId2"/>
    </customSheetView>
    <customSheetView guid="{63B7F284-CA58-4B1B-ACC3-DD6946843A23}" scale="90" topLeftCell="A22">
      <selection activeCell="E51" sqref="E51"/>
      <pageMargins left="0.7" right="0.7" top="0.75" bottom="0.75" header="0.3" footer="0.3"/>
      <pageSetup orientation="portrait" r:id="rId3"/>
    </customSheetView>
    <customSheetView guid="{6300BE0F-E9BB-486A-A23F-E07483971E77}" scale="90">
      <selection activeCell="E51" sqref="E51"/>
      <pageMargins left="0.7" right="0.7" top="0.75" bottom="0.75" header="0.3" footer="0.3"/>
      <pageSetup orientation="portrait" r:id="rId4"/>
    </customSheetView>
    <customSheetView guid="{CB6E70ED-C911-48BD-9403-D776A95649C9}" scale="90">
      <selection activeCell="E51" sqref="E51"/>
      <pageMargins left="0.7" right="0.7" top="0.75" bottom="0.75" header="0.3" footer="0.3"/>
      <pageSetup orientation="portrait" r:id="rId5"/>
    </customSheetView>
    <customSheetView guid="{C8535C45-B99F-4B6C-9D98-5EB04DC32957}" scale="90">
      <selection activeCell="E51" sqref="E51"/>
      <pageMargins left="0.7" right="0.7" top="0.75" bottom="0.75" header="0.3" footer="0.3"/>
      <pageSetup orientation="portrait" r:id="rId6"/>
    </customSheetView>
    <customSheetView guid="{D958522E-10A0-4BA4-9955-3EB5F4C70362}" scale="90" topLeftCell="A30">
      <selection activeCell="A47" sqref="A47"/>
      <pageMargins left="0.7" right="0.7" top="0.75" bottom="0.75" header="0.3" footer="0.3"/>
      <pageSetup orientation="portrait" r:id="rId7"/>
    </customSheetView>
    <customSheetView guid="{C575216D-29FC-48BB-BD6A-1D81AE445EAC}" scale="90" topLeftCell="A14">
      <selection activeCell="D33" sqref="D33"/>
      <pageMargins left="0.7" right="0.7" top="0.75" bottom="0.75" header="0.3" footer="0.3"/>
      <pageSetup orientation="portrait" r:id="rId8"/>
    </customSheetView>
    <customSheetView guid="{7166F4E0-17F6-4182-B62C-63A4FBD008D2}" scale="90" topLeftCell="A14">
      <selection activeCell="D33" sqref="D33"/>
      <pageMargins left="0.7" right="0.7" top="0.75" bottom="0.75" header="0.3" footer="0.3"/>
      <pageSetup orientation="portrait" r:id="rId9"/>
    </customSheetView>
    <customSheetView guid="{DFD65C73-0760-446F-8610-12F625D9A4D5}" scale="90">
      <selection activeCell="C11" sqref="C11"/>
      <pageMargins left="0.7" right="0.7" top="0.75" bottom="0.75" header="0.3" footer="0.3"/>
      <pageSetup orientation="portrait" r:id="rId10"/>
    </customSheetView>
    <customSheetView guid="{091B35B7-6B09-4364-8B4D-11A7F8E6FBD2}" scale="90" topLeftCell="A30">
      <selection activeCell="E43" sqref="E43"/>
      <pageMargins left="0.7" right="0.7" top="0.75" bottom="0.75" header="0.3" footer="0.3"/>
      <pageSetup orientation="portrait" r:id="rId11"/>
    </customSheetView>
    <customSheetView guid="{28F38C72-10A9-427F-BFBF-B226545CB488}" scale="90" topLeftCell="A30">
      <selection activeCell="E43" sqref="E43"/>
      <pageMargins left="0.7" right="0.7" top="0.75" bottom="0.75" header="0.3" footer="0.3"/>
      <pageSetup orientation="portrait" r:id="rId12"/>
    </customSheetView>
    <customSheetView guid="{3299CEC9-C1AA-4B4C-8A4F-7816F7DE2376}" scale="90" topLeftCell="A30">
      <selection activeCell="E43" sqref="E43"/>
      <pageMargins left="0.7" right="0.7" top="0.75" bottom="0.75" header="0.3" footer="0.3"/>
      <pageSetup orientation="portrait" r:id="rId13"/>
    </customSheetView>
    <customSheetView guid="{2301D7D6-570C-4899-83E5-79B284247839}" scale="90" topLeftCell="A30">
      <selection activeCell="A47" sqref="A47"/>
      <pageMargins left="0.7" right="0.7" top="0.75" bottom="0.75" header="0.3" footer="0.3"/>
      <pageSetup orientation="portrait" r:id="rId14"/>
    </customSheetView>
    <customSheetView guid="{DC4CE8AE-6A19-45A2-84AF-CB0860BE007A}" scale="90" topLeftCell="A21">
      <selection activeCell="E51" sqref="E51"/>
      <pageMargins left="0.7" right="0.7" top="0.75" bottom="0.75" header="0.3" footer="0.3"/>
      <pageSetup orientation="portrait" r:id="rId15"/>
    </customSheetView>
    <customSheetView guid="{5D06DB67-68E1-4144-8C06-A0F20F35659B}" scale="90" topLeftCell="A21">
      <selection activeCell="E51" sqref="E51"/>
      <pageMargins left="0.7" right="0.7" top="0.75" bottom="0.75" header="0.3" footer="0.3"/>
      <pageSetup orientation="portrait" r:id="rId16"/>
    </customSheetView>
    <customSheetView guid="{1D80CBB5-069A-412E-A566-C5B720F78854}" scale="90">
      <selection activeCell="E51" sqref="E51"/>
      <pageMargins left="0.7" right="0.7" top="0.75" bottom="0.75" header="0.3" footer="0.3"/>
      <pageSetup orientation="portrait" r:id="rId17"/>
    </customSheetView>
    <customSheetView guid="{5CC7F24E-5745-4750-83B2-EAEB0DED38A1}" scale="90">
      <selection activeCell="E51" sqref="E51"/>
      <pageMargins left="0.7" right="0.7" top="0.75" bottom="0.75" header="0.3" footer="0.3"/>
      <pageSetup orientation="portrait" r:id="rId18"/>
    </customSheetView>
    <customSheetView guid="{0609F2A9-A095-402C-B79E-06D415E59CAD}" scale="90">
      <selection activeCell="E51" sqref="E51"/>
      <pageMargins left="0.7" right="0.7" top="0.75" bottom="0.75" header="0.3" footer="0.3"/>
      <pageSetup orientation="portrait" r:id="rId19"/>
    </customSheetView>
    <customSheetView guid="{11FB0069-AFDC-4803-9139-81358242151A}" scale="90">
      <selection activeCell="E51" sqref="E51"/>
      <pageMargins left="0.7" right="0.7" top="0.75" bottom="0.75" header="0.3" footer="0.3"/>
      <pageSetup orientation="portrait" r:id="rId20"/>
    </customSheetView>
    <customSheetView guid="{1C6A4DCF-944B-4E98-8B15-8896A3B072B0}" scale="90">
      <selection activeCell="E51" sqref="E51"/>
      <pageMargins left="0.7" right="0.7" top="0.75" bottom="0.75" header="0.3" footer="0.3"/>
      <pageSetup orientation="portrait" r:id="rId21"/>
    </customSheetView>
    <customSheetView guid="{5DED195A-DA8D-4C23-9D7A-0243418C8BE4}" scale="90">
      <selection activeCell="E51" sqref="E51"/>
      <pageMargins left="0.7" right="0.7" top="0.75" bottom="0.75" header="0.3" footer="0.3"/>
      <pageSetup orientation="portrait" r:id="rId22"/>
    </customSheetView>
    <customSheetView guid="{F5C35185-B159-45F8-A16A-B3C09B6C0ED0}" scale="90">
      <selection activeCell="E51" sqref="E51"/>
      <pageMargins left="0.7" right="0.7" top="0.75" bottom="0.75" header="0.3" footer="0.3"/>
      <pageSetup orientation="portrait" r:id="rId23"/>
    </customSheetView>
    <customSheetView guid="{13C8D82B-9300-447F-8856-608FBD6FA6A1}" scale="90">
      <selection activeCell="E51" sqref="E51"/>
      <pageMargins left="0.7" right="0.7" top="0.75" bottom="0.75" header="0.3" footer="0.3"/>
      <pageSetup orientation="portrait" r:id="rId24"/>
    </customSheetView>
    <customSheetView guid="{DCDEF08E-9A10-4266-8775-11A704869E1A}" scale="90" topLeftCell="A22">
      <selection activeCell="E51" sqref="E51"/>
      <pageMargins left="0.7" right="0.7" top="0.75" bottom="0.75" header="0.3" footer="0.3"/>
      <pageSetup orientation="portrait" r:id="rId25"/>
    </customSheetView>
    <customSheetView guid="{5679BCAC-750A-4C6F-BB01-FA4AB01B4DBC}" scale="90" topLeftCell="A34">
      <selection activeCell="D43" sqref="D43"/>
      <pageMargins left="0.7" right="0.7" top="0.75" bottom="0.75" header="0.3" footer="0.3"/>
      <pageSetup orientation="portrait" r:id="rId26"/>
    </customSheetView>
    <customSheetView guid="{EB4290FA-6900-4BA3-9807-6777BDF95E77}" scale="90" topLeftCell="A4">
      <selection activeCell="D24" sqref="D24:D47"/>
      <pageMargins left="0.7" right="0.7" top="0.75" bottom="0.75" header="0.3" footer="0.3"/>
      <pageSetup orientation="portrait" r:id="rId27"/>
    </customSheetView>
  </customSheetViews>
  <mergeCells count="5">
    <mergeCell ref="F1:M1"/>
    <mergeCell ref="G13:K13"/>
    <mergeCell ref="G15:K15"/>
    <mergeCell ref="G17:K17"/>
    <mergeCell ref="A22:O22"/>
  </mergeCells>
  <pageMargins left="0.7" right="0.7" top="0.75" bottom="0.75" header="0.3" footer="0.3"/>
  <pageSetup orientation="portrait"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Cost Savings - Team</vt:lpstr>
      <vt:lpstr>Cost Savings - Sasol</vt:lpstr>
      <vt:lpstr>CS - Transferred</vt:lpstr>
      <vt:lpstr>Cost Recovery</vt:lpstr>
      <vt:lpstr>PP RFP</vt:lpstr>
      <vt:lpstr>Single Source</vt:lpstr>
      <vt:lpstr>Asset Sales</vt:lpstr>
      <vt:lpstr>Asset Utilization</vt:lpstr>
      <vt:lpstr>Cost Savings - PP</vt:lpstr>
      <vt:lpstr>Rate Increase</vt:lpstr>
      <vt:lpstr>EMERGING ISSUES</vt:lpstr>
      <vt:lpstr>Sheet2</vt:lpstr>
      <vt:lpstr>Sheet1</vt:lpstr>
    </vt:vector>
  </TitlesOfParts>
  <Company>Canadian Natural Resources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Gibson</dc:creator>
  <cp:lastModifiedBy>Trevan Williams</cp:lastModifiedBy>
  <cp:lastPrinted>2020-07-06T14:29:35Z</cp:lastPrinted>
  <dcterms:created xsi:type="dcterms:W3CDTF">2019-12-12T16:14:10Z</dcterms:created>
  <dcterms:modified xsi:type="dcterms:W3CDTF">2022-06-03T22:24:24Z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