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defaultThemeVersion="124226"/>
  <bookViews>
    <workbookView xWindow="-360" yWindow="1080" windowWidth="15450" windowHeight="4965" tabRatio="807" firstSheet="3" activeTab="3"/>
  </bookViews>
  <sheets>
    <sheet name="Summary" sheetId="1" state="hidden" r:id="rId1"/>
    <sheet name="Conventional Cost Control" sheetId="2" r:id="rId2"/>
    <sheet name="Reference" sheetId="3" state="hidden" r:id="rId3"/>
    <sheet name="Cost Recovery" sheetId="4" r:id="rId4"/>
    <sheet name="Asset Utilization &amp; Sales" sheetId="5" r:id="rId5"/>
    <sheet name="RRI Savings" sheetId="6" r:id="rId6"/>
    <sheet name="Contracts In Progress" sheetId="7" r:id="rId7"/>
    <sheet name="RFPs" sheetId="8" r:id="rId8"/>
    <sheet name="Contracts executed" sheetId="9" r:id="rId9"/>
    <sheet name="Emerging Issues" sheetId="10" r:id="rId10"/>
    <sheet name="Other Key Initiatives" sheetId="11" r:id="rId11"/>
    <sheet name="Sheet1" sheetId="12" r:id="rId12"/>
    <sheet name="Sheet2" sheetId="13" r:id="rId13"/>
  </sheets>
  <definedNames>
    <definedName name="_xlnm._FilterDatabase" localSheetId="4" hidden="1">'Asset Utilization &amp; Sales'!$A$3:$O$66</definedName>
    <definedName name="_xlnm._FilterDatabase" localSheetId="8" hidden="1">'Contracts executed'!$A$24:$Z$1062</definedName>
    <definedName name="_xlnm._FilterDatabase" localSheetId="6" hidden="1">'Contracts In Progress'!$A$3:$S$185</definedName>
    <definedName name="_xlnm._FilterDatabase" localSheetId="1" hidden="1">'Conventional Cost Control'!$A$27:$O$131</definedName>
    <definedName name="_xlnm._FilterDatabase" localSheetId="3" hidden="1">'Cost Recovery'!$A$3:$O$48</definedName>
    <definedName name="_xlnm._FilterDatabase" localSheetId="9" hidden="1">'Emerging Issues'!$A$1:$E$38</definedName>
    <definedName name="_xlnm._FilterDatabase" localSheetId="10" hidden="1">'Other Key Initiatives'!$A$1:$E$6</definedName>
    <definedName name="_xlnm._FilterDatabase" localSheetId="7" hidden="1">RFPs!$A$16:$J$48</definedName>
    <definedName name="_xlnm._FilterDatabase" localSheetId="5" hidden="1">'RRI Savings'!$A$3:$BG$61</definedName>
    <definedName name="_xlnm.Print_Area" localSheetId="6">'Contracts In Progress'!#REF!</definedName>
    <definedName name="_xlnm.Print_Area" localSheetId="9">'Emerging Issues'!$A$22:$E$27</definedName>
    <definedName name="_xlnm.Print_Area" localSheetId="10">'Other Key Initiatives'!$A$1:$E$12</definedName>
    <definedName name="_xlnm.Print_Area" localSheetId="7">RFPs!$A$25:$J$48</definedName>
    <definedName name="Z_06D79FDE_014C_4CFF_A494_83D8EFB972BF_.wvu.FilterData" localSheetId="6" hidden="1">'Contracts In Progress'!#REF!</definedName>
    <definedName name="Z_06D79FDE_014C_4CFF_A494_83D8EFB972BF_.wvu.FilterData" localSheetId="1" hidden="1">'Conventional Cost Control'!$A$27:$O$27</definedName>
    <definedName name="Z_085293DF_73FA_401B_8CC8_D89B4931FC53_.wvu.FilterData" localSheetId="1" hidden="1">'Conventional Cost Control'!$A$27:$L$27</definedName>
    <definedName name="Z_08A6CD5C_955A_417F_9247_14D2FFC184F6_.wvu.FilterData" localSheetId="1" hidden="1">'Conventional Cost Control'!$A$27:$O$64</definedName>
    <definedName name="Z_08FA727A_F664_496B_BEE5_2F0981E647F4_.wvu.FilterData" localSheetId="1" hidden="1">'Conventional Cost Control'!$A$27:$O$27</definedName>
    <definedName name="Z_09579462_1666_40D3_91A5_73CE41BCF7E3_.wvu.FilterData" localSheetId="6" hidden="1">'Contracts In Progress'!#REF!</definedName>
    <definedName name="Z_0A25A0CA_0D03_4362_8757_D26EB77AF031_.wvu.FilterData" localSheetId="1" hidden="1">'Conventional Cost Control'!$A$27:$L$27</definedName>
    <definedName name="Z_0ECB2106_430A_4F27_8F2D_FCA6824C172F_.wvu.FilterData" localSheetId="6" hidden="1">'Contracts In Progress'!#REF!</definedName>
    <definedName name="Z_15000368_71CB_4D50_B73F_550E3FDB4A3F_.wvu.FilterData" localSheetId="6" hidden="1">'Contracts In Progress'!#REF!</definedName>
    <definedName name="Z_15204AAF_F8D6_4F5C_B779_8142D767886E_.wvu.FilterData" localSheetId="4" hidden="1">'Asset Utilization &amp; Sales'!$A$3:$O$40</definedName>
    <definedName name="Z_15204AAF_F8D6_4F5C_B779_8142D767886E_.wvu.FilterData" localSheetId="8" hidden="1">'Contracts executed'!$A$24:$Z$420</definedName>
    <definedName name="Z_15204AAF_F8D6_4F5C_B779_8142D767886E_.wvu.FilterData" localSheetId="6" hidden="1">'Contracts In Progress'!$A$3:$S$85</definedName>
    <definedName name="Z_15204AAF_F8D6_4F5C_B779_8142D767886E_.wvu.FilterData" localSheetId="1" hidden="1">'Conventional Cost Control'!$A$27:$O$90</definedName>
    <definedName name="Z_15204AAF_F8D6_4F5C_B779_8142D767886E_.wvu.FilterData" localSheetId="3" hidden="1">'Cost Recovery'!$A$3:$O$48</definedName>
    <definedName name="Z_15204AAF_F8D6_4F5C_B779_8142D767886E_.wvu.FilterData" localSheetId="9" hidden="1">'Emerging Issues'!$A$1:$E$33</definedName>
    <definedName name="Z_15204AAF_F8D6_4F5C_B779_8142D767886E_.wvu.FilterData" localSheetId="5" hidden="1">'RRI Savings'!$A$3:$BG$43</definedName>
    <definedName name="Z_15204AAF_F8D6_4F5C_B779_8142D767886E_.wvu.PrintArea" localSheetId="9" hidden="1">'Emerging Issues'!$A$22:$E$27</definedName>
    <definedName name="Z_15204AAF_F8D6_4F5C_B779_8142D767886E_.wvu.PrintArea" localSheetId="10" hidden="1">'Other Key Initiatives'!$A$1:$E$12</definedName>
    <definedName name="Z_15204AAF_F8D6_4F5C_B779_8142D767886E_.wvu.PrintArea" localSheetId="7" hidden="1">RFPs!$A$25:$J$48</definedName>
    <definedName name="Z_15204AAF_F8D6_4F5C_B779_8142D767886E_.wvu.Rows" localSheetId="5" hidden="1">'RRI Savings'!$5:$31</definedName>
    <definedName name="Z_18079F88_A1E0_412F_9473_D8F8B099181E_.wvu.FilterData" localSheetId="4" hidden="1">'Asset Utilization &amp; Sales'!$A$3:$O$19</definedName>
    <definedName name="Z_18079F88_A1E0_412F_9473_D8F8B099181E_.wvu.FilterData" localSheetId="8" hidden="1">'Contracts executed'!$A$24:$Z$210</definedName>
    <definedName name="Z_18079F88_A1E0_412F_9473_D8F8B099181E_.wvu.FilterData" localSheetId="6" hidden="1">'Contracts In Progress'!#REF!</definedName>
    <definedName name="Z_18079F88_A1E0_412F_9473_D8F8B099181E_.wvu.FilterData" localSheetId="1" hidden="1">'Conventional Cost Control'!$A$27:$O$74</definedName>
    <definedName name="Z_18079F88_A1E0_412F_9473_D8F8B099181E_.wvu.FilterData" localSheetId="3" hidden="1">'Cost Recovery'!$A$3:$O$48</definedName>
    <definedName name="Z_18079F88_A1E0_412F_9473_D8F8B099181E_.wvu.FilterData" localSheetId="9" hidden="1">'Emerging Issues'!$A$1:$E$28</definedName>
    <definedName name="Z_18079F88_A1E0_412F_9473_D8F8B099181E_.wvu.FilterData" localSheetId="5" hidden="1">'RRI Savings'!$A$3:$BG$19</definedName>
    <definedName name="Z_18079F88_A1E0_412F_9473_D8F8B099181E_.wvu.PrintArea" localSheetId="6" hidden="1">'Contracts In Progress'!#REF!</definedName>
    <definedName name="Z_18079F88_A1E0_412F_9473_D8F8B099181E_.wvu.PrintArea" localSheetId="10" hidden="1">'Other Key Initiatives'!$A$1:$E$12</definedName>
    <definedName name="Z_1886CF90_486E_4646_989A_178316B9B816_.wvu.FilterData" localSheetId="1" hidden="1">'Conventional Cost Control'!$A$27:$L$27</definedName>
    <definedName name="Z_1E0BB661_B5C0_441B_983D_8944E0191873_.wvu.FilterData" localSheetId="1" hidden="1">'Conventional Cost Control'!$A$27:$O$36</definedName>
    <definedName name="Z_1E13E71C_720A_4104_8654_F23B0B22FA37_.wvu.FilterData" localSheetId="9" hidden="1">'Emerging Issues'!$A$1:$E$28</definedName>
    <definedName name="Z_1FBB4969_6CBF_41D4_A639_A7476D452D85_.wvu.FilterData" localSheetId="4" hidden="1">'Asset Utilization &amp; Sales'!$A$3:$O$53</definedName>
    <definedName name="Z_1FBB4969_6CBF_41D4_A639_A7476D452D85_.wvu.FilterData" localSheetId="8" hidden="1">'Contracts executed'!$A$24:$Z$702</definedName>
    <definedName name="Z_1FBB4969_6CBF_41D4_A639_A7476D452D85_.wvu.FilterData" localSheetId="6" hidden="1">'Contracts In Progress'!$A$3:$S$123</definedName>
    <definedName name="Z_1FBB4969_6CBF_41D4_A639_A7476D452D85_.wvu.FilterData" localSheetId="1" hidden="1">'Conventional Cost Control'!$A$27:$O$103</definedName>
    <definedName name="Z_1FBB4969_6CBF_41D4_A639_A7476D452D85_.wvu.FilterData" localSheetId="3" hidden="1">'Cost Recovery'!$A$3:$O$48</definedName>
    <definedName name="Z_1FBB4969_6CBF_41D4_A639_A7476D452D85_.wvu.FilterData" localSheetId="9" hidden="1">'Emerging Issues'!$A$1:$E$37</definedName>
    <definedName name="Z_1FBB4969_6CBF_41D4_A639_A7476D452D85_.wvu.FilterData" localSheetId="10" hidden="1">'Other Key Initiatives'!$A$1:$E$6</definedName>
    <definedName name="Z_1FBB4969_6CBF_41D4_A639_A7476D452D85_.wvu.FilterData" localSheetId="5" hidden="1">'RRI Savings'!$A$3:$BG$43</definedName>
    <definedName name="Z_1FBB4969_6CBF_41D4_A639_A7476D452D85_.wvu.PrintArea" localSheetId="9" hidden="1">'Emerging Issues'!$A$22:$E$27</definedName>
    <definedName name="Z_1FBB4969_6CBF_41D4_A639_A7476D452D85_.wvu.PrintArea" localSheetId="10" hidden="1">'Other Key Initiatives'!$A$1:$E$12</definedName>
    <definedName name="Z_1FBB4969_6CBF_41D4_A639_A7476D452D85_.wvu.PrintArea" localSheetId="7" hidden="1">RFPs!$A$25:$J$48</definedName>
    <definedName name="Z_22DF1B3B_A6EC_4BF8_B301_3D3FAEC9FA9E_.wvu.FilterData" localSheetId="1" hidden="1">'Conventional Cost Control'!$A$27:$L$27</definedName>
    <definedName name="Z_2418732A_292C_4EBB_9E36_280BFD3C6889_.wvu.FilterData" localSheetId="6" hidden="1">'Contracts In Progress'!#REF!</definedName>
    <definedName name="Z_2418732A_292C_4EBB_9E36_280BFD3C6889_.wvu.FilterData" localSheetId="1" hidden="1">'Conventional Cost Control'!$A$27:$L$27</definedName>
    <definedName name="Z_2599931E_4945_476E_87D0_DB92B9233B21_.wvu.FilterData" localSheetId="5" hidden="1">'RRI Savings'!$A$3:$BG$37</definedName>
    <definedName name="Z_2699C5E5_96D4_48DE_87D7_EC09646739BE_.wvu.FilterData" localSheetId="4" hidden="1">'Asset Utilization &amp; Sales'!$A$3:$O$66</definedName>
    <definedName name="Z_2699C5E5_96D4_48DE_87D7_EC09646739BE_.wvu.FilterData" localSheetId="8" hidden="1">'Contracts executed'!$A$24:$Z$1062</definedName>
    <definedName name="Z_2699C5E5_96D4_48DE_87D7_EC09646739BE_.wvu.FilterData" localSheetId="6" hidden="1">'Contracts In Progress'!$A$3:$S$183</definedName>
    <definedName name="Z_2699C5E5_96D4_48DE_87D7_EC09646739BE_.wvu.FilterData" localSheetId="1" hidden="1">'Conventional Cost Control'!$A$27:$O$130</definedName>
    <definedName name="Z_2699C5E5_96D4_48DE_87D7_EC09646739BE_.wvu.FilterData" localSheetId="3" hidden="1">'Cost Recovery'!$A$3:$O$48</definedName>
    <definedName name="Z_2699C5E5_96D4_48DE_87D7_EC09646739BE_.wvu.FilterData" localSheetId="9" hidden="1">'Emerging Issues'!$A$1:$E$38</definedName>
    <definedName name="Z_2699C5E5_96D4_48DE_87D7_EC09646739BE_.wvu.FilterData" localSheetId="10" hidden="1">'Other Key Initiatives'!$A$1:$E$6</definedName>
    <definedName name="Z_2699C5E5_96D4_48DE_87D7_EC09646739BE_.wvu.FilterData" localSheetId="7" hidden="1">RFPs!$A$16:$J$48</definedName>
    <definedName name="Z_2699C5E5_96D4_48DE_87D7_EC09646739BE_.wvu.FilterData" localSheetId="5" hidden="1">'RRI Savings'!$A$3:$BG$61</definedName>
    <definedName name="Z_2699C5E5_96D4_48DE_87D7_EC09646739BE_.wvu.PrintArea" localSheetId="9" hidden="1">'Emerging Issues'!$A$22:$E$27</definedName>
    <definedName name="Z_2699C5E5_96D4_48DE_87D7_EC09646739BE_.wvu.PrintArea" localSheetId="10" hidden="1">'Other Key Initiatives'!$A$1:$E$12</definedName>
    <definedName name="Z_2699C5E5_96D4_48DE_87D7_EC09646739BE_.wvu.PrintArea" localSheetId="7" hidden="1">RFPs!$A$25:$J$48</definedName>
    <definedName name="Z_28EC3182_CDA9_4862_8051_78993F1CB749_.wvu.FilterData" localSheetId="6" hidden="1">'Contracts In Progress'!#REF!</definedName>
    <definedName name="Z_28EC3182_CDA9_4862_8051_78993F1CB749_.wvu.FilterData" localSheetId="1" hidden="1">'Conventional Cost Control'!$A$27:$O$27</definedName>
    <definedName name="Z_290354C3_6BB2_4043_A165_0B8F8B773D22_.wvu.FilterData" localSheetId="1" hidden="1">'Conventional Cost Control'!$A$27:$O$51</definedName>
    <definedName name="Z_2D383643_01AF_40AE_AF93_074AE536A148_.wvu.FilterData" localSheetId="1" hidden="1">'Conventional Cost Control'!$A$27:$BG$27</definedName>
    <definedName name="Z_2E317475_6224_4B31_96F2_190D13482DC8_.wvu.FilterData" localSheetId="1" hidden="1">'Conventional Cost Control'!$A$27:$L$27</definedName>
    <definedName name="Z_31E4D57E_6B80_4056_8EF9_90681E02214A_.wvu.FilterData" localSheetId="1" hidden="1">'Conventional Cost Control'!$A$27:$L$27</definedName>
    <definedName name="Z_335E5269_08FD_4F80_BC72_8FC1C340BFF4_.wvu.FilterData" localSheetId="1" hidden="1">'Conventional Cost Control'!$A$27:$L$27</definedName>
    <definedName name="Z_36D2D0A1_A13B_4BF2_9A8A_F42E50683E85_.wvu.FilterData" localSheetId="4" hidden="1">'Asset Utilization &amp; Sales'!$A$3:$O$19</definedName>
    <definedName name="Z_36D2D0A1_A13B_4BF2_9A8A_F42E50683E85_.wvu.FilterData" localSheetId="8" hidden="1">'Contracts executed'!$A$24:$Z$210</definedName>
    <definedName name="Z_36D2D0A1_A13B_4BF2_9A8A_F42E50683E85_.wvu.FilterData" localSheetId="6" hidden="1">'Contracts In Progress'!#REF!</definedName>
    <definedName name="Z_36D2D0A1_A13B_4BF2_9A8A_F42E50683E85_.wvu.FilterData" localSheetId="1" hidden="1">'Conventional Cost Control'!$A$27:$O$75</definedName>
    <definedName name="Z_36D2D0A1_A13B_4BF2_9A8A_F42E50683E85_.wvu.FilterData" localSheetId="3" hidden="1">'Cost Recovery'!$A$3:$O$48</definedName>
    <definedName name="Z_36D2D0A1_A13B_4BF2_9A8A_F42E50683E85_.wvu.FilterData" localSheetId="9" hidden="1">'Emerging Issues'!$A$1:$E$28</definedName>
    <definedName name="Z_36D2D0A1_A13B_4BF2_9A8A_F42E50683E85_.wvu.FilterData" localSheetId="5" hidden="1">'RRI Savings'!$A$3:$BG$19</definedName>
    <definedName name="Z_36D2D0A1_A13B_4BF2_9A8A_F42E50683E85_.wvu.PrintArea" localSheetId="6" hidden="1">'Contracts In Progress'!#REF!</definedName>
    <definedName name="Z_36D2D0A1_A13B_4BF2_9A8A_F42E50683E85_.wvu.PrintArea" localSheetId="9" hidden="1">'Emerging Issues'!$A$22:$E$27</definedName>
    <definedName name="Z_36D2D0A1_A13B_4BF2_9A8A_F42E50683E85_.wvu.PrintArea" localSheetId="10" hidden="1">'Other Key Initiatives'!$A$1:$E$12</definedName>
    <definedName name="Z_377CD343_6759_4FB2_8A9B_90E9BC873012_.wvu.FilterData" localSheetId="1" hidden="1">'Conventional Cost Control'!$A$27:$L$27</definedName>
    <definedName name="Z_37940558_0B14_4BDD_BE5D_B8ADD369F914_.wvu.FilterData" localSheetId="1" hidden="1">'Conventional Cost Control'!$A$27:$L$27</definedName>
    <definedName name="Z_38517B08_542D_4455_8903_8C5C1200675C_.wvu.FilterData" localSheetId="5" hidden="1">'RRI Savings'!$A$3:$BG$19</definedName>
    <definedName name="Z_3F3CF2E9_A1E4_4EA2_BBA5_ACE54C097412_.wvu.FilterData" localSheetId="1" hidden="1">'Conventional Cost Control'!$A$27:$L$27</definedName>
    <definedName name="Z_408714B3_C490_4A0A_9E6B_4A6408ECE2F9_.wvu.Cols" localSheetId="8" hidden="1">'Contracts executed'!$I:$T,'Contracts executed'!$W:$W</definedName>
    <definedName name="Z_408714B3_C490_4A0A_9E6B_4A6408ECE2F9_.wvu.FilterData" localSheetId="4" hidden="1">'Asset Utilization &amp; Sales'!$A$3:$O$64</definedName>
    <definedName name="Z_408714B3_C490_4A0A_9E6B_4A6408ECE2F9_.wvu.FilterData" localSheetId="8" hidden="1">'Contracts executed'!$A$24:$Z$770</definedName>
    <definedName name="Z_408714B3_C490_4A0A_9E6B_4A6408ECE2F9_.wvu.FilterData" localSheetId="6" hidden="1">'Contracts In Progress'!$A$3:$S$123</definedName>
    <definedName name="Z_408714B3_C490_4A0A_9E6B_4A6408ECE2F9_.wvu.FilterData" localSheetId="1" hidden="1">'Conventional Cost Control'!$A$27:$O$127</definedName>
    <definedName name="Z_408714B3_C490_4A0A_9E6B_4A6408ECE2F9_.wvu.FilterData" localSheetId="3" hidden="1">'Cost Recovery'!$A$3:$O$48</definedName>
    <definedName name="Z_408714B3_C490_4A0A_9E6B_4A6408ECE2F9_.wvu.FilterData" localSheetId="9" hidden="1">'Emerging Issues'!$A$1:$E$38</definedName>
    <definedName name="Z_408714B3_C490_4A0A_9E6B_4A6408ECE2F9_.wvu.FilterData" localSheetId="10" hidden="1">'Other Key Initiatives'!$A$1:$E$6</definedName>
    <definedName name="Z_408714B3_C490_4A0A_9E6B_4A6408ECE2F9_.wvu.FilterData" localSheetId="5" hidden="1">'RRI Savings'!$A$3:$BG$61</definedName>
    <definedName name="Z_408714B3_C490_4A0A_9E6B_4A6408ECE2F9_.wvu.PrintArea" localSheetId="9" hidden="1">'Emerging Issues'!$A$22:$E$27</definedName>
    <definedName name="Z_408714B3_C490_4A0A_9E6B_4A6408ECE2F9_.wvu.PrintArea" localSheetId="10" hidden="1">'Other Key Initiatives'!$A$1:$E$12</definedName>
    <definedName name="Z_408714B3_C490_4A0A_9E6B_4A6408ECE2F9_.wvu.PrintArea" localSheetId="7" hidden="1">RFPs!$A$25:$J$48</definedName>
    <definedName name="Z_42F019E8_7ABE_4996_A92E_8569B50BE779_.wvu.FilterData" localSheetId="1" hidden="1">'Conventional Cost Control'!$A$27:$O$27</definedName>
    <definedName name="Z_47D779D0_A166_4E9F_9950_C2E3A9C7C4FE_.wvu.FilterData" localSheetId="1" hidden="1">'Conventional Cost Control'!$A$27:$O$70</definedName>
    <definedName name="Z_4ADEB486_E890_4F11_82E2_87FB7DF4572C_.wvu.FilterData" localSheetId="6" hidden="1">'Contracts In Progress'!#REF!</definedName>
    <definedName name="Z_4C04BD47_84CE_4273_ACF8_B93F72B2FC29_.wvu.FilterData" localSheetId="4" hidden="1">'Asset Utilization &amp; Sales'!$A$3:$O$18</definedName>
    <definedName name="Z_4C04BD47_84CE_4273_ACF8_B93F72B2FC29_.wvu.FilterData" localSheetId="8" hidden="1">'Contracts executed'!$A$24:$W$1599</definedName>
    <definedName name="Z_4C04BD47_84CE_4273_ACF8_B93F72B2FC29_.wvu.FilterData" localSheetId="6" hidden="1">'Contracts In Progress'!#REF!</definedName>
    <definedName name="Z_4C04BD47_84CE_4273_ACF8_B93F72B2FC29_.wvu.FilterData" localSheetId="1" hidden="1">'Conventional Cost Control'!$A$27:$O$27</definedName>
    <definedName name="Z_4C04BD47_84CE_4273_ACF8_B93F72B2FC29_.wvu.FilterData" localSheetId="3" hidden="1">'Cost Recovery'!$A$3:$O$3</definedName>
    <definedName name="Z_4C39ADB8_A79C_473E_8BC2_1623C036FC5C_.wvu.FilterData" localSheetId="9" hidden="1">'Emerging Issues'!$A$1:$E$28</definedName>
    <definedName name="Z_5495ECAE_4783_411D_818A_D8EDBC82D2AC_.wvu.FilterData" localSheetId="4" hidden="1">'Asset Utilization &amp; Sales'!$A$3:$O$66</definedName>
    <definedName name="Z_5495ECAE_4783_411D_818A_D8EDBC82D2AC_.wvu.FilterData" localSheetId="8" hidden="1">'Contracts executed'!$A$24:$Z$1062</definedName>
    <definedName name="Z_5495ECAE_4783_411D_818A_D8EDBC82D2AC_.wvu.FilterData" localSheetId="6" hidden="1">'Contracts In Progress'!$A$3:$S$183</definedName>
    <definedName name="Z_5495ECAE_4783_411D_818A_D8EDBC82D2AC_.wvu.FilterData" localSheetId="1" hidden="1">'Conventional Cost Control'!$A$27:$O$131</definedName>
    <definedName name="Z_5495ECAE_4783_411D_818A_D8EDBC82D2AC_.wvu.FilterData" localSheetId="3" hidden="1">'Cost Recovery'!$A$3:$O$48</definedName>
    <definedName name="Z_5495ECAE_4783_411D_818A_D8EDBC82D2AC_.wvu.FilterData" localSheetId="9" hidden="1">'Emerging Issues'!$A$1:$E$38</definedName>
    <definedName name="Z_5495ECAE_4783_411D_818A_D8EDBC82D2AC_.wvu.FilterData" localSheetId="10" hidden="1">'Other Key Initiatives'!$A$1:$E$6</definedName>
    <definedName name="Z_5495ECAE_4783_411D_818A_D8EDBC82D2AC_.wvu.FilterData" localSheetId="7" hidden="1">RFPs!$A$16:$J$48</definedName>
    <definedName name="Z_5495ECAE_4783_411D_818A_D8EDBC82D2AC_.wvu.FilterData" localSheetId="5" hidden="1">'RRI Savings'!$A$3:$BG$61</definedName>
    <definedName name="Z_5495ECAE_4783_411D_818A_D8EDBC82D2AC_.wvu.PrintArea" localSheetId="9" hidden="1">'Emerging Issues'!$A$22:$E$27</definedName>
    <definedName name="Z_5495ECAE_4783_411D_818A_D8EDBC82D2AC_.wvu.PrintArea" localSheetId="10" hidden="1">'Other Key Initiatives'!$A$1:$E$12</definedName>
    <definedName name="Z_5495ECAE_4783_411D_818A_D8EDBC82D2AC_.wvu.PrintArea" localSheetId="7" hidden="1">RFPs!$A$25:$J$48</definedName>
    <definedName name="Z_54F4DF14_18DA_4CE1_9EE5_8DBCC6C91338_.wvu.FilterData" localSheetId="9" hidden="1">'Emerging Issues'!$A$1:$E$34</definedName>
    <definedName name="Z_583AAEFE_FC07_41D7_8E2B_AECAB1E27A75_.wvu.FilterData" localSheetId="1" hidden="1">'Conventional Cost Control'!$A$27:$L$27</definedName>
    <definedName name="Z_5A799E05_77E3_48E1_8BD9_073D542BB542_.wvu.FilterData" localSheetId="1" hidden="1">'Conventional Cost Control'!$A$27:$L$27</definedName>
    <definedName name="Z_5BCCA181_3020_4D13_A73E_38EE235B24DF_.wvu.FilterData" localSheetId="1" hidden="1">'Conventional Cost Control'!$A$27:$L$27</definedName>
    <definedName name="Z_5E684D7C_8C06_400C_BC4B_BE3B4094C66F_.wvu.FilterData" localSheetId="1" hidden="1">'Conventional Cost Control'!$A$27:$O$51</definedName>
    <definedName name="Z_5E9E3B42_609A_4B91_9FDD_9DBC58867030_.wvu.FilterData" localSheetId="4" hidden="1">'Asset Utilization &amp; Sales'!$A$3:$O$17</definedName>
    <definedName name="Z_5FC3DCBB_1083_4C50_A3FD_B9D4538DA773_.wvu.FilterData" localSheetId="4" hidden="1">'Asset Utilization &amp; Sales'!$A$3:$O$17</definedName>
    <definedName name="Z_5FC3DCBB_1083_4C50_A3FD_B9D4538DA773_.wvu.FilterData" localSheetId="8" hidden="1">'Contracts executed'!$A$24:$W$1599</definedName>
    <definedName name="Z_5FC3DCBB_1083_4C50_A3FD_B9D4538DA773_.wvu.FilterData" localSheetId="6" hidden="1">'Contracts In Progress'!#REF!</definedName>
    <definedName name="Z_5FC3DCBB_1083_4C50_A3FD_B9D4538DA773_.wvu.FilterData" localSheetId="1" hidden="1">'Conventional Cost Control'!$A$27:$O$27</definedName>
    <definedName name="Z_5FC3DCBB_1083_4C50_A3FD_B9D4538DA773_.wvu.FilterData" localSheetId="3" hidden="1">'Cost Recovery'!$A$3:$O$3</definedName>
    <definedName name="Z_5FC60511_960B_4586_B350_3EA8E9FEC32E_.wvu.FilterData" localSheetId="6" hidden="1">'Contracts In Progress'!#REF!</definedName>
    <definedName name="Z_5FC60511_960B_4586_B350_3EA8E9FEC32E_.wvu.FilterData" localSheetId="1" hidden="1">'Conventional Cost Control'!$A$27:$L$27</definedName>
    <definedName name="Z_60E7D361_8F88_477F_928C_93C1A51D9A55_.wvu.FilterData" localSheetId="1" hidden="1">'Conventional Cost Control'!$A$27:$O$66</definedName>
    <definedName name="Z_63B56AD3_EF9F_4946_916B_8DF74F274B95_.wvu.FilterData" localSheetId="1" hidden="1">'Conventional Cost Control'!$A$27:$L$27</definedName>
    <definedName name="Z_64DB6972_53EE_486D_8809_F2BD1AE8518C_.wvu.FilterData" localSheetId="1" hidden="1">'Conventional Cost Control'!$A$27:$O$88</definedName>
    <definedName name="Z_6B1350F9_FF68_4BB4_8EC2_2BC8B6C6D18D_.wvu.FilterData" localSheetId="4" hidden="1">'Asset Utilization &amp; Sales'!$A$3:$O$18</definedName>
    <definedName name="Z_6B1350F9_FF68_4BB4_8EC2_2BC8B6C6D18D_.wvu.FilterData" localSheetId="5" hidden="1">'RRI Savings'!$A$3:$BG$18</definedName>
    <definedName name="Z_6B7AD3C4_4332_4759_8485_B5C976772581_.wvu.FilterData" localSheetId="1" hidden="1">'Conventional Cost Control'!$A$27:$L$27</definedName>
    <definedName name="Z_6DA8A8FD_352D_4610_BC5A_169CD7F1B872_.wvu.Cols" localSheetId="8" hidden="1">'Contracts executed'!$W:$W</definedName>
    <definedName name="Z_6DA8A8FD_352D_4610_BC5A_169CD7F1B872_.wvu.FilterData" localSheetId="4" hidden="1">'Asset Utilization &amp; Sales'!$A$3:$O$64</definedName>
    <definedName name="Z_6DA8A8FD_352D_4610_BC5A_169CD7F1B872_.wvu.FilterData" localSheetId="8" hidden="1">'Contracts executed'!$A$24:$Z$770</definedName>
    <definedName name="Z_6DA8A8FD_352D_4610_BC5A_169CD7F1B872_.wvu.FilterData" localSheetId="6" hidden="1">'Contracts In Progress'!$A$3:$S$123</definedName>
    <definedName name="Z_6DA8A8FD_352D_4610_BC5A_169CD7F1B872_.wvu.FilterData" localSheetId="1" hidden="1">'Conventional Cost Control'!$A$27:$O$127</definedName>
    <definedName name="Z_6DA8A8FD_352D_4610_BC5A_169CD7F1B872_.wvu.FilterData" localSheetId="3" hidden="1">'Cost Recovery'!$A$3:$O$48</definedName>
    <definedName name="Z_6DA8A8FD_352D_4610_BC5A_169CD7F1B872_.wvu.FilterData" localSheetId="9" hidden="1">'Emerging Issues'!$A$1:$E$38</definedName>
    <definedName name="Z_6DA8A8FD_352D_4610_BC5A_169CD7F1B872_.wvu.FilterData" localSheetId="10" hidden="1">'Other Key Initiatives'!$A$1:$E$6</definedName>
    <definedName name="Z_6DA8A8FD_352D_4610_BC5A_169CD7F1B872_.wvu.FilterData" localSheetId="5" hidden="1">'RRI Savings'!$A$3:$BG$61</definedName>
    <definedName name="Z_6DA8A8FD_352D_4610_BC5A_169CD7F1B872_.wvu.PrintArea" localSheetId="9" hidden="1">'Emerging Issues'!$A$22:$E$27</definedName>
    <definedName name="Z_6DA8A8FD_352D_4610_BC5A_169CD7F1B872_.wvu.PrintArea" localSheetId="10" hidden="1">'Other Key Initiatives'!$A$1:$E$12</definedName>
    <definedName name="Z_6DA8A8FD_352D_4610_BC5A_169CD7F1B872_.wvu.PrintArea" localSheetId="7" hidden="1">RFPs!$A$25:$J$48</definedName>
    <definedName name="Z_6DF92B66_C865_43EF_B9FE_435DDA8E2716_.wvu.FilterData" localSheetId="8" hidden="1">'Contracts executed'!$A$24:$Z$102</definedName>
    <definedName name="Z_6DF92B66_C865_43EF_B9FE_435DDA8E2716_.wvu.FilterData" localSheetId="6" hidden="1">'Contracts In Progress'!#REF!</definedName>
    <definedName name="Z_6DF92B66_C865_43EF_B9FE_435DDA8E2716_.wvu.FilterData" localSheetId="9" hidden="1">'Emerging Issues'!$A$1:$E$21</definedName>
    <definedName name="Z_6FBFC311_EFC3_4D89_B322_3F6F186F1040_.wvu.FilterData" localSheetId="6" hidden="1">'Contracts In Progress'!#REF!</definedName>
    <definedName name="Z_6FBFC311_EFC3_4D89_B322_3F6F186F1040_.wvu.FilterData" localSheetId="1" hidden="1">'Conventional Cost Control'!$A$27:$O$27</definedName>
    <definedName name="Z_6FC8E45E_B7EC_432F_999B_187E52E5BCD1_.wvu.FilterData" localSheetId="4" hidden="1">'Asset Utilization &amp; Sales'!$A$3:$O$53</definedName>
    <definedName name="Z_6FC8E45E_B7EC_432F_999B_187E52E5BCD1_.wvu.FilterData" localSheetId="8" hidden="1">'Contracts executed'!$A$24:$Z$647</definedName>
    <definedName name="Z_6FC8E45E_B7EC_432F_999B_187E52E5BCD1_.wvu.FilterData" localSheetId="6" hidden="1">'Contracts In Progress'!$A$3:$S$99</definedName>
    <definedName name="Z_6FC8E45E_B7EC_432F_999B_187E52E5BCD1_.wvu.FilterData" localSheetId="1" hidden="1">'Conventional Cost Control'!$A$27:$O$100</definedName>
    <definedName name="Z_6FC8E45E_B7EC_432F_999B_187E52E5BCD1_.wvu.FilterData" localSheetId="3" hidden="1">'Cost Recovery'!$A$3:$O$48</definedName>
    <definedName name="Z_6FC8E45E_B7EC_432F_999B_187E52E5BCD1_.wvu.FilterData" localSheetId="9" hidden="1">'Emerging Issues'!$A$1:$E$37</definedName>
    <definedName name="Z_6FC8E45E_B7EC_432F_999B_187E52E5BCD1_.wvu.FilterData" localSheetId="10" hidden="1">'Other Key Initiatives'!$A$1:$E$6</definedName>
    <definedName name="Z_6FC8E45E_B7EC_432F_999B_187E52E5BCD1_.wvu.FilterData" localSheetId="5" hidden="1">'RRI Savings'!$A$3:$BG$43</definedName>
    <definedName name="Z_6FC8E45E_B7EC_432F_999B_187E52E5BCD1_.wvu.PrintArea" localSheetId="9" hidden="1">'Emerging Issues'!$A$22:$E$27</definedName>
    <definedName name="Z_6FC8E45E_B7EC_432F_999B_187E52E5BCD1_.wvu.PrintArea" localSheetId="10" hidden="1">'Other Key Initiatives'!$A$1:$E$12</definedName>
    <definedName name="Z_6FC8E45E_B7EC_432F_999B_187E52E5BCD1_.wvu.PrintArea" localSheetId="7" hidden="1">RFPs!$A$25:$J$48</definedName>
    <definedName name="Z_73017243_6E3E_4505_BBEE_3CCF005160E3_.wvu.FilterData" localSheetId="6" hidden="1">'Contracts In Progress'!#REF!</definedName>
    <definedName name="Z_743A6B8C_8B96_401A_AAC5_2EB1A52E66BC_.wvu.FilterData" localSheetId="8" hidden="1">'Contracts executed'!$A$24:$W$1598</definedName>
    <definedName name="Z_743A6B8C_8B96_401A_AAC5_2EB1A52E66BC_.wvu.FilterData" localSheetId="6" hidden="1">'Contracts In Progress'!#REF!</definedName>
    <definedName name="Z_743A6B8C_8B96_401A_AAC5_2EB1A52E66BC_.wvu.FilterData" localSheetId="1" hidden="1">'Conventional Cost Control'!$A$27:$L$27</definedName>
    <definedName name="Z_756A97F9_127B_411A_AD10_099F232448C5_.wvu.FilterData" localSheetId="1" hidden="1">'Conventional Cost Control'!$A$27:$O$27</definedName>
    <definedName name="Z_7E39C88C_B670_4B34_9397_EFDE03980B06_.wvu.FilterData" localSheetId="8" hidden="1">'Contracts executed'!$A$24:$W$1599</definedName>
    <definedName name="Z_7E39C88C_B670_4B34_9397_EFDE03980B06_.wvu.FilterData" localSheetId="6" hidden="1">'Contracts In Progress'!#REF!</definedName>
    <definedName name="Z_7E41A24B_B14A_4165_A729_60945F4C9E2C_.wvu.FilterData" localSheetId="1" hidden="1">'Conventional Cost Control'!$A$27:$O$68</definedName>
    <definedName name="Z_7FC6AA87_74CB_41DD_A32B_B35A00F50AA8_.wvu.FilterData" localSheetId="1" hidden="1">'Conventional Cost Control'!$A$27:$L$27</definedName>
    <definedName name="Z_82F36205_E67C_4794_BB0C_024D3E9E2E22_.wvu.FilterData" localSheetId="4" hidden="1">'Asset Utilization &amp; Sales'!$A$3:$O$18</definedName>
    <definedName name="Z_82F36205_E67C_4794_BB0C_024D3E9E2E22_.wvu.FilterData" localSheetId="8" hidden="1">'Contracts executed'!$A$24:$W$1599</definedName>
    <definedName name="Z_82F36205_E67C_4794_BB0C_024D3E9E2E22_.wvu.FilterData" localSheetId="6" hidden="1">'Contracts In Progress'!#REF!</definedName>
    <definedName name="Z_82F36205_E67C_4794_BB0C_024D3E9E2E22_.wvu.FilterData" localSheetId="1" hidden="1">'Conventional Cost Control'!$A$27:$O$27</definedName>
    <definedName name="Z_82F36205_E67C_4794_BB0C_024D3E9E2E22_.wvu.FilterData" localSheetId="3" hidden="1">'Cost Recovery'!$A$3:$O$3</definedName>
    <definedName name="Z_8553E7FD_9F31_43F9_9E4D_7B67B2E0411A_.wvu.FilterData" localSheetId="4" hidden="1">'Asset Utilization &amp; Sales'!$A$3:$O$55</definedName>
    <definedName name="Z_8553E7FD_9F31_43F9_9E4D_7B67B2E0411A_.wvu.FilterData" localSheetId="8" hidden="1">'Contracts executed'!$A$24:$Z$702</definedName>
    <definedName name="Z_8553E7FD_9F31_43F9_9E4D_7B67B2E0411A_.wvu.FilterData" localSheetId="6" hidden="1">'Contracts In Progress'!$A$3:$S$123</definedName>
    <definedName name="Z_8553E7FD_9F31_43F9_9E4D_7B67B2E0411A_.wvu.FilterData" localSheetId="1" hidden="1">'Conventional Cost Control'!$A$27:$O$106</definedName>
    <definedName name="Z_8553E7FD_9F31_43F9_9E4D_7B67B2E0411A_.wvu.FilterData" localSheetId="3" hidden="1">'Cost Recovery'!$A$3:$O$48</definedName>
    <definedName name="Z_8553E7FD_9F31_43F9_9E4D_7B67B2E0411A_.wvu.FilterData" localSheetId="9" hidden="1">'Emerging Issues'!$A$1:$E$38</definedName>
    <definedName name="Z_8553E7FD_9F31_43F9_9E4D_7B67B2E0411A_.wvu.FilterData" localSheetId="10" hidden="1">'Other Key Initiatives'!$A$1:$E$6</definedName>
    <definedName name="Z_8553E7FD_9F31_43F9_9E4D_7B67B2E0411A_.wvu.FilterData" localSheetId="5" hidden="1">'RRI Savings'!$A$3:$BG$43</definedName>
    <definedName name="Z_8553E7FD_9F31_43F9_9E4D_7B67B2E0411A_.wvu.PrintArea" localSheetId="9" hidden="1">'Emerging Issues'!$A$22:$E$27</definedName>
    <definedName name="Z_8553E7FD_9F31_43F9_9E4D_7B67B2E0411A_.wvu.PrintArea" localSheetId="10" hidden="1">'Other Key Initiatives'!$A$1:$E$12</definedName>
    <definedName name="Z_8553E7FD_9F31_43F9_9E4D_7B67B2E0411A_.wvu.PrintArea" localSheetId="7" hidden="1">RFPs!$A$25:$J$48</definedName>
    <definedName name="Z_872A64DC_CC5A_4986_9814_7D126BD7E050_.wvu.FilterData" localSheetId="1" hidden="1">'Conventional Cost Control'!$A$27:$L$27</definedName>
    <definedName name="Z_8AFFE876_8094_43F6_BAE3_293640A44646_.wvu.FilterData" localSheetId="1" hidden="1">'Conventional Cost Control'!$A$27:$L$27</definedName>
    <definedName name="Z_8B59E16A_52F3_478D_8070_E07F285B6736_.wvu.FilterData" localSheetId="4" hidden="1">'Asset Utilization &amp; Sales'!$A$3:$O$40</definedName>
    <definedName name="Z_8B59E16A_52F3_478D_8070_E07F285B6736_.wvu.FilterData" localSheetId="8" hidden="1">'Contracts executed'!$A$24:$Z$420</definedName>
    <definedName name="Z_8B59E16A_52F3_478D_8070_E07F285B6736_.wvu.FilterData" localSheetId="6" hidden="1">'Contracts In Progress'!$A$3:$S$85</definedName>
    <definedName name="Z_8B59E16A_52F3_478D_8070_E07F285B6736_.wvu.FilterData" localSheetId="1" hidden="1">'Conventional Cost Control'!$A$27:$O$88</definedName>
    <definedName name="Z_8B59E16A_52F3_478D_8070_E07F285B6736_.wvu.FilterData" localSheetId="3" hidden="1">'Cost Recovery'!$A$3:$O$48</definedName>
    <definedName name="Z_8B59E16A_52F3_478D_8070_E07F285B6736_.wvu.FilterData" localSheetId="9" hidden="1">'Emerging Issues'!$A$1:$E$33</definedName>
    <definedName name="Z_8B59E16A_52F3_478D_8070_E07F285B6736_.wvu.FilterData" localSheetId="5" hidden="1">'RRI Savings'!$A$3:$BG$43</definedName>
    <definedName name="Z_8B59E16A_52F3_478D_8070_E07F285B6736_.wvu.PrintArea" localSheetId="9" hidden="1">'Emerging Issues'!$A$22:$E$27</definedName>
    <definedName name="Z_8B59E16A_52F3_478D_8070_E07F285B6736_.wvu.PrintArea" localSheetId="10" hidden="1">'Other Key Initiatives'!$A$1:$E$12</definedName>
    <definedName name="Z_8B59E16A_52F3_478D_8070_E07F285B6736_.wvu.PrintArea" localSheetId="7" hidden="1">RFPs!$A$25:$J$48</definedName>
    <definedName name="Z_8FCB8EB8_4FC2_40FD_A64A_15756752189C_.wvu.FilterData" localSheetId="4" hidden="1">'Asset Utilization &amp; Sales'!$A$3:$O$66</definedName>
    <definedName name="Z_8FCB8EB8_4FC2_40FD_A64A_15756752189C_.wvu.FilterData" localSheetId="8" hidden="1">'Contracts executed'!$A$24:$Z$1062</definedName>
    <definedName name="Z_8FCB8EB8_4FC2_40FD_A64A_15756752189C_.wvu.FilterData" localSheetId="6" hidden="1">'Contracts In Progress'!$A$3:$S$183</definedName>
    <definedName name="Z_8FCB8EB8_4FC2_40FD_A64A_15756752189C_.wvu.FilterData" localSheetId="1" hidden="1">'Conventional Cost Control'!$A$27:$O$131</definedName>
    <definedName name="Z_8FCB8EB8_4FC2_40FD_A64A_15756752189C_.wvu.FilterData" localSheetId="3" hidden="1">'Cost Recovery'!$A$3:$O$48</definedName>
    <definedName name="Z_8FCB8EB8_4FC2_40FD_A64A_15756752189C_.wvu.FilterData" localSheetId="9" hidden="1">'Emerging Issues'!$A$1:$E$38</definedName>
    <definedName name="Z_8FCB8EB8_4FC2_40FD_A64A_15756752189C_.wvu.FilterData" localSheetId="10" hidden="1">'Other Key Initiatives'!$A$1:$E$6</definedName>
    <definedName name="Z_8FCB8EB8_4FC2_40FD_A64A_15756752189C_.wvu.FilterData" localSheetId="7" hidden="1">RFPs!$A$16:$J$48</definedName>
    <definedName name="Z_8FCB8EB8_4FC2_40FD_A64A_15756752189C_.wvu.FilterData" localSheetId="5" hidden="1">'RRI Savings'!$A$3:$BG$61</definedName>
    <definedName name="Z_8FCB8EB8_4FC2_40FD_A64A_15756752189C_.wvu.PrintArea" localSheetId="9" hidden="1">'Emerging Issues'!$A$22:$E$27</definedName>
    <definedName name="Z_8FCB8EB8_4FC2_40FD_A64A_15756752189C_.wvu.PrintArea" localSheetId="10" hidden="1">'Other Key Initiatives'!$A$1:$E$12</definedName>
    <definedName name="Z_8FCB8EB8_4FC2_40FD_A64A_15756752189C_.wvu.PrintArea" localSheetId="7" hidden="1">RFPs!$A$25:$J$48</definedName>
    <definedName name="Z_941DA164_9B19_449E_95CF_36E0F3655034_.wvu.FilterData" localSheetId="1" hidden="1">'Conventional Cost Control'!$A$27:$O$76</definedName>
    <definedName name="Z_9549BDFA_964B_495E_9ED9_82201C18F589_.wvu.FilterData" localSheetId="6" hidden="1">'Contracts In Progress'!#REF!</definedName>
    <definedName name="Z_9549BDFA_964B_495E_9ED9_82201C18F589_.wvu.FilterData" localSheetId="1" hidden="1">'Conventional Cost Control'!$A$27:$L$27</definedName>
    <definedName name="Z_9703C08A_0440_4FD2_9C04_80872F204729_.wvu.FilterData" localSheetId="1" hidden="1">'Conventional Cost Control'!$A$27:$O$27</definedName>
    <definedName name="Z_98FB993B_0C62_4860_9649_5D094E781B4E_.wvu.FilterData" localSheetId="6" hidden="1">'Contracts In Progress'!#REF!</definedName>
    <definedName name="Z_999A08CD_9359_4005_B52C_0AC3AB7ED2D2_.wvu.FilterData" localSheetId="6" hidden="1">'Contracts In Progress'!#REF!</definedName>
    <definedName name="Z_99C96E53_20B8_4C39_B2E0_60BB02E5589C_.wvu.FilterData" localSheetId="4" hidden="1">'Asset Utilization &amp; Sales'!$A$3:$O$66</definedName>
    <definedName name="Z_99C96E53_20B8_4C39_B2E0_60BB02E5589C_.wvu.FilterData" localSheetId="8" hidden="1">'Contracts executed'!$A$24:$Z$1062</definedName>
    <definedName name="Z_99C96E53_20B8_4C39_B2E0_60BB02E5589C_.wvu.FilterData" localSheetId="6" hidden="1">'Contracts In Progress'!$A$3:$S$183</definedName>
    <definedName name="Z_99C96E53_20B8_4C39_B2E0_60BB02E5589C_.wvu.FilterData" localSheetId="1" hidden="1">'Conventional Cost Control'!$A$27:$O$131</definedName>
    <definedName name="Z_99C96E53_20B8_4C39_B2E0_60BB02E5589C_.wvu.FilterData" localSheetId="3" hidden="1">'Cost Recovery'!$A$3:$O$48</definedName>
    <definedName name="Z_99C96E53_20B8_4C39_B2E0_60BB02E5589C_.wvu.FilterData" localSheetId="9" hidden="1">'Emerging Issues'!$A$1:$E$38</definedName>
    <definedName name="Z_99C96E53_20B8_4C39_B2E0_60BB02E5589C_.wvu.FilterData" localSheetId="10" hidden="1">'Other Key Initiatives'!$A$1:$E$6</definedName>
    <definedName name="Z_99C96E53_20B8_4C39_B2E0_60BB02E5589C_.wvu.FilterData" localSheetId="7" hidden="1">RFPs!$A$16:$J$48</definedName>
    <definedName name="Z_99C96E53_20B8_4C39_B2E0_60BB02E5589C_.wvu.FilterData" localSheetId="5" hidden="1">'RRI Savings'!$A$3:$BG$61</definedName>
    <definedName name="Z_99C96E53_20B8_4C39_B2E0_60BB02E5589C_.wvu.PrintArea" localSheetId="9" hidden="1">'Emerging Issues'!$A$22:$E$27</definedName>
    <definedName name="Z_99C96E53_20B8_4C39_B2E0_60BB02E5589C_.wvu.PrintArea" localSheetId="10" hidden="1">'Other Key Initiatives'!$A$1:$E$12</definedName>
    <definedName name="Z_99C96E53_20B8_4C39_B2E0_60BB02E5589C_.wvu.PrintArea" localSheetId="7" hidden="1">RFPs!$A$25:$J$48</definedName>
    <definedName name="Z_99D2329B_7187_4AB2_80CC_6F800D51086C_.wvu.FilterData" localSheetId="1" hidden="1">'Conventional Cost Control'!$A$27:$L$27</definedName>
    <definedName name="Z_9D0FF73D_5DF0_4F8B_8248_B6B5C80F626B_.wvu.FilterData" localSheetId="1" hidden="1">'Conventional Cost Control'!$A$27:$L$27</definedName>
    <definedName name="Z_A999890E_7CE1_459C_AB8C_CEF36F704835_.wvu.FilterData" localSheetId="4" hidden="1">'Asset Utilization &amp; Sales'!$A$3:$O$17</definedName>
    <definedName name="Z_A999890E_7CE1_459C_AB8C_CEF36F704835_.wvu.FilterData" localSheetId="1" hidden="1">'Conventional Cost Control'!$A$27:$O$27</definedName>
    <definedName name="Z_AC9D2C14_0D23_4036_A6E9_C97B404C93B6_.wvu.FilterData" localSheetId="1" hidden="1">'Conventional Cost Control'!$A$27:$O$27</definedName>
    <definedName name="Z_AFEB8854_205C_43B9_BE2B_69C7069F52C9_.wvu.FilterData" localSheetId="1" hidden="1">'Conventional Cost Control'!$A$27:$O$71</definedName>
    <definedName name="Z_B09442F3_23E3_4BD7_B52F_7FFF4FC35E17_.wvu.FilterData" localSheetId="4" hidden="1">'Asset Utilization &amp; Sales'!$A$3:$O$18</definedName>
    <definedName name="Z_B2087012_A552_4A76_A7A4_E25A6D877B57_.wvu.FilterData" localSheetId="1" hidden="1">'Conventional Cost Control'!$A$27:$O$27</definedName>
    <definedName name="Z_B54B3B29_DBE5_4E05_B57A_733E861AD3D8_.wvu.Cols" localSheetId="8" hidden="1">'Contracts executed'!$I:$T,'Contracts executed'!$W:$W</definedName>
    <definedName name="Z_B54B3B29_DBE5_4E05_B57A_733E861AD3D8_.wvu.FilterData" localSheetId="4" hidden="1">'Asset Utilization &amp; Sales'!$A$3:$O$64</definedName>
    <definedName name="Z_B54B3B29_DBE5_4E05_B57A_733E861AD3D8_.wvu.FilterData" localSheetId="8" hidden="1">'Contracts executed'!$A$24:$Z$770</definedName>
    <definedName name="Z_B54B3B29_DBE5_4E05_B57A_733E861AD3D8_.wvu.FilterData" localSheetId="6" hidden="1">'Contracts In Progress'!$A$3:$S$123</definedName>
    <definedName name="Z_B54B3B29_DBE5_4E05_B57A_733E861AD3D8_.wvu.FilterData" localSheetId="1" hidden="1">'Conventional Cost Control'!$A$27:$O$116</definedName>
    <definedName name="Z_B54B3B29_DBE5_4E05_B57A_733E861AD3D8_.wvu.FilterData" localSheetId="3" hidden="1">'Cost Recovery'!$A$3:$O$48</definedName>
    <definedName name="Z_B54B3B29_DBE5_4E05_B57A_733E861AD3D8_.wvu.FilterData" localSheetId="9" hidden="1">'Emerging Issues'!$A$1:$E$38</definedName>
    <definedName name="Z_B54B3B29_DBE5_4E05_B57A_733E861AD3D8_.wvu.FilterData" localSheetId="10" hidden="1">'Other Key Initiatives'!$A$1:$E$6</definedName>
    <definedName name="Z_B54B3B29_DBE5_4E05_B57A_733E861AD3D8_.wvu.FilterData" localSheetId="5" hidden="1">'RRI Savings'!$A$3:$BG$61</definedName>
    <definedName name="Z_B54B3B29_DBE5_4E05_B57A_733E861AD3D8_.wvu.PrintArea" localSheetId="9" hidden="1">'Emerging Issues'!$A$22:$E$27</definedName>
    <definedName name="Z_B54B3B29_DBE5_4E05_B57A_733E861AD3D8_.wvu.PrintArea" localSheetId="10" hidden="1">'Other Key Initiatives'!$A$1:$E$12</definedName>
    <definedName name="Z_B54B3B29_DBE5_4E05_B57A_733E861AD3D8_.wvu.PrintArea" localSheetId="7" hidden="1">RFPs!$A$25:$J$48</definedName>
    <definedName name="Z_B7BCDC88_F3BD_48B0_8DD5_36B47A2B1128_.wvu.FilterData" localSheetId="4" hidden="1">'Asset Utilization &amp; Sales'!$A$3:$O$17</definedName>
    <definedName name="Z_B7BCDC88_F3BD_48B0_8DD5_36B47A2B1128_.wvu.FilterData" localSheetId="8" hidden="1">'Contracts executed'!$A$24:$W$1599</definedName>
    <definedName name="Z_B7BCDC88_F3BD_48B0_8DD5_36B47A2B1128_.wvu.FilterData" localSheetId="6" hidden="1">'Contracts In Progress'!#REF!</definedName>
    <definedName name="Z_B7BCDC88_F3BD_48B0_8DD5_36B47A2B1128_.wvu.FilterData" localSheetId="1" hidden="1">'Conventional Cost Control'!$A$27:$O$27</definedName>
    <definedName name="Z_B7BCDC88_F3BD_48B0_8DD5_36B47A2B1128_.wvu.FilterData" localSheetId="3" hidden="1">'Cost Recovery'!$A$3:$O$3</definedName>
    <definedName name="Z_BB087D8B_555F_4AB9_AAC5_7305C0252789_.wvu.FilterData" localSheetId="1" hidden="1">'Conventional Cost Control'!$A$27:$O$110</definedName>
    <definedName name="Z_BBB5D45A_8804_4F77_B5B4_1449BB5F8762_.wvu.FilterData" localSheetId="6" hidden="1">'Contracts In Progress'!#REF!</definedName>
    <definedName name="Z_C07B83D8_323A_4F11_9443_5601383695C5_.wvu.FilterData" localSheetId="6" hidden="1">'Contracts In Progress'!#REF!</definedName>
    <definedName name="Z_C07B83D8_323A_4F11_9443_5601383695C5_.wvu.FilterData" localSheetId="1" hidden="1">'Conventional Cost Control'!$A$27:$O$52</definedName>
    <definedName name="Z_C103B3A5_1866_4086_81AD_0403376C8CC3_.wvu.FilterData" localSheetId="1" hidden="1">'Conventional Cost Control'!$A$27:$O$52</definedName>
    <definedName name="Z_C321B43B_C950_4E16_AA3C_DC18B6FAFFD1_.wvu.FilterData" localSheetId="1" hidden="1">'Conventional Cost Control'!$A$27:$O$27</definedName>
    <definedName name="Z_C3946F41_14C8_4A4D_8FB4_F3FDCF939DE2_.wvu.FilterData" localSheetId="6" hidden="1">'Contracts In Progress'!#REF!</definedName>
    <definedName name="Z_C9B2E986_5711_45C2_9853_52EB4AC8C3D7_.wvu.FilterData" localSheetId="8" hidden="1">'Contracts executed'!$A$24:$Z$210</definedName>
    <definedName name="Z_CBB0D3E7_F247_4EC6_89DF_7E27AADB6359_.wvu.FilterData" localSheetId="1" hidden="1">'Conventional Cost Control'!$A$27:$L$27</definedName>
    <definedName name="Z_CBBF48CD_BAD9_4BFB_B158_8635FCF08F2F_.wvu.FilterData" localSheetId="8" hidden="1">'Contracts executed'!$A$24:$W$1599</definedName>
    <definedName name="Z_CBBF48CD_BAD9_4BFB_B158_8635FCF08F2F_.wvu.FilterData" localSheetId="6" hidden="1">'Contracts In Progress'!#REF!</definedName>
    <definedName name="Z_CDAFAD67_A8E1_4696_9B52_96D12FD93032_.wvu.FilterData" localSheetId="6" hidden="1">'Contracts In Progress'!#REF!</definedName>
    <definedName name="Z_D0527416_56DA_471C_B239_7844AAE5BBF2_.wvu.FilterData" localSheetId="4" hidden="1">'Asset Utilization &amp; Sales'!$A$3:$O$66</definedName>
    <definedName name="Z_D0527416_56DA_471C_B239_7844AAE5BBF2_.wvu.FilterData" localSheetId="8" hidden="1">'Contracts executed'!$A$24:$Z$1062</definedName>
    <definedName name="Z_D0527416_56DA_471C_B239_7844AAE5BBF2_.wvu.FilterData" localSheetId="6" hidden="1">'Contracts In Progress'!$A$3:$S$183</definedName>
    <definedName name="Z_D0527416_56DA_471C_B239_7844AAE5BBF2_.wvu.FilterData" localSheetId="1" hidden="1">'Conventional Cost Control'!$A$27:$O$130</definedName>
    <definedName name="Z_D0527416_56DA_471C_B239_7844AAE5BBF2_.wvu.FilterData" localSheetId="3" hidden="1">'Cost Recovery'!$A$3:$O$48</definedName>
    <definedName name="Z_D0527416_56DA_471C_B239_7844AAE5BBF2_.wvu.FilterData" localSheetId="9" hidden="1">'Emerging Issues'!$A$1:$E$38</definedName>
    <definedName name="Z_D0527416_56DA_471C_B239_7844AAE5BBF2_.wvu.FilterData" localSheetId="10" hidden="1">'Other Key Initiatives'!$A$1:$E$6</definedName>
    <definedName name="Z_D0527416_56DA_471C_B239_7844AAE5BBF2_.wvu.FilterData" localSheetId="7" hidden="1">RFPs!$A$16:$J$48</definedName>
    <definedName name="Z_D0527416_56DA_471C_B239_7844AAE5BBF2_.wvu.FilterData" localSheetId="5" hidden="1">'RRI Savings'!$A$3:$BG$61</definedName>
    <definedName name="Z_D0527416_56DA_471C_B239_7844AAE5BBF2_.wvu.PrintArea" localSheetId="9" hidden="1">'Emerging Issues'!$A$22:$E$27</definedName>
    <definedName name="Z_D0527416_56DA_471C_B239_7844AAE5BBF2_.wvu.PrintArea" localSheetId="10" hidden="1">'Other Key Initiatives'!$A$1:$E$12</definedName>
    <definedName name="Z_D0527416_56DA_471C_B239_7844AAE5BBF2_.wvu.PrintArea" localSheetId="7" hidden="1">RFPs!$A$25:$J$48</definedName>
    <definedName name="Z_D2AF4B55_6288_4404_BDA4_57667A3D222B_.wvu.FilterData" localSheetId="4" hidden="1">'Asset Utilization &amp; Sales'!$A$3:$O$66</definedName>
    <definedName name="Z_D2AF4B55_6288_4404_BDA4_57667A3D222B_.wvu.FilterData" localSheetId="8" hidden="1">'Contracts executed'!$A$24:$Z$1062</definedName>
    <definedName name="Z_D2AF4B55_6288_4404_BDA4_57667A3D222B_.wvu.FilterData" localSheetId="6" hidden="1">'Contracts In Progress'!$A$3:$S$183</definedName>
    <definedName name="Z_D2AF4B55_6288_4404_BDA4_57667A3D222B_.wvu.FilterData" localSheetId="1" hidden="1">'Conventional Cost Control'!$A$27:$O$129</definedName>
    <definedName name="Z_D2AF4B55_6288_4404_BDA4_57667A3D222B_.wvu.FilterData" localSheetId="3" hidden="1">'Cost Recovery'!$A$3:$O$48</definedName>
    <definedName name="Z_D2AF4B55_6288_4404_BDA4_57667A3D222B_.wvu.FilterData" localSheetId="9" hidden="1">'Emerging Issues'!$A$1:$E$38</definedName>
    <definedName name="Z_D2AF4B55_6288_4404_BDA4_57667A3D222B_.wvu.FilterData" localSheetId="10" hidden="1">'Other Key Initiatives'!$A$1:$E$6</definedName>
    <definedName name="Z_D2AF4B55_6288_4404_BDA4_57667A3D222B_.wvu.FilterData" localSheetId="7" hidden="1">RFPs!$A$16:$J$48</definedName>
    <definedName name="Z_D2AF4B55_6288_4404_BDA4_57667A3D222B_.wvu.FilterData" localSheetId="5" hidden="1">'RRI Savings'!$A$3:$BG$61</definedName>
    <definedName name="Z_D2AF4B55_6288_4404_BDA4_57667A3D222B_.wvu.PrintArea" localSheetId="9" hidden="1">'Emerging Issues'!$A$22:$E$27</definedName>
    <definedName name="Z_D2AF4B55_6288_4404_BDA4_57667A3D222B_.wvu.PrintArea" localSheetId="10" hidden="1">'Other Key Initiatives'!$A$1:$E$12</definedName>
    <definedName name="Z_D2AF4B55_6288_4404_BDA4_57667A3D222B_.wvu.PrintArea" localSheetId="7" hidden="1">RFPs!$A$25:$J$48</definedName>
    <definedName name="Z_D5108DDB_1CA7_4882_8509_9DD5CB1D05D4_.wvu.FilterData" localSheetId="4" hidden="1">'Asset Utilization &amp; Sales'!$A$3:$O$19</definedName>
    <definedName name="Z_D5108DDB_1CA7_4882_8509_9DD5CB1D05D4_.wvu.FilterData" localSheetId="8" hidden="1">'Contracts executed'!$A$24:$Z$283</definedName>
    <definedName name="Z_D5108DDB_1CA7_4882_8509_9DD5CB1D05D4_.wvu.FilterData" localSheetId="6" hidden="1">'Contracts In Progress'!$A$3:$S$79</definedName>
    <definedName name="Z_D5108DDB_1CA7_4882_8509_9DD5CB1D05D4_.wvu.FilterData" localSheetId="1" hidden="1">'Conventional Cost Control'!$A$27:$O$85</definedName>
    <definedName name="Z_D5108DDB_1CA7_4882_8509_9DD5CB1D05D4_.wvu.FilterData" localSheetId="3" hidden="1">'Cost Recovery'!$A$3:$O$48</definedName>
    <definedName name="Z_D5108DDB_1CA7_4882_8509_9DD5CB1D05D4_.wvu.FilterData" localSheetId="9" hidden="1">'Emerging Issues'!$A$1:$E$31</definedName>
    <definedName name="Z_D5108DDB_1CA7_4882_8509_9DD5CB1D05D4_.wvu.FilterData" localSheetId="5" hidden="1">'RRI Savings'!$A$3:$BG$37</definedName>
    <definedName name="Z_D5108DDB_1CA7_4882_8509_9DD5CB1D05D4_.wvu.PrintArea" localSheetId="9" hidden="1">'Emerging Issues'!$A$22:$E$27</definedName>
    <definedName name="Z_D5108DDB_1CA7_4882_8509_9DD5CB1D05D4_.wvu.PrintArea" localSheetId="10" hidden="1">'Other Key Initiatives'!$A$1:$E$12</definedName>
    <definedName name="Z_D5108DDB_1CA7_4882_8509_9DD5CB1D05D4_.wvu.PrintArea" localSheetId="7" hidden="1">RFPs!$A$25:$J$48</definedName>
    <definedName name="Z_D5108DDB_1CA7_4882_8509_9DD5CB1D05D4_.wvu.Rows" localSheetId="5" hidden="1">'RRI Savings'!$5:$31</definedName>
    <definedName name="Z_DA14A789_E62D_41FA_84AD_5815B4C6D90F_.wvu.FilterData" localSheetId="1" hidden="1">'Conventional Cost Control'!$A$27:$O$77</definedName>
    <definedName name="Z_DD11FF6F_4B6D_4B16_B98A_AEF3125F16D6_.wvu.FilterData" localSheetId="4" hidden="1">'Asset Utilization &amp; Sales'!$A$3:$O$18</definedName>
    <definedName name="Z_E141886C_E9AE_4557_80FB_8C83F3120763_.wvu.FilterData" localSheetId="1" hidden="1">'Conventional Cost Control'!$A$27:$O$27</definedName>
    <definedName name="Z_E24546E0_C70A_4CDB_9071_7D22DD598392_.wvu.FilterData" localSheetId="4" hidden="1">'Asset Utilization &amp; Sales'!$A$3:$O$18</definedName>
    <definedName name="Z_E24546E0_C70A_4CDB_9071_7D22DD598392_.wvu.FilterData" localSheetId="1" hidden="1">'Conventional Cost Control'!$A$27:$O$49</definedName>
    <definedName name="Z_E27148AC_A21C_491B_B08E_03A866317C85_.wvu.FilterData" localSheetId="1" hidden="1">'Conventional Cost Control'!$A$27:$O$27</definedName>
    <definedName name="Z_E3ED6906_030B_4E1C_B715_4A39080787C6_.wvu.FilterData" localSheetId="1" hidden="1">'Conventional Cost Control'!$A$27:$O$84</definedName>
    <definedName name="Z_E5DD469D_815A_4E17_A938_99E0C2EABEC4_.wvu.FilterData" localSheetId="8" hidden="1">'Contracts executed'!$A$24:$W$1599</definedName>
    <definedName name="Z_E78475F9_8E88_486A_B527_CF4D0005F119_.wvu.FilterData" localSheetId="4" hidden="1">'Asset Utilization &amp; Sales'!$A$3:$O$18</definedName>
    <definedName name="Z_E78475F9_8E88_486A_B527_CF4D0005F119_.wvu.FilterData" localSheetId="8" hidden="1">'Contracts executed'!$A$24:$X$38</definedName>
    <definedName name="Z_E78475F9_8E88_486A_B527_CF4D0005F119_.wvu.FilterData" localSheetId="6" hidden="1">'Contracts In Progress'!#REF!</definedName>
    <definedName name="Z_E78475F9_8E88_486A_B527_CF4D0005F119_.wvu.FilterData" localSheetId="1" hidden="1">'Conventional Cost Control'!$A$27:$O$51</definedName>
    <definedName name="Z_E78475F9_8E88_486A_B527_CF4D0005F119_.wvu.FilterData" localSheetId="3" hidden="1">'Cost Recovery'!$A$3:$O$48</definedName>
    <definedName name="Z_E78475F9_8E88_486A_B527_CF4D0005F119_.wvu.FilterData" localSheetId="9" hidden="1">'Emerging Issues'!$A$1:$E$21</definedName>
    <definedName name="Z_E86B1091_79BC_4885_BAD8_FD89DD72A1A1_.wvu.FilterData" localSheetId="4" hidden="1">'Asset Utilization &amp; Sales'!$A$3:$O$19</definedName>
    <definedName name="Z_E86B1091_79BC_4885_BAD8_FD89DD72A1A1_.wvu.FilterData" localSheetId="8" hidden="1">'Contracts executed'!$A$24:$Z$283</definedName>
    <definedName name="Z_E86B1091_79BC_4885_BAD8_FD89DD72A1A1_.wvu.FilterData" localSheetId="6" hidden="1">'Contracts In Progress'!$A$3:$S$79</definedName>
    <definedName name="Z_E86B1091_79BC_4885_BAD8_FD89DD72A1A1_.wvu.FilterData" localSheetId="1" hidden="1">'Conventional Cost Control'!$A$27:$O$78</definedName>
    <definedName name="Z_E86B1091_79BC_4885_BAD8_FD89DD72A1A1_.wvu.FilterData" localSheetId="3" hidden="1">'Cost Recovery'!$A$3:$O$48</definedName>
    <definedName name="Z_E86B1091_79BC_4885_BAD8_FD89DD72A1A1_.wvu.FilterData" localSheetId="9" hidden="1">'Emerging Issues'!$A$1:$E$28</definedName>
    <definedName name="Z_E86B1091_79BC_4885_BAD8_FD89DD72A1A1_.wvu.FilterData" localSheetId="5" hidden="1">'RRI Savings'!$A$3:$BG$30</definedName>
    <definedName name="Z_E86B1091_79BC_4885_BAD8_FD89DD72A1A1_.wvu.PrintArea" localSheetId="9" hidden="1">'Emerging Issues'!$A$22:$E$27</definedName>
    <definedName name="Z_E86B1091_79BC_4885_BAD8_FD89DD72A1A1_.wvu.PrintArea" localSheetId="10" hidden="1">'Other Key Initiatives'!$A$1:$E$12</definedName>
    <definedName name="Z_E948BCE7_2060_41BB_8D33_622594444302_.wvu.FilterData" localSheetId="4" hidden="1">'Asset Utilization &amp; Sales'!$A$3:$O$19</definedName>
    <definedName name="Z_E948BCE7_2060_41BB_8D33_622594444302_.wvu.FilterData" localSheetId="8" hidden="1">'Contracts executed'!$A$24:$Z$210</definedName>
    <definedName name="Z_E948BCE7_2060_41BB_8D33_622594444302_.wvu.FilterData" localSheetId="6" hidden="1">'Contracts In Progress'!#REF!</definedName>
    <definedName name="Z_E948BCE7_2060_41BB_8D33_622594444302_.wvu.FilterData" localSheetId="1" hidden="1">'Conventional Cost Control'!$A$27:$O$77</definedName>
    <definedName name="Z_E948BCE7_2060_41BB_8D33_622594444302_.wvu.FilterData" localSheetId="3" hidden="1">'Cost Recovery'!$A$3:$O$48</definedName>
    <definedName name="Z_E948BCE7_2060_41BB_8D33_622594444302_.wvu.FilterData" localSheetId="9" hidden="1">'Emerging Issues'!$A$1:$E$28</definedName>
    <definedName name="Z_E948BCE7_2060_41BB_8D33_622594444302_.wvu.FilterData" localSheetId="5" hidden="1">'RRI Savings'!$A$3:$BG$19</definedName>
    <definedName name="Z_E948BCE7_2060_41BB_8D33_622594444302_.wvu.PrintArea" localSheetId="6" hidden="1">'Contracts In Progress'!#REF!</definedName>
    <definedName name="Z_E948BCE7_2060_41BB_8D33_622594444302_.wvu.PrintArea" localSheetId="9" hidden="1">'Emerging Issues'!$A$22:$E$27</definedName>
    <definedName name="Z_E948BCE7_2060_41BB_8D33_622594444302_.wvu.PrintArea" localSheetId="10" hidden="1">'Other Key Initiatives'!$A$1:$E$12</definedName>
    <definedName name="Z_EA49AA8E_27E8_4BD5_834E_8015CEA15577_.wvu.FilterData" localSheetId="6" hidden="1">'Contracts In Progress'!#REF!</definedName>
    <definedName name="Z_ECD46D9A_F518_4875_8B25_BA8EC8C25B45_.wvu.FilterData" localSheetId="1" hidden="1">'Conventional Cost Control'!$A$27:$L$27</definedName>
    <definedName name="Z_ED94E514_37B7_4D7C_82C0_1FF657B4ABA7_.wvu.FilterData" localSheetId="4" hidden="1">'Asset Utilization &amp; Sales'!$A$3:$O$19</definedName>
    <definedName name="Z_ED94E514_37B7_4D7C_82C0_1FF657B4ABA7_.wvu.FilterData" localSheetId="6" hidden="1">'Contracts In Progress'!$A$3:$S$85</definedName>
    <definedName name="Z_ED94E514_37B7_4D7C_82C0_1FF657B4ABA7_.wvu.FilterData" localSheetId="1" hidden="1">'Conventional Cost Control'!$A$27:$O$87</definedName>
    <definedName name="Z_EDDA3DC6_3337_4DCA_98BF_A62CFA281176_.wvu.FilterData" localSheetId="1" hidden="1">'Conventional Cost Control'!$A$27:$O$52</definedName>
    <definedName name="Z_F0E50A18_7209_4726_87E3_2D3627679BC7_.wvu.FilterData" localSheetId="6" hidden="1">'Contracts In Progress'!#REF!</definedName>
    <definedName name="Z_F121DFDB_F7EE_4DC0_9C56_78F12606351C_.wvu.FilterData" localSheetId="4" hidden="1">'Asset Utilization &amp; Sales'!$A$3:$O$66</definedName>
    <definedName name="Z_F121DFDB_F7EE_4DC0_9C56_78F12606351C_.wvu.FilterData" localSheetId="8" hidden="1">'Contracts executed'!$A$24:$Z$1062</definedName>
    <definedName name="Z_F121DFDB_F7EE_4DC0_9C56_78F12606351C_.wvu.FilterData" localSheetId="6" hidden="1">'Contracts In Progress'!$A$3:$S$183</definedName>
    <definedName name="Z_F121DFDB_F7EE_4DC0_9C56_78F12606351C_.wvu.FilterData" localSheetId="1" hidden="1">'Conventional Cost Control'!$A$27:$O$129</definedName>
    <definedName name="Z_F121DFDB_F7EE_4DC0_9C56_78F12606351C_.wvu.FilterData" localSheetId="3" hidden="1">'Cost Recovery'!$A$3:$O$48</definedName>
    <definedName name="Z_F121DFDB_F7EE_4DC0_9C56_78F12606351C_.wvu.FilterData" localSheetId="9" hidden="1">'Emerging Issues'!$A$1:$E$38</definedName>
    <definedName name="Z_F121DFDB_F7EE_4DC0_9C56_78F12606351C_.wvu.FilterData" localSheetId="10" hidden="1">'Other Key Initiatives'!$A$1:$E$6</definedName>
    <definedName name="Z_F121DFDB_F7EE_4DC0_9C56_78F12606351C_.wvu.FilterData" localSheetId="7" hidden="1">RFPs!$A$16:$J$48</definedName>
    <definedName name="Z_F121DFDB_F7EE_4DC0_9C56_78F12606351C_.wvu.FilterData" localSheetId="5" hidden="1">'RRI Savings'!$A$3:$BG$61</definedName>
    <definedName name="Z_F121DFDB_F7EE_4DC0_9C56_78F12606351C_.wvu.PrintArea" localSheetId="9" hidden="1">'Emerging Issues'!$A$22:$E$27</definedName>
    <definedName name="Z_F121DFDB_F7EE_4DC0_9C56_78F12606351C_.wvu.PrintArea" localSheetId="10" hidden="1">'Other Key Initiatives'!$A$1:$E$12</definedName>
    <definedName name="Z_F121DFDB_F7EE_4DC0_9C56_78F12606351C_.wvu.PrintArea" localSheetId="7" hidden="1">RFPs!$A$25:$J$48</definedName>
    <definedName name="Z_F19A9281_81B4_4E79_8427_AAFA449D270B_.wvu.FilterData" localSheetId="1" hidden="1">'Conventional Cost Control'!$A$27:$L$27</definedName>
    <definedName name="Z_F669A2B3_FD35_411B_97E8_A0A97A5C9F86_.wvu.FilterData" localSheetId="1" hidden="1">'Conventional Cost Control'!$A$27:$O$27</definedName>
    <definedName name="Z_F6790479_A1BA_411C_928C_9D1BD83A345C_.wvu.FilterData" localSheetId="6" hidden="1">'Contracts In Progress'!#REF!</definedName>
    <definedName name="Z_F976164E_0E99_4807_8FC3_52215D1D897C_.wvu.FilterData" localSheetId="4" hidden="1">'Asset Utilization &amp; Sales'!$A$3:$O$18</definedName>
    <definedName name="Z_F976164E_0E99_4807_8FC3_52215D1D897C_.wvu.FilterData" localSheetId="8" hidden="1">'Contracts executed'!$A$24:$W$1599</definedName>
    <definedName name="Z_F976164E_0E99_4807_8FC3_52215D1D897C_.wvu.FilterData" localSheetId="6" hidden="1">'Contracts In Progress'!#REF!</definedName>
    <definedName name="Z_F976164E_0E99_4807_8FC3_52215D1D897C_.wvu.FilterData" localSheetId="1" hidden="1">'Conventional Cost Control'!$A$27:$O$27</definedName>
    <definedName name="Z_F976164E_0E99_4807_8FC3_52215D1D897C_.wvu.FilterData" localSheetId="3" hidden="1">'Cost Recovery'!$A$3:$O$3</definedName>
    <definedName name="Z_FBCD9737_53FC_4BBA_9677_9554CB08187D_.wvu.FilterData" localSheetId="4" hidden="1">'Asset Utilization &amp; Sales'!$A$3:$O$66</definedName>
    <definedName name="Z_FBCD9737_53FC_4BBA_9677_9554CB08187D_.wvu.FilterData" localSheetId="8" hidden="1">'Contracts executed'!$A$24:$Z$1062</definedName>
    <definedName name="Z_FBCD9737_53FC_4BBA_9677_9554CB08187D_.wvu.FilterData" localSheetId="6" hidden="1">'Contracts In Progress'!$A$3:$S$183</definedName>
    <definedName name="Z_FBCD9737_53FC_4BBA_9677_9554CB08187D_.wvu.FilterData" localSheetId="1" hidden="1">'Conventional Cost Control'!$A$27:$O$131</definedName>
    <definedName name="Z_FBCD9737_53FC_4BBA_9677_9554CB08187D_.wvu.FilterData" localSheetId="3" hidden="1">'Cost Recovery'!$A$3:$O$48</definedName>
    <definedName name="Z_FBCD9737_53FC_4BBA_9677_9554CB08187D_.wvu.FilterData" localSheetId="9" hidden="1">'Emerging Issues'!$A$1:$E$38</definedName>
    <definedName name="Z_FBCD9737_53FC_4BBA_9677_9554CB08187D_.wvu.FilterData" localSheetId="10" hidden="1">'Other Key Initiatives'!$A$1:$E$6</definedName>
    <definedName name="Z_FBCD9737_53FC_4BBA_9677_9554CB08187D_.wvu.FilterData" localSheetId="7" hidden="1">RFPs!$A$16:$J$48</definedName>
    <definedName name="Z_FBCD9737_53FC_4BBA_9677_9554CB08187D_.wvu.FilterData" localSheetId="5" hidden="1">'RRI Savings'!$A$3:$BG$61</definedName>
    <definedName name="Z_FBCD9737_53FC_4BBA_9677_9554CB08187D_.wvu.PrintArea" localSheetId="9" hidden="1">'Emerging Issues'!$A$22:$E$27</definedName>
    <definedName name="Z_FBCD9737_53FC_4BBA_9677_9554CB08187D_.wvu.PrintArea" localSheetId="10" hidden="1">'Other Key Initiatives'!$A$1:$E$12</definedName>
    <definedName name="Z_FBCD9737_53FC_4BBA_9677_9554CB08187D_.wvu.PrintArea" localSheetId="7" hidden="1">RFPs!$A$25:$J$48</definedName>
    <definedName name="Z_FF472760_45CA_425F_B9EE_06C6EB4804EE_.wvu.FilterData" localSheetId="8" hidden="1">'Contracts executed'!$A$24:$Z$102</definedName>
    <definedName name="Z_FF472760_45CA_425F_B9EE_06C6EB4804EE_.wvu.FilterData" localSheetId="6" hidden="1">'Contracts In Progress'!#REF!</definedName>
  </definedNames>
  <calcPr calcId="145621"/>
  <customWorkbookViews>
    <customWorkbookView name="Colleen Gibson - Personal View" guid="{5495ECAE-4783-411D-818A-D8EDBC82D2AC}" mergeInterval="0" personalView="1" maximized="1" windowWidth="1280" windowHeight="799" tabRatio="807" activeSheetId="2"/>
    <customWorkbookView name="Michella Pritchard - Personal View" guid="{99C96E53-20B8-4C39-B2E0-60BB02E5589C}" mergeInterval="0" personalView="1" maximized="1" windowWidth="1035" windowHeight="886" tabRatio="807" activeSheetId="8"/>
    <customWorkbookView name="Elaine Cantlon - Personal View" guid="{8FCB8EB8-4FC2-40FD-A64A-15756752189C}" mergeInterval="0" personalView="1" maximized="1" windowWidth="1280" windowHeight="698" activeSheetId="6"/>
    <customWorkbookView name="Javier Acosta - Personal View" guid="{D0527416-56DA-471C-B239-7844AAE5BBF2}" mergeInterval="0" personalView="1" maximized="1" windowWidth="1280" windowHeight="838" activeSheetId="11"/>
    <customWorkbookView name="Wayne Berube - Personal View" guid="{D2AF4B55-6288-4404-BDA4-57667A3D222B}" mergeInterval="0" personalView="1" maximized="1" windowWidth="1920" windowHeight="894" tabRatio="649" activeSheetId="4"/>
    <customWorkbookView name="Hoa Lien - Personal View" guid="{F121DFDB-F7EE-4DC0-9C56-78F12606351C}" mergeInterval="0" personalView="1" maximized="1" windowWidth="1920" windowHeight="855" tabRatio="874" activeSheetId="9"/>
    <customWorkbookView name="Candice MacLean - Personal View" guid="{408714B3-C490-4A0A-9E6B-4A6408ECE2F9}" mergeInterval="0" personalView="1" maximized="1" windowWidth="1280" windowHeight="759" activeSheetId="2"/>
    <customWorkbookView name="Kevin Ross - Personal View" guid="{B54B3B29-DBE5-4E05-B57A-733E861AD3D8}" mergeInterval="0" personalView="1" maximized="1" windowWidth="1280" windowHeight="799" activeSheetId="2"/>
    <customWorkbookView name="Dale Palmer - Personal View" guid="{15204AAF-F8D6-4F5C-B779-8142D767886E}" mergeInterval="0" personalView="1" maximized="1" windowWidth="1280" windowHeight="732" activeSheetId="2"/>
    <customWorkbookView name="Fred St. Goddard - Personal View" guid="{8B59E16A-52F3-478D-8070-E07F285B6736}" mergeInterval="0" personalView="1" maximized="1" windowWidth="1280" windowHeight="799" tabRatio="739" activeSheetId="8"/>
    <customWorkbookView name="Michael Isakeit - Personal View" guid="{E86B1091-79BC-4885-BAD8-FD89DD72A1A1}" mergeInterval="0" personalView="1" maximized="1" windowWidth="1280" windowHeight="883" activeSheetId="10"/>
    <customWorkbookView name="Cam Woo - Personal View" guid="{E948BCE7-2060-41BB-8D33-622594444302}" mergeInterval="0" personalView="1" maximized="1" windowWidth="1280" windowHeight="775" tabRatio="649" activeSheetId="2"/>
    <customWorkbookView name="Dean Boyarski - Personal View" guid="{36D2D0A1-A13B-4BF2-9A8A-F42E50683E85}" mergeInterval="0" personalView="1" maximized="1" windowWidth="1280" windowHeight="799" tabRatio="871" activeSheetId="10"/>
    <customWorkbookView name="Justin Sangha - Personal View" guid="{18079F88-A1E0-412F-9473-D8F8B099181E}" mergeInterval="0" personalView="1" maximized="1" windowWidth="1280" windowHeight="818" tabRatio="871" activeSheetId="7"/>
    <customWorkbookView name="Jenny Tejada - Personal View" guid="{82F36205-E67C-4794-BB0C-024D3E9E2E22}" mergeInterval="0" personalView="1" maximized="1" windowWidth="1280" windowHeight="773" activeSheetId="4"/>
    <customWorkbookView name="Laurence Dubuc - Personal View" guid="{F976164E-0E99-4807-8FC3-52215D1D897C}" mergeInterval="0" personalView="1" maximized="1" windowWidth="1280" windowHeight="818" tabRatio="808" activeSheetId="2"/>
    <customWorkbookView name="Hecmy Osorio - Personal View" guid="{4C04BD47-84CE-4273-ACF8-B93F72B2FC29}" mergeInterval="0" personalView="1" maximized="1" windowWidth="1280" windowHeight="679" tabRatio="682" activeSheetId="9"/>
    <customWorkbookView name="Stuart Kinnear - Personal View" guid="{B7BCDC88-F3BD-48B0-8DD5-36B47A2B1128}" mergeInterval="0" personalView="1" maximized="1" windowWidth="1280" windowHeight="809" activeSheetId="5"/>
    <customWorkbookView name="Mark Teeple - Personal View" guid="{5FC3DCBB-1083-4C50-A3FD-B9D4538DA773}" mergeInterval="0" personalView="1" maximized="1" windowWidth="1280" windowHeight="779" activeSheetId="2"/>
    <customWorkbookView name="Laura Gerber - Personal View" guid="{743A6B8C-8B96-401A-AAC5-2EB1A52E66BC}" mergeInterval="0" personalView="1" maximized="1" windowWidth="1280" windowHeight="838" activeSheetId="9"/>
    <customWorkbookView name="stuartk - Personal View" guid="{9D0FF73D-5DF0-4F8B-8248-B6B5C80F626B}" autoUpdate="1" mergeInterval="5" personalView="1" maximized="1" windowWidth="1280" windowHeight="838" activeSheetId="10"/>
    <customWorkbookView name="Renato Lanfranchi - Personal View" guid="{E78475F9-8E88-486A-B527-CF4D0005F119}" mergeInterval="0" personalView="1" maximized="1" windowWidth="1280" windowHeight="838" activeSheetId="5"/>
    <customWorkbookView name="Al Bravo - Personal View" guid="{D5108DDB-1CA7-4882-8509-9DD5CB1D05D4}" mergeInterval="0" personalView="1" maximized="1" windowWidth="1920" windowHeight="815" activeSheetId="5"/>
    <customWorkbookView name="Lesley Dovichak - Personal View" guid="{6FC8E45E-B7EC-432F-999B-187E52E5BCD1}" mergeInterval="0" personalView="1" maximized="1" windowWidth="1280" windowHeight="818" activeSheetId="2"/>
    <customWorkbookView name="Hamilton Nkwonta - Personal View" guid="{1FBB4969-6CBF-41D4-A639-A7476D452D85}" mergeInterval="0" personalView="1" maximized="1" windowWidth="1280" windowHeight="812" tabRatio="871" activeSheetId="2" showComments="commIndAndComment"/>
    <customWorkbookView name="Tyson Bennett - Personal View" guid="{8553E7FD-9F31-43F9-9E4D-7B67B2E0411A}" mergeInterval="0" personalView="1" maximized="1" windowWidth="1680" windowHeight="805" activeSheetId="7"/>
    <customWorkbookView name="Pan Su - Personal View" guid="{6DA8A8FD-352D-4610-BC5A-169CD7F1B872}" mergeInterval="0" personalView="1" maximized="1" windowWidth="1280" windowHeight="838" tabRatio="847" activeSheetId="2"/>
    <customWorkbookView name="Ken Miller - Personal View" guid="{2699C5E5-96D4-48DE-87D7-EC09646739BE}" mergeInterval="0" personalView="1" maximized="1" windowWidth="1262" windowHeight="523" activeSheetId="6"/>
    <customWorkbookView name="Allan Romero - Personal View" guid="{FBCD9737-53FC-4BBA-9677-9554CB08187D}" mergeInterval="0" personalView="1" maximized="1" windowWidth="1280" windowHeight="758" tabRatio="709" activeSheetId="2"/>
  </customWorkbookViews>
</workbook>
</file>

<file path=xl/calcChain.xml><?xml version="1.0" encoding="utf-8"?>
<calcChain xmlns="http://schemas.openxmlformats.org/spreadsheetml/2006/main">
  <c r="U1064" i="9" l="1"/>
  <c r="U1066" i="9" s="1"/>
  <c r="V1064" i="9"/>
  <c r="G15" i="9"/>
  <c r="G13" i="9"/>
  <c r="G10" i="9"/>
  <c r="G9" i="9"/>
  <c r="G8" i="9"/>
  <c r="G7" i="9"/>
  <c r="Q5" i="7" l="1"/>
  <c r="Q6" i="7"/>
  <c r="Q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4" i="7"/>
  <c r="P185" i="7"/>
  <c r="P184" i="7"/>
  <c r="P183" i="7"/>
  <c r="P182" i="7"/>
  <c r="P181" i="7"/>
  <c r="P180" i="7"/>
  <c r="P179" i="7"/>
  <c r="P178" i="7"/>
  <c r="P177" i="7"/>
  <c r="P176" i="7"/>
  <c r="P175" i="7"/>
  <c r="P174" i="7"/>
  <c r="P173" i="7"/>
  <c r="P172" i="7"/>
  <c r="P171" i="7"/>
  <c r="P170" i="7"/>
  <c r="P169" i="7"/>
  <c r="P168" i="7"/>
  <c r="P167" i="7"/>
  <c r="P166" i="7"/>
  <c r="P165" i="7"/>
  <c r="P164" i="7"/>
  <c r="P163" i="7"/>
  <c r="P162" i="7"/>
  <c r="P161" i="7"/>
  <c r="P160" i="7"/>
  <c r="P159" i="7"/>
  <c r="P158" i="7"/>
  <c r="P157" i="7"/>
  <c r="P156" i="7"/>
  <c r="P155" i="7"/>
  <c r="P154" i="7"/>
  <c r="P153" i="7"/>
  <c r="P152" i="7"/>
  <c r="P151" i="7"/>
  <c r="P150" i="7"/>
  <c r="P149" i="7"/>
  <c r="P148" i="7"/>
  <c r="P147" i="7"/>
  <c r="P146" i="7"/>
  <c r="P145" i="7"/>
  <c r="P144" i="7"/>
  <c r="P143" i="7"/>
  <c r="P142" i="7"/>
  <c r="P141" i="7"/>
  <c r="P140" i="7"/>
  <c r="P139" i="7"/>
  <c r="P138" i="7"/>
  <c r="P137" i="7"/>
  <c r="P136" i="7"/>
  <c r="P135" i="7"/>
  <c r="P134" i="7"/>
  <c r="P133" i="7"/>
  <c r="P132" i="7"/>
  <c r="P131" i="7"/>
  <c r="P130" i="7"/>
  <c r="P129" i="7"/>
  <c r="P128" i="7"/>
  <c r="P127" i="7"/>
  <c r="P126" i="7"/>
  <c r="P125" i="7"/>
  <c r="P124" i="7"/>
  <c r="P123" i="7"/>
  <c r="P122" i="7"/>
  <c r="P121" i="7"/>
  <c r="P120" i="7"/>
  <c r="P119" i="7"/>
  <c r="P118" i="7"/>
  <c r="P117" i="7"/>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75" i="7"/>
  <c r="P74" i="7"/>
  <c r="P73" i="7"/>
  <c r="P72" i="7"/>
  <c r="P71" i="7"/>
  <c r="P70" i="7"/>
  <c r="P69"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P9" i="7"/>
  <c r="P8" i="7"/>
  <c r="P7" i="7"/>
  <c r="P6" i="7"/>
  <c r="P5" i="7"/>
  <c r="P4" i="7"/>
  <c r="C15" i="2" l="1"/>
  <c r="B15" i="2"/>
  <c r="G25" i="2"/>
  <c r="C11" i="8" l="1"/>
  <c r="C12" i="8"/>
  <c r="C10" i="8"/>
  <c r="C14" i="2" l="1"/>
  <c r="B14" i="2"/>
  <c r="D14" i="2" s="1"/>
  <c r="G14" i="9" l="1"/>
  <c r="G4" i="4" l="1"/>
  <c r="O124" i="7" l="1"/>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U1061" i="9"/>
  <c r="G16" i="9"/>
  <c r="G4" i="5" l="1"/>
  <c r="C13" i="2" l="1"/>
  <c r="G110" i="2" l="1"/>
  <c r="D110" i="2"/>
  <c r="G22" i="9" l="1"/>
  <c r="G106" i="2" l="1"/>
  <c r="D106" i="2"/>
  <c r="G105" i="2"/>
  <c r="B13" i="2" s="1"/>
  <c r="D13" i="2" s="1"/>
  <c r="D105" i="2"/>
  <c r="C11" i="2" l="1"/>
  <c r="O100" i="7" l="1"/>
  <c r="O101" i="7"/>
  <c r="O102" i="7"/>
  <c r="O103" i="7"/>
  <c r="O104" i="7"/>
  <c r="O105" i="7"/>
  <c r="O106" i="7"/>
  <c r="O107" i="7"/>
  <c r="O108" i="7"/>
  <c r="O109" i="7"/>
  <c r="O110" i="7"/>
  <c r="O111" i="7"/>
  <c r="O112" i="7"/>
  <c r="O113" i="7"/>
  <c r="O114" i="7"/>
  <c r="O115" i="7"/>
  <c r="O116" i="7"/>
  <c r="O117" i="7"/>
  <c r="O118" i="7"/>
  <c r="O119" i="7"/>
  <c r="O120" i="7"/>
  <c r="O121" i="7"/>
  <c r="O122" i="7"/>
  <c r="O123" i="7"/>
  <c r="B11" i="2" l="1"/>
  <c r="G101" i="2" l="1"/>
  <c r="G102" i="2"/>
  <c r="B12" i="2" l="1"/>
  <c r="D12" i="2" s="1"/>
  <c r="O88" i="7"/>
  <c r="O95" i="7"/>
  <c r="O97" i="7"/>
  <c r="O98" i="7"/>
  <c r="O96" i="7"/>
  <c r="O99" i="7"/>
  <c r="O89" i="7"/>
  <c r="O86" i="7"/>
  <c r="O87" i="7"/>
  <c r="O90" i="7"/>
  <c r="O91" i="7"/>
  <c r="O92" i="7"/>
  <c r="O93" i="7"/>
  <c r="O94" i="7"/>
  <c r="D11" i="2" l="1"/>
  <c r="C7" i="8" l="1"/>
  <c r="B21" i="9" l="1"/>
  <c r="C21" i="9"/>
  <c r="G11" i="2" l="1"/>
  <c r="G91" i="2" l="1"/>
  <c r="B10" i="2" s="1"/>
  <c r="D10" i="2" s="1"/>
  <c r="O74" i="7" l="1"/>
  <c r="O5" i="7"/>
  <c r="O6" i="7"/>
  <c r="O57" i="7"/>
  <c r="O15" i="7"/>
  <c r="O20" i="7"/>
  <c r="O75" i="7"/>
  <c r="O76" i="7"/>
  <c r="O62" i="7"/>
  <c r="O63" i="7"/>
  <c r="O10" i="7"/>
  <c r="O45" i="7"/>
  <c r="O58" i="7"/>
  <c r="O56" i="7"/>
  <c r="O64" i="7"/>
  <c r="O32" i="7"/>
  <c r="O65" i="7"/>
  <c r="O31" i="7"/>
  <c r="O33" i="7"/>
  <c r="O34" i="7"/>
  <c r="O66" i="7"/>
  <c r="O67" i="7"/>
  <c r="O59" i="7"/>
  <c r="O68" i="7"/>
  <c r="O46" i="7"/>
  <c r="O30" i="7"/>
  <c r="O35" i="7"/>
  <c r="O69" i="7"/>
  <c r="O36" i="7"/>
  <c r="O70" i="7"/>
  <c r="O47" i="7"/>
  <c r="O48" i="7"/>
  <c r="O49" i="7"/>
  <c r="O50" i="7"/>
  <c r="O51" i="7"/>
  <c r="O52" i="7"/>
  <c r="O22" i="7"/>
  <c r="O23" i="7"/>
  <c r="O24" i="7"/>
  <c r="O53" i="7"/>
  <c r="O25" i="7"/>
  <c r="O26" i="7"/>
  <c r="O27" i="7"/>
  <c r="O28" i="7"/>
  <c r="O29" i="7"/>
  <c r="O18" i="7"/>
  <c r="O54" i="7"/>
  <c r="O4" i="7"/>
  <c r="O60" i="7"/>
  <c r="O71" i="7"/>
  <c r="O61" i="7"/>
  <c r="O7" i="7"/>
  <c r="O38" i="7"/>
  <c r="O72" i="7"/>
  <c r="O8" i="7"/>
  <c r="O39" i="7"/>
  <c r="O40" i="7"/>
  <c r="O41" i="7"/>
  <c r="O79" i="7"/>
  <c r="O11" i="7"/>
  <c r="O42" i="7"/>
  <c r="O43" i="7"/>
  <c r="O12" i="7"/>
  <c r="O13" i="7"/>
  <c r="O9" i="7"/>
  <c r="O77" i="7"/>
  <c r="O78" i="7"/>
  <c r="O44" i="7"/>
  <c r="O21" i="7"/>
  <c r="O73" i="7"/>
  <c r="O16" i="7"/>
  <c r="O14" i="7"/>
  <c r="O37" i="7"/>
  <c r="O17" i="7"/>
  <c r="O19" i="7"/>
  <c r="O84" i="7"/>
  <c r="O80" i="7"/>
  <c r="O81" i="7"/>
  <c r="O82" i="7"/>
  <c r="O83" i="7"/>
  <c r="O85" i="7"/>
  <c r="O55" i="7"/>
  <c r="D4" i="5" l="1"/>
  <c r="G80" i="2" l="1"/>
  <c r="B9" i="2" s="1"/>
  <c r="D9" i="2" s="1"/>
  <c r="D80" i="2"/>
  <c r="C6" i="8" l="1"/>
  <c r="C5" i="8"/>
  <c r="C4" i="8"/>
  <c r="G23" i="6"/>
  <c r="G22" i="6"/>
  <c r="G21" i="6"/>
  <c r="G20" i="6"/>
  <c r="G4" i="6" s="1"/>
  <c r="G19" i="2"/>
  <c r="G21" i="2" s="1"/>
  <c r="D4" i="4"/>
  <c r="D77" i="2"/>
  <c r="D52" i="2"/>
  <c r="G46" i="2"/>
  <c r="G44" i="2"/>
  <c r="G43" i="2"/>
  <c r="G38" i="2"/>
  <c r="D38" i="2"/>
  <c r="G36" i="2"/>
  <c r="G34" i="2"/>
  <c r="G32" i="2"/>
  <c r="D32" i="2"/>
  <c r="C8" i="2"/>
  <c r="B8" i="2"/>
  <c r="C7" i="2"/>
  <c r="D7" i="2" s="1"/>
  <c r="D6" i="2"/>
  <c r="D5" i="2"/>
  <c r="D4" i="2"/>
  <c r="G17" i="2" l="1"/>
  <c r="D25" i="2"/>
  <c r="G23" i="2"/>
  <c r="D8" i="2"/>
</calcChain>
</file>

<file path=xl/comments1.xml><?xml version="1.0" encoding="utf-8"?>
<comments xmlns="http://schemas.openxmlformats.org/spreadsheetml/2006/main">
  <authors>
    <author>Colleen Gibson</author>
  </authors>
  <commentList>
    <comment ref="H46" authorId="0">
      <text>
        <r>
          <rPr>
            <i/>
            <sz val="9"/>
            <color indexed="81"/>
            <rFont val="Tahoma"/>
            <family val="2"/>
          </rPr>
          <t>Colleen Gibson:</t>
        </r>
        <r>
          <rPr>
            <b/>
            <sz val="9"/>
            <color indexed="81"/>
            <rFont val="Tahoma"/>
            <family val="2"/>
          </rPr>
          <t xml:space="preserve">
Average billable hours per  year 3220. Average payout of $9.28 when calculating at 7%.
=3220*9.28-3220*5</t>
        </r>
      </text>
    </comment>
    <comment ref="N95" authorId="0">
      <text>
        <r>
          <rPr>
            <b/>
            <sz val="9"/>
            <color indexed="81"/>
            <rFont val="Tahoma"/>
            <family val="2"/>
          </rPr>
          <t>Colleen Gibson:</t>
        </r>
        <r>
          <rPr>
            <sz val="9"/>
            <color indexed="81"/>
            <rFont val="Tahoma"/>
            <family val="2"/>
          </rPr>
          <t xml:space="preserve">
Further approved by Tim Hamilton
</t>
        </r>
      </text>
    </comment>
    <comment ref="N96" authorId="0">
      <text>
        <r>
          <rPr>
            <b/>
            <sz val="9"/>
            <color indexed="81"/>
            <rFont val="Tahoma"/>
            <family val="2"/>
          </rPr>
          <t>Colleen Gibson:</t>
        </r>
        <r>
          <rPr>
            <sz val="9"/>
            <color indexed="81"/>
            <rFont val="Tahoma"/>
            <family val="2"/>
          </rPr>
          <t xml:space="preserve">
Further approved by Tim Hamilton
</t>
        </r>
      </text>
    </comment>
    <comment ref="H97" authorId="0">
      <text>
        <r>
          <rPr>
            <b/>
            <sz val="9"/>
            <color indexed="81"/>
            <rFont val="Tahoma"/>
            <family val="2"/>
          </rPr>
          <t>Colleen Gibson:</t>
        </r>
        <r>
          <rPr>
            <sz val="9"/>
            <color indexed="81"/>
            <rFont val="Tahoma"/>
            <family val="2"/>
          </rPr>
          <t xml:space="preserve">
Note from Kevin Ross:  These are low ball numbers as Tervita will likely charge more than this per m3 before the end of 2020. 
(Boundary lake is next alternative with current Produced Water pricing at $32.00) </t>
        </r>
      </text>
    </comment>
    <comment ref="N97" authorId="0">
      <text>
        <r>
          <rPr>
            <b/>
            <sz val="9"/>
            <color indexed="81"/>
            <rFont val="Tahoma"/>
            <family val="2"/>
          </rPr>
          <t>Colleen Gibson:</t>
        </r>
        <r>
          <rPr>
            <sz val="9"/>
            <color indexed="81"/>
            <rFont val="Tahoma"/>
            <family val="2"/>
          </rPr>
          <t xml:space="preserve">
Further approved by Tim Hamilton
</t>
        </r>
      </text>
    </comment>
    <comment ref="N98" authorId="0">
      <text>
        <r>
          <rPr>
            <b/>
            <sz val="9"/>
            <color indexed="81"/>
            <rFont val="Tahoma"/>
            <family val="2"/>
          </rPr>
          <t>Colleen Gibson:</t>
        </r>
        <r>
          <rPr>
            <sz val="9"/>
            <color indexed="81"/>
            <rFont val="Tahoma"/>
            <family val="2"/>
          </rPr>
          <t xml:space="preserve">
Further approved by Tim Hamilton
</t>
        </r>
      </text>
    </comment>
    <comment ref="N99" authorId="0">
      <text>
        <r>
          <rPr>
            <b/>
            <sz val="9"/>
            <color indexed="81"/>
            <rFont val="Tahoma"/>
            <family val="2"/>
          </rPr>
          <t>Colleen Gibson:</t>
        </r>
        <r>
          <rPr>
            <sz val="9"/>
            <color indexed="81"/>
            <rFont val="Tahoma"/>
            <family val="2"/>
          </rPr>
          <t xml:space="preserve">
Further approved by Tim Hamilton
</t>
        </r>
      </text>
    </comment>
  </commentList>
</comments>
</file>

<file path=xl/comments2.xml><?xml version="1.0" encoding="utf-8"?>
<comments xmlns="http://schemas.openxmlformats.org/spreadsheetml/2006/main">
  <authors>
    <author>Colleen Gibson</author>
  </authors>
  <commentList>
    <comment ref="G7" authorId="0">
      <text>
        <r>
          <rPr>
            <i/>
            <sz val="9"/>
            <color indexed="81"/>
            <rFont val="Tahoma"/>
            <family val="2"/>
          </rPr>
          <t>Colleen Gibson:</t>
        </r>
        <r>
          <rPr>
            <b/>
            <sz val="9"/>
            <color indexed="81"/>
            <rFont val="Tahoma"/>
            <family val="2"/>
          </rPr>
          <t xml:space="preserve">
Confirm credit in ADP
</t>
        </r>
      </text>
    </comment>
    <comment ref="A13" authorId="0">
      <text>
        <r>
          <rPr>
            <b/>
            <sz val="9"/>
            <color indexed="81"/>
            <rFont val="Tahoma"/>
            <family val="2"/>
          </rPr>
          <t>Colleen Gibson:</t>
        </r>
        <r>
          <rPr>
            <sz val="9"/>
            <color indexed="81"/>
            <rFont val="Tahoma"/>
            <family val="2"/>
          </rPr>
          <t xml:space="preserve">
Originally entered in Sept by Hamilton and Julie as cost avoidance.  </t>
        </r>
      </text>
    </comment>
  </commentList>
</comments>
</file>

<file path=xl/comments3.xml><?xml version="1.0" encoding="utf-8"?>
<comments xmlns="http://schemas.openxmlformats.org/spreadsheetml/2006/main">
  <authors>
    <author>Colleen Gibson</author>
    <author>Ken Miller</author>
  </authors>
  <commentList>
    <comment ref="G4" authorId="0">
      <text>
        <r>
          <rPr>
            <i/>
            <sz val="9"/>
            <color indexed="81"/>
            <rFont val="Tahoma"/>
            <family val="2"/>
          </rPr>
          <t>Colleen Gibson:</t>
        </r>
        <r>
          <rPr>
            <b/>
            <sz val="9"/>
            <color indexed="81"/>
            <rFont val="Tahoma"/>
            <family val="2"/>
          </rPr>
          <t xml:space="preserve">
Control value only captures lines with a type of Asset Utilization.  Only the light brown values are in this number.  The first entry for Candice has been included as well even though it is a Sale. 
</t>
        </r>
      </text>
    </comment>
    <comment ref="F5" authorId="0">
      <text>
        <r>
          <rPr>
            <b/>
            <sz val="9"/>
            <color indexed="81"/>
            <rFont val="Tahoma"/>
            <family val="2"/>
          </rPr>
          <t>Colleen Gibson:</t>
        </r>
        <r>
          <rPr>
            <sz val="9"/>
            <color indexed="81"/>
            <rFont val="Tahoma"/>
            <family val="2"/>
          </rPr>
          <t xml:space="preserve">
July 27 - This has been reported via Dave R over various reporting efforts.  Numbers may not be an exact match, however agreed that this number would contribute to Cam's goal for asset utilization.
</t>
        </r>
      </text>
    </comment>
    <comment ref="F6" authorId="0">
      <text>
        <r>
          <rPr>
            <b/>
            <sz val="9"/>
            <color indexed="81"/>
            <rFont val="Tahoma"/>
            <family val="2"/>
          </rPr>
          <t>Colleen Gibson:</t>
        </r>
        <r>
          <rPr>
            <sz val="9"/>
            <color indexed="81"/>
            <rFont val="Tahoma"/>
            <family val="2"/>
          </rPr>
          <t xml:space="preserve">
This is a sale and not captured in these numbers.
</t>
        </r>
      </text>
    </comment>
    <comment ref="F7" authorId="0">
      <text>
        <r>
          <rPr>
            <b/>
            <sz val="9"/>
            <color indexed="81"/>
            <rFont val="Tahoma"/>
            <family val="2"/>
          </rPr>
          <t>Colleen Gibson:</t>
        </r>
        <r>
          <rPr>
            <sz val="9"/>
            <color indexed="81"/>
            <rFont val="Tahoma"/>
            <family val="2"/>
          </rPr>
          <t xml:space="preserve">
This is a sale and not captured in these numbers.
</t>
        </r>
      </text>
    </comment>
    <comment ref="G8" authorId="0">
      <text>
        <r>
          <rPr>
            <i/>
            <sz val="9"/>
            <color indexed="81"/>
            <rFont val="Tahoma"/>
            <family val="2"/>
          </rPr>
          <t>Colleen Gibson:</t>
        </r>
        <r>
          <rPr>
            <b/>
            <sz val="9"/>
            <color indexed="81"/>
            <rFont val="Tahoma"/>
            <family val="2"/>
          </rPr>
          <t xml:space="preserve">
As per email from Dave on May 5, this may have been captured in his reporting as Sales not Asset Utilization, watch for this if any discrepancy in the numbers.
</t>
        </r>
      </text>
    </comment>
    <comment ref="H13" authorId="0">
      <text>
        <r>
          <rPr>
            <i/>
            <sz val="9"/>
            <color indexed="81"/>
            <rFont val="Tahoma"/>
            <family val="2"/>
          </rPr>
          <t>Colleen Gibson:</t>
        </r>
        <r>
          <rPr>
            <b/>
            <sz val="9"/>
            <color indexed="81"/>
            <rFont val="Tahoma"/>
            <family val="2"/>
          </rPr>
          <t xml:space="preserve">
I used $400,000.00 for the utilization number for the polymer storage bins. Currently they have only taken 20 bins (instead of the original 40 bins) but may take an additional 20 bins sometime later this year. At that point we can report the additional utilization numbers. Current replacement value on a single bin is approx. $47,500.00 and if we were to purchase in bulk we would likely see a price of approx. $40,000.00 per bin. I used the $40,000.00 bin price as if Horizon were to purchase new ones they would get the discounted price based on the volume they would be purchasing.  
The bins being internally utilized have been used approx. 50% of their useful lifespan.  
$40,000.00 (New value) X 50% (remaining life of bins) x 20 (total bins taken so far) = $400,000.00</t>
        </r>
      </text>
    </comment>
    <comment ref="J13" authorId="0">
      <text>
        <r>
          <rPr>
            <i/>
            <sz val="9"/>
            <color indexed="81"/>
            <rFont val="Tahoma"/>
            <family val="2"/>
          </rPr>
          <t>Colleen Gibson:</t>
        </r>
        <r>
          <rPr>
            <b/>
            <sz val="9"/>
            <color indexed="81"/>
            <rFont val="Tahoma"/>
            <family val="2"/>
          </rPr>
          <t xml:space="preserve">
Dave Robinson may have recorded in Q1 - Julie and Colleen validated on April 13, 2015</t>
        </r>
      </text>
    </comment>
    <comment ref="H20" authorId="0">
      <text>
        <r>
          <rPr>
            <i/>
            <sz val="9"/>
            <color indexed="81"/>
            <rFont val="Tahoma"/>
            <family val="2"/>
          </rPr>
          <t>Colleen Gibson:</t>
        </r>
        <r>
          <rPr>
            <b/>
            <sz val="9"/>
            <color indexed="81"/>
            <rFont val="Tahoma"/>
            <family val="2"/>
          </rPr>
          <t xml:space="preserve">
I will again use $400,000.00 for the utilization number for the polymer storage bins. This entry is for the second batch of 20 bins, making the total deleiverd to Horizon 40 bins.  Current replacement value on a single bin is approx. $47,500.00 and if we were to purchase in bulk we would likely see a price of approx. $40,000.00 per bin. I used the $40,000.00 bin price as if Horizon were to purchase new ones they would get the discounted price based on the volume they would be purchasing.  
The bins being internally utilized have been used approx. 50% of their useful lifespan.  
$40,000.00 (New value) X 50% (remaining life of bins) x 20 (total bins taken so far) = $400,000.00
</t>
        </r>
      </text>
    </comment>
    <comment ref="D74" authorId="1">
      <text>
        <r>
          <rPr>
            <b/>
            <sz val="9"/>
            <color indexed="81"/>
            <rFont val="Tahoma"/>
            <family val="2"/>
          </rPr>
          <t xml:space="preserve">Ken Miller:
</t>
        </r>
        <r>
          <rPr>
            <sz val="9"/>
            <color indexed="81"/>
            <rFont val="Tahoma"/>
            <family val="2"/>
          </rPr>
          <t>Replacement value (new material)</t>
        </r>
      </text>
    </comment>
    <comment ref="E74" authorId="1">
      <text>
        <r>
          <rPr>
            <b/>
            <sz val="9"/>
            <color indexed="81"/>
            <rFont val="Tahoma"/>
            <family val="2"/>
          </rPr>
          <t>Ken Miller:</t>
        </r>
        <r>
          <rPr>
            <sz val="9"/>
            <color indexed="81"/>
            <rFont val="Tahoma"/>
            <family val="2"/>
          </rPr>
          <t xml:space="preserve">
Weatherford: 3043-10-3
JPD Enterprises: 813486-1</t>
        </r>
      </text>
    </comment>
    <comment ref="H74" authorId="1">
      <text>
        <r>
          <rPr>
            <b/>
            <sz val="9"/>
            <color indexed="81"/>
            <rFont val="Tahoma"/>
            <family val="2"/>
          </rPr>
          <t>Ken Miller:</t>
        </r>
        <r>
          <rPr>
            <sz val="9"/>
            <color indexed="81"/>
            <rFont val="Tahoma"/>
            <family val="2"/>
          </rPr>
          <t xml:space="preserve">
$151,638 spent to recover rod strings.  Total of 30,698 meters pulled with 28,412 usable (2286 meters was scrap)</t>
        </r>
      </text>
    </comment>
  </commentList>
</comments>
</file>

<file path=xl/comments4.xml><?xml version="1.0" encoding="utf-8"?>
<comments xmlns="http://schemas.openxmlformats.org/spreadsheetml/2006/main">
  <authors>
    <author>Colleen Gibson</author>
    <author>Ken Miller</author>
  </authors>
  <commentList>
    <comment ref="D5" authorId="0">
      <text>
        <r>
          <rPr>
            <i/>
            <sz val="9"/>
            <color indexed="81"/>
            <rFont val="Tahoma"/>
            <family val="2"/>
          </rPr>
          <t>Colleen Gibson:</t>
        </r>
        <r>
          <rPr>
            <b/>
            <sz val="9"/>
            <color indexed="81"/>
            <rFont val="Tahoma"/>
            <family val="2"/>
          </rPr>
          <t xml:space="preserve">
Estimate 208 days working per year
</t>
        </r>
      </text>
    </comment>
    <comment ref="N5" authorId="0">
      <text>
        <r>
          <rPr>
            <i/>
            <sz val="9"/>
            <color indexed="81"/>
            <rFont val="Tahoma"/>
            <family val="2"/>
          </rPr>
          <t>Colleen Gibson:</t>
        </r>
        <r>
          <rPr>
            <b/>
            <sz val="9"/>
            <color indexed="81"/>
            <rFont val="Tahoma"/>
            <family val="2"/>
          </rPr>
          <t xml:space="preserve">
Greg Ulrich validated the numbers and agreed with the cost savings.
</t>
        </r>
      </text>
    </comment>
    <comment ref="G11" authorId="0">
      <text>
        <r>
          <rPr>
            <i/>
            <sz val="9"/>
            <color indexed="81"/>
            <rFont val="Tahoma"/>
            <family val="2"/>
          </rPr>
          <t>Colleen Gibson:</t>
        </r>
        <r>
          <rPr>
            <b/>
            <sz val="9"/>
            <color indexed="81"/>
            <rFont val="Tahoma"/>
            <family val="2"/>
          </rPr>
          <t xml:space="preserve">
Calculations done by Candice Maclean
</t>
        </r>
      </text>
    </comment>
    <comment ref="D17" authorId="1">
      <text>
        <r>
          <rPr>
            <i/>
            <sz val="9"/>
            <color indexed="81"/>
            <rFont val="Tahoma"/>
            <family val="2"/>
          </rPr>
          <t>Ken Miller:</t>
        </r>
        <r>
          <rPr>
            <b/>
            <sz val="9"/>
            <color indexed="81"/>
            <rFont val="Tahoma"/>
            <family val="2"/>
          </rPr>
          <t xml:space="preserve">
Realistic Q1 Service Rig Spend would be less there is no good way to confirm.  Spend includes all of Terivta Q1 (all scopes) of ~ $21M.
</t>
        </r>
      </text>
    </comment>
    <comment ref="D37" authorId="1">
      <text>
        <r>
          <rPr>
            <b/>
            <sz val="9"/>
            <color indexed="81"/>
            <rFont val="Tahoma"/>
            <family val="2"/>
          </rPr>
          <t>Ken Miller:</t>
        </r>
        <r>
          <rPr>
            <sz val="9"/>
            <color indexed="81"/>
            <rFont val="Tahoma"/>
            <family val="2"/>
          </rPr>
          <t xml:space="preserve">
Estimated 2015 spend ~ $221M 
Reviewed with business area</t>
        </r>
      </text>
    </comment>
    <comment ref="G37" authorId="1">
      <text>
        <r>
          <rPr>
            <b/>
            <sz val="9"/>
            <color indexed="81"/>
            <rFont val="Tahoma"/>
            <family val="2"/>
          </rPr>
          <t>Ken Miller:</t>
        </r>
        <r>
          <rPr>
            <sz val="9"/>
            <color indexed="81"/>
            <rFont val="Tahoma"/>
            <family val="2"/>
          </rPr>
          <t xml:space="preserve">
Q2,Q3,Q4 estimated rig hours = 120,120
Average savings = $100/hr 
** comparing Dec. 2014 verse round #2 rate reduction
** reviewed with C. Kinniburgh.  Well Service team will report to MC committee.</t>
        </r>
      </text>
    </comment>
  </commentList>
</comments>
</file>

<file path=xl/comments5.xml><?xml version="1.0" encoding="utf-8"?>
<comments xmlns="http://schemas.openxmlformats.org/spreadsheetml/2006/main">
  <authors>
    <author>Colleen Gibson</author>
  </authors>
  <commentList>
    <comment ref="J38" authorId="0">
      <text>
        <r>
          <rPr>
            <b/>
            <sz val="9"/>
            <color indexed="81"/>
            <rFont val="Tahoma"/>
            <family val="2"/>
          </rPr>
          <t>Colleen Gibson:</t>
        </r>
        <r>
          <rPr>
            <sz val="9"/>
            <color indexed="81"/>
            <rFont val="Tahoma"/>
            <family val="2"/>
          </rPr>
          <t xml:space="preserve">
This was done in August, however, not reported in the Weekly so moving to September to report
</t>
        </r>
      </text>
    </comment>
    <comment ref="J39" authorId="0">
      <text>
        <r>
          <rPr>
            <b/>
            <sz val="9"/>
            <color indexed="81"/>
            <rFont val="Tahoma"/>
            <family val="2"/>
          </rPr>
          <t>Colleen Gibson:</t>
        </r>
        <r>
          <rPr>
            <sz val="9"/>
            <color indexed="81"/>
            <rFont val="Tahoma"/>
            <family val="2"/>
          </rPr>
          <t xml:space="preserve">
This was done in August, however, not reported in the Weekly so moving to September to report
</t>
        </r>
      </text>
    </comment>
    <comment ref="J40" authorId="0">
      <text>
        <r>
          <rPr>
            <b/>
            <sz val="9"/>
            <color indexed="81"/>
            <rFont val="Tahoma"/>
            <family val="2"/>
          </rPr>
          <t>Colleen Gibson:</t>
        </r>
        <r>
          <rPr>
            <sz val="9"/>
            <color indexed="81"/>
            <rFont val="Tahoma"/>
            <family val="2"/>
          </rPr>
          <t xml:space="preserve">
This was done in August, however, not reported in the Weekly so moving to September to report
</t>
        </r>
      </text>
    </comment>
    <comment ref="J41" authorId="0">
      <text>
        <r>
          <rPr>
            <b/>
            <sz val="9"/>
            <color indexed="81"/>
            <rFont val="Tahoma"/>
            <family val="2"/>
          </rPr>
          <t>Colleen Gibson:</t>
        </r>
        <r>
          <rPr>
            <sz val="9"/>
            <color indexed="81"/>
            <rFont val="Tahoma"/>
            <family val="2"/>
          </rPr>
          <t xml:space="preserve">
This was done in August, however, not reported in the Weekly so moving to September to report
</t>
        </r>
      </text>
    </comment>
    <comment ref="C42" authorId="0">
      <text>
        <r>
          <rPr>
            <b/>
            <sz val="9"/>
            <color indexed="81"/>
            <rFont val="Tahoma"/>
            <family val="2"/>
          </rPr>
          <t>Colleen Gibson:</t>
        </r>
        <r>
          <rPr>
            <sz val="9"/>
            <color indexed="81"/>
            <rFont val="Tahoma"/>
            <family val="2"/>
          </rPr>
          <t xml:space="preserve">
Originally entered by Kevin at 9M - after review by Julie changed to 3M.
</t>
        </r>
      </text>
    </comment>
  </commentList>
</comments>
</file>

<file path=xl/comments6.xml><?xml version="1.0" encoding="utf-8"?>
<comments xmlns="http://schemas.openxmlformats.org/spreadsheetml/2006/main">
  <authors>
    <author>Colleen Gibson</author>
    <author>Hecmy Osorio</author>
  </authors>
  <commentList>
    <comment ref="F9" authorId="0">
      <text>
        <r>
          <rPr>
            <i/>
            <sz val="9"/>
            <color indexed="81"/>
            <rFont val="Tahoma"/>
            <family val="2"/>
          </rPr>
          <t>Colleen Gibson:</t>
        </r>
        <r>
          <rPr>
            <b/>
            <sz val="9"/>
            <color indexed="81"/>
            <rFont val="Tahoma"/>
            <family val="2"/>
          </rPr>
          <t xml:space="preserve">
Sched for Master Agreements
</t>
        </r>
      </text>
    </comment>
    <comment ref="F10" authorId="0">
      <text>
        <r>
          <rPr>
            <i/>
            <sz val="9"/>
            <color indexed="81"/>
            <rFont val="Tahoma"/>
            <family val="2"/>
          </rPr>
          <t>Colleen Gibson:</t>
        </r>
        <r>
          <rPr>
            <b/>
            <sz val="9"/>
            <color indexed="81"/>
            <rFont val="Tahoma"/>
            <family val="2"/>
          </rPr>
          <t xml:space="preserve">
Schedule A for Consulting Agreements
</t>
        </r>
      </text>
    </comment>
    <comment ref="G19" authorId="0">
      <text>
        <r>
          <rPr>
            <i/>
            <sz val="9"/>
            <color indexed="81"/>
            <rFont val="Tahoma"/>
            <family val="2"/>
          </rPr>
          <t>Colleen Gibson:</t>
        </r>
        <r>
          <rPr>
            <b/>
            <sz val="9"/>
            <color indexed="81"/>
            <rFont val="Tahoma"/>
            <family val="2"/>
          </rPr>
          <t xml:space="preserve">
1 lease agreement
2 Purchase Agreements
1 MEGSA
2 Lease Rental Agreements
1 EP Agreement
1 MEPS</t>
        </r>
      </text>
    </comment>
    <comment ref="C21" authorId="0">
      <text>
        <r>
          <rPr>
            <b/>
            <sz val="9"/>
            <color indexed="81"/>
            <rFont val="Tahoma"/>
            <family val="2"/>
          </rPr>
          <t>Colleen Gibson:</t>
        </r>
        <r>
          <rPr>
            <sz val="9"/>
            <color indexed="81"/>
            <rFont val="Tahoma"/>
            <family val="2"/>
          </rPr>
          <t xml:space="preserve">
Total includes RRRI Letters
</t>
        </r>
      </text>
    </comment>
    <comment ref="N24" authorId="1">
      <text>
        <r>
          <rPr>
            <i/>
            <sz val="9"/>
            <color indexed="81"/>
            <rFont val="Tahoma"/>
            <family val="2"/>
          </rPr>
          <t>Hecmy Osorio:</t>
        </r>
        <r>
          <rPr>
            <b/>
            <sz val="9"/>
            <color indexed="81"/>
            <rFont val="Tahoma"/>
            <family val="2"/>
          </rPr>
          <t xml:space="preserve">
Sort by Completion date
</t>
        </r>
      </text>
    </comment>
    <comment ref="U25" authorId="0">
      <text>
        <r>
          <rPr>
            <i/>
            <sz val="9"/>
            <color indexed="81"/>
            <rFont val="Tahoma"/>
            <family val="2"/>
          </rPr>
          <t>Colleen Gibson:</t>
        </r>
        <r>
          <rPr>
            <b/>
            <sz val="9"/>
            <color indexed="81"/>
            <rFont val="Tahoma"/>
            <family val="2"/>
          </rPr>
          <t xml:space="preserve">
Manually entered - value from Upside
</t>
        </r>
      </text>
    </comment>
    <comment ref="U26" authorId="0">
      <text>
        <r>
          <rPr>
            <i/>
            <sz val="9"/>
            <color indexed="81"/>
            <rFont val="Tahoma"/>
            <family val="2"/>
          </rPr>
          <t>Colleen Gibson:</t>
        </r>
        <r>
          <rPr>
            <b/>
            <sz val="9"/>
            <color indexed="81"/>
            <rFont val="Tahoma"/>
            <family val="2"/>
          </rPr>
          <t xml:space="preserve">
Manually entered - value from Upside
</t>
        </r>
      </text>
    </comment>
    <comment ref="U27" authorId="0">
      <text>
        <r>
          <rPr>
            <i/>
            <sz val="9"/>
            <color indexed="81"/>
            <rFont val="Tahoma"/>
            <family val="2"/>
          </rPr>
          <t>Colleen Gibson:</t>
        </r>
        <r>
          <rPr>
            <b/>
            <sz val="9"/>
            <color indexed="81"/>
            <rFont val="Tahoma"/>
            <family val="2"/>
          </rPr>
          <t xml:space="preserve">
Manually entered - value from Upside
</t>
        </r>
      </text>
    </comment>
    <comment ref="U31" authorId="0">
      <text>
        <r>
          <rPr>
            <i/>
            <sz val="9"/>
            <color indexed="81"/>
            <rFont val="Tahoma"/>
            <family val="2"/>
          </rPr>
          <t>Colleen Gibson:</t>
        </r>
        <r>
          <rPr>
            <b/>
            <sz val="9"/>
            <color indexed="81"/>
            <rFont val="Tahoma"/>
            <family val="2"/>
          </rPr>
          <t xml:space="preserve">
Manually entered - value from Upside
</t>
        </r>
      </text>
    </comment>
    <comment ref="V31" authorId="0">
      <text>
        <r>
          <rPr>
            <i/>
            <sz val="9"/>
            <color indexed="81"/>
            <rFont val="Tahoma"/>
            <family val="2"/>
          </rPr>
          <t>Colleen Gibson:</t>
        </r>
        <r>
          <rPr>
            <b/>
            <sz val="9"/>
            <color indexed="81"/>
            <rFont val="Tahoma"/>
            <family val="2"/>
          </rPr>
          <t xml:space="preserve">
Manually entered - value from Upside
</t>
        </r>
      </text>
    </comment>
    <comment ref="U32" authorId="0">
      <text>
        <r>
          <rPr>
            <i/>
            <sz val="9"/>
            <color indexed="81"/>
            <rFont val="Tahoma"/>
            <family val="2"/>
          </rPr>
          <t>Colleen Gibson:</t>
        </r>
        <r>
          <rPr>
            <b/>
            <sz val="9"/>
            <color indexed="81"/>
            <rFont val="Tahoma"/>
            <family val="2"/>
          </rPr>
          <t xml:space="preserve">
Manually entered - value from Upside
</t>
        </r>
      </text>
    </comment>
    <comment ref="U33" authorId="0">
      <text>
        <r>
          <rPr>
            <i/>
            <sz val="9"/>
            <color indexed="81"/>
            <rFont val="Tahoma"/>
            <family val="2"/>
          </rPr>
          <t>Colleen Gibson:</t>
        </r>
        <r>
          <rPr>
            <b/>
            <sz val="9"/>
            <color indexed="81"/>
            <rFont val="Tahoma"/>
            <family val="2"/>
          </rPr>
          <t xml:space="preserve">
Manually entered - value from Upside
</t>
        </r>
      </text>
    </comment>
    <comment ref="U34" authorId="0">
      <text>
        <r>
          <rPr>
            <i/>
            <sz val="9"/>
            <color indexed="81"/>
            <rFont val="Tahoma"/>
            <family val="2"/>
          </rPr>
          <t>Colleen Gibson:</t>
        </r>
        <r>
          <rPr>
            <b/>
            <sz val="9"/>
            <color indexed="81"/>
            <rFont val="Tahoma"/>
            <family val="2"/>
          </rPr>
          <t xml:space="preserve">
Manually entered - value from Upside
</t>
        </r>
      </text>
    </comment>
    <comment ref="U35" authorId="0">
      <text>
        <r>
          <rPr>
            <i/>
            <sz val="9"/>
            <color indexed="81"/>
            <rFont val="Tahoma"/>
            <family val="2"/>
          </rPr>
          <t>Colleen Gibson:</t>
        </r>
        <r>
          <rPr>
            <b/>
            <sz val="9"/>
            <color indexed="81"/>
            <rFont val="Tahoma"/>
            <family val="2"/>
          </rPr>
          <t xml:space="preserve">
Manually entered - value from Upside
</t>
        </r>
      </text>
    </comment>
    <comment ref="U36" authorId="0">
      <text>
        <r>
          <rPr>
            <i/>
            <sz val="9"/>
            <color indexed="81"/>
            <rFont val="Tahoma"/>
            <family val="2"/>
          </rPr>
          <t>Colleen Gibson:</t>
        </r>
        <r>
          <rPr>
            <b/>
            <sz val="9"/>
            <color indexed="81"/>
            <rFont val="Tahoma"/>
            <family val="2"/>
          </rPr>
          <t xml:space="preserve">
Manually entered - value from Upside
</t>
        </r>
      </text>
    </comment>
    <comment ref="U37" authorId="0">
      <text>
        <r>
          <rPr>
            <i/>
            <sz val="9"/>
            <color indexed="81"/>
            <rFont val="Tahoma"/>
            <family val="2"/>
          </rPr>
          <t>Colleen Gibson:</t>
        </r>
        <r>
          <rPr>
            <b/>
            <sz val="9"/>
            <color indexed="81"/>
            <rFont val="Tahoma"/>
            <family val="2"/>
          </rPr>
          <t xml:space="preserve">
Manually entered - value from Upside
</t>
        </r>
      </text>
    </comment>
    <comment ref="U38" authorId="0">
      <text>
        <r>
          <rPr>
            <i/>
            <sz val="9"/>
            <color indexed="81"/>
            <rFont val="Tahoma"/>
            <family val="2"/>
          </rPr>
          <t>Colleen Gibson:</t>
        </r>
        <r>
          <rPr>
            <b/>
            <sz val="9"/>
            <color indexed="81"/>
            <rFont val="Tahoma"/>
            <family val="2"/>
          </rPr>
          <t xml:space="preserve">
Manually entered - value from Upside
</t>
        </r>
      </text>
    </comment>
    <comment ref="U41" authorId="0">
      <text>
        <r>
          <rPr>
            <i/>
            <sz val="9"/>
            <color indexed="81"/>
            <rFont val="Tahoma"/>
            <family val="2"/>
          </rPr>
          <t>Colleen Gibson:</t>
        </r>
        <r>
          <rPr>
            <b/>
            <sz val="9"/>
            <color indexed="81"/>
            <rFont val="Tahoma"/>
            <family val="2"/>
          </rPr>
          <t xml:space="preserve">
No Spend on the MGSA, 2 schedules done for 1M.
</t>
        </r>
      </text>
    </comment>
    <comment ref="U44" authorId="0">
      <text>
        <r>
          <rPr>
            <i/>
            <sz val="9"/>
            <color indexed="81"/>
            <rFont val="Tahoma"/>
            <family val="2"/>
          </rPr>
          <t>Colleen Gibson:</t>
        </r>
        <r>
          <rPr>
            <b/>
            <sz val="9"/>
            <color indexed="81"/>
            <rFont val="Tahoma"/>
            <family val="2"/>
          </rPr>
          <t xml:space="preserve">
No Spend on the MGSA
</t>
        </r>
      </text>
    </comment>
    <comment ref="U48" authorId="0">
      <text>
        <r>
          <rPr>
            <i/>
            <sz val="9"/>
            <color indexed="81"/>
            <rFont val="Tahoma"/>
            <family val="2"/>
          </rPr>
          <t>Colleen Gibson:</t>
        </r>
        <r>
          <rPr>
            <b/>
            <sz val="9"/>
            <color indexed="81"/>
            <rFont val="Tahoma"/>
            <family val="2"/>
          </rPr>
          <t xml:space="preserve">
Manually entered - value from Upside
</t>
        </r>
      </text>
    </comment>
    <comment ref="U49" authorId="0">
      <text>
        <r>
          <rPr>
            <i/>
            <sz val="9"/>
            <color indexed="81"/>
            <rFont val="Tahoma"/>
            <family val="2"/>
          </rPr>
          <t>Colleen Gibson:</t>
        </r>
        <r>
          <rPr>
            <b/>
            <sz val="9"/>
            <color indexed="81"/>
            <rFont val="Tahoma"/>
            <family val="2"/>
          </rPr>
          <t xml:space="preserve">
Manually entered - value from Upside
</t>
        </r>
      </text>
    </comment>
    <comment ref="B88" authorId="0">
      <text>
        <r>
          <rPr>
            <i/>
            <sz val="9"/>
            <color indexed="81"/>
            <rFont val="Tahoma"/>
            <family val="2"/>
          </rPr>
          <t>Colleen Gibson:</t>
        </r>
        <r>
          <rPr>
            <b/>
            <sz val="9"/>
            <color indexed="81"/>
            <rFont val="Tahoma"/>
            <family val="2"/>
          </rPr>
          <t xml:space="preserve">
recorded as a schedule, other 7 as supplements</t>
        </r>
      </text>
    </comment>
  </commentList>
</comments>
</file>

<file path=xl/sharedStrings.xml><?xml version="1.0" encoding="utf-8"?>
<sst xmlns="http://schemas.openxmlformats.org/spreadsheetml/2006/main" count="20270" uniqueCount="4451">
  <si>
    <t>SMA/SMP</t>
  </si>
  <si>
    <t>Contract Type</t>
  </si>
  <si>
    <t>MGSA</t>
  </si>
  <si>
    <t>MPSA</t>
  </si>
  <si>
    <t>Schedule</t>
  </si>
  <si>
    <t>Supplement</t>
  </si>
  <si>
    <t>CAODC</t>
  </si>
  <si>
    <t>COA</t>
  </si>
  <si>
    <t>SFCA</t>
  </si>
  <si>
    <t>PO</t>
  </si>
  <si>
    <t>CA</t>
  </si>
  <si>
    <t>Scope of Work</t>
  </si>
  <si>
    <t>RFP #</t>
  </si>
  <si>
    <t>Contractor</t>
  </si>
  <si>
    <t>Scope of Work Value</t>
  </si>
  <si>
    <t>Type</t>
  </si>
  <si>
    <t>Avoidance</t>
  </si>
  <si>
    <t>Savings</t>
  </si>
  <si>
    <t>Rebate</t>
  </si>
  <si>
    <t>Asset Sales</t>
  </si>
  <si>
    <t>Asset Utilization</t>
  </si>
  <si>
    <t>Month</t>
  </si>
  <si>
    <t>January</t>
  </si>
  <si>
    <t>February</t>
  </si>
  <si>
    <t>March</t>
  </si>
  <si>
    <t>April</t>
  </si>
  <si>
    <t>May</t>
  </si>
  <si>
    <t>June</t>
  </si>
  <si>
    <t>July</t>
  </si>
  <si>
    <t>August</t>
  </si>
  <si>
    <t>September</t>
  </si>
  <si>
    <t>October</t>
  </si>
  <si>
    <t>November</t>
  </si>
  <si>
    <t>December</t>
  </si>
  <si>
    <t>Colleen Gibson</t>
  </si>
  <si>
    <t>Ken Miller</t>
  </si>
  <si>
    <t>Kevin Ross</t>
  </si>
  <si>
    <t>Lesley Dovichak</t>
  </si>
  <si>
    <t>Control Value</t>
  </si>
  <si>
    <t>Information</t>
  </si>
  <si>
    <t>Business Unit</t>
  </si>
  <si>
    <t>Drilling</t>
  </si>
  <si>
    <t>Completions</t>
  </si>
  <si>
    <t>Vertex Professional Services</t>
  </si>
  <si>
    <t>Cam Woo</t>
  </si>
  <si>
    <t>Dale Palmer</t>
  </si>
  <si>
    <t>Univar</t>
  </si>
  <si>
    <t>Task Details</t>
  </si>
  <si>
    <t>Renato Lanfranchi</t>
  </si>
  <si>
    <t>Status</t>
  </si>
  <si>
    <t>In progress</t>
  </si>
  <si>
    <t>Vendor / BU / Area</t>
  </si>
  <si>
    <t>Compass Group Canada (ESS)</t>
  </si>
  <si>
    <t>Field Ops - Devon Operators</t>
  </si>
  <si>
    <t>Elaine Cantlon / Laura Gerber</t>
  </si>
  <si>
    <t>Horizon</t>
  </si>
  <si>
    <t>All</t>
  </si>
  <si>
    <t>Early Pay Program</t>
  </si>
  <si>
    <t>Camps</t>
  </si>
  <si>
    <t>Start Date</t>
  </si>
  <si>
    <t>N/A</t>
  </si>
  <si>
    <t>Business Area</t>
  </si>
  <si>
    <t>Scope of work</t>
  </si>
  <si>
    <t>Scope of Work value</t>
  </si>
  <si>
    <t>SMP/SMA</t>
  </si>
  <si>
    <t>RFP issue date</t>
  </si>
  <si>
    <t>RFP close date</t>
  </si>
  <si>
    <t>Award date</t>
  </si>
  <si>
    <t>Comments</t>
  </si>
  <si>
    <t>Tenaris</t>
  </si>
  <si>
    <t>2448-1</t>
  </si>
  <si>
    <t>SNF</t>
  </si>
  <si>
    <t>Eastern Field Operations</t>
  </si>
  <si>
    <t>Fluid Hauling</t>
  </si>
  <si>
    <t>Waste Management</t>
  </si>
  <si>
    <t>Well Abandonments</t>
  </si>
  <si>
    <t>Reporting on</t>
  </si>
  <si>
    <t>Unique #</t>
  </si>
  <si>
    <t>Contract Number</t>
  </si>
  <si>
    <t>Supplement Number</t>
  </si>
  <si>
    <t>E1 contract #</t>
  </si>
  <si>
    <t>Contracted Party</t>
  </si>
  <si>
    <t>Contract Description</t>
  </si>
  <si>
    <t>Contract Manager</t>
  </si>
  <si>
    <t>Created Date</t>
  </si>
  <si>
    <t>End date</t>
  </si>
  <si>
    <t>State</t>
  </si>
  <si>
    <t>Completion Date</t>
  </si>
  <si>
    <t>Task description</t>
  </si>
  <si>
    <t>Task executor</t>
  </si>
  <si>
    <t>Supply Management Clause Owner</t>
  </si>
  <si>
    <t>Commercial Operations Clause Owner</t>
  </si>
  <si>
    <t>Business Origin</t>
  </si>
  <si>
    <t>Area</t>
  </si>
  <si>
    <t>Total contract amount</t>
  </si>
  <si>
    <t>Supplement amount</t>
  </si>
  <si>
    <t>E1 Vendor #</t>
  </si>
  <si>
    <t>Purchase Order</t>
  </si>
  <si>
    <t>Alfa Laval Inc</t>
  </si>
  <si>
    <t xml:space="preserve"> </t>
  </si>
  <si>
    <t>Laurence</t>
  </si>
  <si>
    <t>Contract #</t>
  </si>
  <si>
    <t>Reviewed by</t>
  </si>
  <si>
    <t>Approved by</t>
  </si>
  <si>
    <t>Comment for rejection</t>
  </si>
  <si>
    <t>Julie</t>
  </si>
  <si>
    <t>Hamilton</t>
  </si>
  <si>
    <t>Year</t>
  </si>
  <si>
    <t>Week</t>
  </si>
  <si>
    <t>Kara</t>
  </si>
  <si>
    <t>Cost Savings</t>
  </si>
  <si>
    <t>Cost Avoidance</t>
  </si>
  <si>
    <t>Savings / Rebate</t>
  </si>
  <si>
    <t>Asset Utilisation</t>
  </si>
  <si>
    <t>DO NOT REPORT ON THE GRAPH FOR YTD COST SAVINGS.  THERE IS A SEPARATE GRAPH FOR EARLY PAY.</t>
  </si>
  <si>
    <t>OCTG Cross-training</t>
  </si>
  <si>
    <t>Cost Recovery (reported in the monthly report only - Not in the weekly report)</t>
  </si>
  <si>
    <t>Asset Utilization &amp; Asset sales (reported by Material Management)</t>
  </si>
  <si>
    <t>Early Pay (Reported quarterly on the monthly report - Added to the total savings in the weekly report)</t>
  </si>
  <si>
    <t>Cost Recovery (Reported in the monthly report only - Not included in the weekly report)</t>
  </si>
  <si>
    <t>TOTAL SAVINGS IN THE MONTHLY REPORT</t>
  </si>
  <si>
    <t>TOTAL SAVINGS IN THE WEEKLY REPORT</t>
  </si>
  <si>
    <t>Surface Casing Vent Flow &amp; Gas Migration services</t>
  </si>
  <si>
    <t>I H S / Materials Management / Horizon</t>
  </si>
  <si>
    <t>Al Bravo</t>
  </si>
  <si>
    <t>ESS / Camps / Brintnell - 8 Week Probationary Audit</t>
  </si>
  <si>
    <t>CNC / Camps / Primrose</t>
  </si>
  <si>
    <t>Bigstone Tansi / Camps / Woodenhouse</t>
  </si>
  <si>
    <t>CNC / Camps / Kirby South</t>
  </si>
  <si>
    <t>Solar Turbines Canada</t>
  </si>
  <si>
    <t>Northern Field Operations (Fairview &amp; FSJ South Districts)</t>
  </si>
  <si>
    <t>Cold Lake First Nations / Camps / Kirby South &amp; Primrose</t>
  </si>
  <si>
    <t>Enerchem International Inc</t>
  </si>
  <si>
    <t xml:space="preserve">Well Servicing </t>
  </si>
  <si>
    <t xml:space="preserve">Solvents - Well Servicing </t>
  </si>
  <si>
    <t>Kirby South &amp; North CNQ Camps</t>
  </si>
  <si>
    <t>Able to re-request camp availability at the Kirby Area camps for the Pipelines crew for 8,515 man-days from Nov 2014 - March 2015 versus statying at an open camp at a total cost of $2.1 MM.</t>
  </si>
  <si>
    <t>Monthly rebate Cheque - Nov 2014</t>
  </si>
  <si>
    <t>803895/3230</t>
  </si>
  <si>
    <t>Negotiated rates for the month of January. Total savings based on monthly volume of 1,200,000 liters of Unisol and 700,00 liters of Ezsol. RFP rates - Unisol $0.99 and Ezsol $0.765 / Negotiated rates - Unisol $0.845 and Ezsol $0.69</t>
  </si>
  <si>
    <t>Mosaic</t>
  </si>
  <si>
    <t>Waste Manifest Management</t>
  </si>
  <si>
    <t>SkyBase Solutions</t>
  </si>
  <si>
    <t>GIS Software Liscense</t>
  </si>
  <si>
    <t>Reclaimed Soil</t>
  </si>
  <si>
    <t>Transportation</t>
  </si>
  <si>
    <t>Reclamation</t>
  </si>
  <si>
    <t>Ryley Municipal</t>
  </si>
  <si>
    <t>Colleen</t>
  </si>
  <si>
    <t>Amount</t>
  </si>
  <si>
    <t>Control Values</t>
  </si>
  <si>
    <r>
      <rPr>
        <sz val="5"/>
        <color theme="1"/>
        <rFont val="Calibri"/>
        <family val="2"/>
        <scheme val="minor"/>
      </rPr>
      <t xml:space="preserve">March 21: sent 100% offer letters to Contractors
April:  Collected and recorded return of executed offer letters from former Devon Operators/Admin Contractor Companies. 86/90 acceptance letters.
April 2: Issued list of former Devon Contract Operating Companies to Account Payable for E1 entry
</t>
    </r>
    <r>
      <rPr>
        <sz val="5"/>
        <rFont val="Calibri"/>
        <family val="2"/>
        <scheme val="minor"/>
      </rPr>
      <t>April 9: Working with Laura Gerber in refining Devon Operator company information and checking clearances for Workers Compensation.
Update April 22: Issued request for insurance documentation with CNRL requirements defined.
Update May 5: Laura receiving insurance certificates, trained with Allan Romero for COAs. Only 4 requests for contracts have been submitted to date.
Update June 5: See Laurence's e-mail please
Update June 9: See email sent to Julie June 6 from Laura Gerber</t>
    </r>
    <r>
      <rPr>
        <sz val="5"/>
        <color rgb="FFFF0000"/>
        <rFont val="Calibri"/>
        <family val="2"/>
        <scheme val="minor"/>
      </rPr>
      <t xml:space="preserve">
</t>
    </r>
    <r>
      <rPr>
        <sz val="5"/>
        <rFont val="Calibri"/>
        <family val="2"/>
        <scheme val="minor"/>
      </rPr>
      <t xml:space="preserve">Update June 20: Email sent to Field Managers (June 19) with list of Devon Operators for a) Who is no longer with CQN b) When and if the rest are going to be put on contract
Update June 26: 6 Operators on the list from Devon have Executed Contracts
</t>
    </r>
    <r>
      <rPr>
        <b/>
        <sz val="5"/>
        <color rgb="FFFF0000"/>
        <rFont val="Calibri"/>
        <family val="2"/>
        <scheme val="minor"/>
      </rPr>
      <t>Update July 15:</t>
    </r>
    <r>
      <rPr>
        <sz val="5"/>
        <rFont val="Calibri"/>
        <family val="2"/>
        <scheme val="minor"/>
      </rPr>
      <t xml:space="preserve"> 
Total No. of Operator Companies identified by Field Operations list and Devon information from acceptance/assignment letters : 63 companies
- Total No. of Request for Contract forms received with rates  21: 15 COA in progress + 6 executed 
- 3 Operator Company with notice given
- 1 Operator Transitioned under their own company  
- 4 are not Operators and will need SFCAs  
- Remaining 35 Operator Companies pending request information with CNRL rates from Field Operations to contract COA agreement.
July 28: Update - Email sent to Field Operations Managers on July 22 with list update on progress on operating contracts of former Devon operators as well as date reminder that all contracts have to be completed by September 30. 17 contracts in progress, 6 executed, awaiting request or deletions on additional 21 vendors on the original list.
Updated September 3: Remaining contract requests have been identified for operating and received with one exception Ops Mobil. All area foremen are currently identified and requests should be issued by early week </t>
    </r>
    <r>
      <rPr>
        <sz val="11"/>
        <color rgb="FFFF0000"/>
        <rFont val="Calibri"/>
        <family val="2"/>
        <scheme val="minor"/>
      </rPr>
      <t xml:space="preserve">
Sep. 8. All remaining contracts in progress for execution.
Sep 30 Update: 10 issued to field for signature/7 in approvals/1 on hold (pilot)/20 executed
Updated October 29: 1 COA to be changed to include administrative fee just negotiated. total 8 COA not yet fully executed. (in Field for signature)</t>
    </r>
  </si>
  <si>
    <t xml:space="preserve">Tubing Inspection Services </t>
  </si>
  <si>
    <t>Lesley D</t>
  </si>
  <si>
    <t>Precision Drilling</t>
  </si>
  <si>
    <t>Rig Supplier</t>
  </si>
  <si>
    <t>1779796 Alberta Ltd</t>
  </si>
  <si>
    <t>Supporting Drilling Equipment</t>
  </si>
  <si>
    <t>Redirected 50,000 Tonnes of Waste from WM Edmonton @ $16/tonne to Beaver Ryley and negotiated reduced $12/tonne tip fee (driving time/distance equal)</t>
  </si>
  <si>
    <t>When purchasing the Bulk Routing Extension software, we negotiated a free Dispatch license for 2015</t>
  </si>
  <si>
    <t>Negotiated a lower monthly rate from $13,125 to $13,000 for a two year agreement.  Further negotiated lower KM charge from $1.25 to $1.00 - not calculated in the savings identified.</t>
  </si>
  <si>
    <t>Completed</t>
  </si>
  <si>
    <r>
      <rPr>
        <sz val="5"/>
        <color theme="1"/>
        <rFont val="Calibri"/>
        <family val="2"/>
        <scheme val="minor"/>
      </rPr>
      <t>Outland provided a follow up to their second meeting with HL. HL has greater project scope expectations than just the Catering at the Kirby North Camp and thought they would benefit from the entire Kirby Project. Outland feels they are in the middle and would appreciate coming together with CNQ as a united front to discuss things with HL. SM sent an e-mail Oct 20th to Camps, Stakeholder and SM informing about this. Stakeholder will have another discussion with HL about the project scope etc. SM will then arrange another meeting to discuss next steps and if another meeting with HL, Outland and CNQ will be required. Update Nov 3rd: Through further conversations SM had with Stakeholder and conversations Stakeholder has had with HL, HL was assuming the offer from Outland would be a 50/50 split of profits versus them receiving the full $3/man-day. Julie E reiterated to Stakeholder to not disclose to HL that their are additional funds on the table to ask for. SM contacted Outland again and asked them to arrange another meeting with HL  and discuss the deal once more and provide a summary document of the offer to HL (clearly stating they would receive 100% of the profits, not 50/50) and to take meeting minutes to share with HL and CNQ to ensure documentation of the meeting. Outland asked permission to begin with $4/man-day; they were authorized $3-$5 and to use their judgement to what a suitable opening offer would be. Continuing to build a positive working relationship with all Outland staff.</t>
    </r>
    <r>
      <rPr>
        <sz val="11"/>
        <color theme="1"/>
        <rFont val="Calibri"/>
        <family val="2"/>
        <scheme val="minor"/>
      </rPr>
      <t xml:space="preserve"> Update Dec 1st:  HL accepted a $5/man-day of occupied rooms. Stakeholder Relations would make a retroactive payment from the time the camp opened until Nov 30th. Newman-day  rates will be effective as of Dec 1st, 2014. Pending signed copy of the addendum back from Outland before executing. </t>
    </r>
    <r>
      <rPr>
        <b/>
        <sz val="11"/>
        <color theme="1"/>
        <rFont val="Calibri"/>
        <family val="2"/>
        <scheme val="minor"/>
      </rPr>
      <t xml:space="preserve">Update Dec 8th: </t>
    </r>
    <r>
      <rPr>
        <sz val="11"/>
        <color theme="1"/>
        <rFont val="Calibri"/>
        <family val="2"/>
        <scheme val="minor"/>
      </rPr>
      <t xml:space="preserve">Still pending return of signed copy from Outland. </t>
    </r>
    <r>
      <rPr>
        <b/>
        <sz val="11"/>
        <color theme="1"/>
        <rFont val="Calibri"/>
        <family val="2"/>
        <scheme val="minor"/>
      </rPr>
      <t>Update Jan 12th:</t>
    </r>
    <r>
      <rPr>
        <sz val="11"/>
        <color theme="1"/>
        <rFont val="Calibri"/>
        <family val="2"/>
        <scheme val="minor"/>
      </rPr>
      <t xml:space="preserve"> documents signed and executed on Dec 19th.</t>
    </r>
  </si>
  <si>
    <r>
      <rPr>
        <sz val="5"/>
        <color theme="1"/>
        <rFont val="Calibri"/>
        <family val="2"/>
        <scheme val="minor"/>
      </rPr>
      <t xml:space="preserve">Began reviewing Summit Agreement; completed T&amp;C's and Sch A review. Reviewed questions and current state update with Cam at our weekly meeting. Need to finish review of Summit Sch B and begin reviewing Tenaris Agreement. </t>
    </r>
    <r>
      <rPr>
        <b/>
        <sz val="5"/>
        <color theme="1"/>
        <rFont val="Calibri"/>
        <family val="2"/>
      </rPr>
      <t>Update Sept 22nd:</t>
    </r>
    <r>
      <rPr>
        <sz val="5"/>
        <color theme="1"/>
        <rFont val="Calibri"/>
        <family val="2"/>
      </rPr>
      <t xml:space="preserve"> Reviewed Tenaris and Summit Agreements. Continuing with cross-training as per the timeline/Gantt chart. </t>
    </r>
    <r>
      <rPr>
        <b/>
        <sz val="5"/>
        <color theme="1"/>
        <rFont val="Calibri"/>
        <family val="2"/>
      </rPr>
      <t>Update Sept 29th:</t>
    </r>
    <r>
      <rPr>
        <sz val="5"/>
        <color theme="1"/>
        <rFont val="Calibri"/>
        <family val="2"/>
      </rPr>
      <t xml:space="preserve"> Completed review of KPI's. Cam forwarded cases to review and discuss for next meeting. Reviewed forecast sheets, Cam forwarded a copy for my additional review. Audit price lists when the new pricing increase occurs (min-end of October - when Tenaris submits it to CNQ). </t>
    </r>
    <r>
      <rPr>
        <b/>
        <sz val="5"/>
        <color theme="1"/>
        <rFont val="Calibri"/>
        <family val="2"/>
      </rPr>
      <t>Update Oct 6th:</t>
    </r>
    <r>
      <rPr>
        <sz val="5"/>
        <color theme="1"/>
        <rFont val="Calibri"/>
        <family val="2"/>
      </rPr>
      <t xml:space="preserve"> Reviewing case reports. Received access to Tenaris U; pending starting. </t>
    </r>
    <r>
      <rPr>
        <b/>
        <sz val="5"/>
        <color theme="1"/>
        <rFont val="Calibri"/>
        <family val="2"/>
      </rPr>
      <t>Update Oct 14th:</t>
    </r>
    <r>
      <rPr>
        <sz val="5"/>
        <color theme="1"/>
        <rFont val="Calibri"/>
        <family val="2"/>
      </rPr>
      <t xml:space="preserve"> Continue to review the case reports and OCTG basics. Arrange a mill tour Nov 4 or 5 and have invited additional colleagues. </t>
    </r>
    <r>
      <rPr>
        <b/>
        <sz val="5"/>
        <color theme="1"/>
        <rFont val="Calibri"/>
        <family val="2"/>
      </rPr>
      <t>Update Oct 20th:</t>
    </r>
    <r>
      <rPr>
        <sz val="5"/>
        <color theme="1"/>
        <rFont val="Calibri"/>
        <family val="2"/>
      </rPr>
      <t xml:space="preserve"> Attended Technical Meeting with CNQ and Tenaris. Finalized Tenaris Mill tour occurring Nov 5th. Discussed Mittal order and new developments with that (Cam to continue working on). Discussed updates with Regent and the finalizing of that deal. Discussed MT's with Summit. Will continue working on Tenaris U. As both Cam and my work loads are large (with YE, Area strategies, RFP's etc), priority of the Cross-training may decrease in the coming weeks. </t>
    </r>
    <r>
      <rPr>
        <b/>
        <sz val="5"/>
        <color theme="1"/>
        <rFont val="Calibri"/>
        <family val="2"/>
      </rPr>
      <t xml:space="preserve">Update Oct 27th: </t>
    </r>
    <r>
      <rPr>
        <sz val="5"/>
        <color theme="1"/>
        <rFont val="Calibri"/>
        <family val="2"/>
      </rPr>
      <t xml:space="preserve">Continued with Tenaris U. </t>
    </r>
    <r>
      <rPr>
        <b/>
        <sz val="5"/>
        <color theme="1"/>
        <rFont val="Calibri"/>
        <family val="2"/>
      </rPr>
      <t>Update Nov 3rd:</t>
    </r>
    <r>
      <rPr>
        <sz val="5"/>
        <color theme="1"/>
        <rFont val="Calibri"/>
        <family val="2"/>
      </rPr>
      <t xml:space="preserve"> Attended another forecast meeting with CNQ and Tenaris. Further progress of Tenaris U. Finalized and confirmed tour participants for mill tour on Wednesday Nov 5th from 8 - 12 am.</t>
    </r>
    <r>
      <rPr>
        <sz val="8"/>
        <color theme="1"/>
        <rFont val="Calibri"/>
        <family val="2"/>
      </rPr>
      <t xml:space="preserve"> </t>
    </r>
    <r>
      <rPr>
        <b/>
        <sz val="8"/>
        <color theme="1"/>
        <rFont val="Calibri"/>
        <family val="2"/>
      </rPr>
      <t>Update Dec 1st:</t>
    </r>
    <r>
      <rPr>
        <sz val="8"/>
        <color theme="1"/>
        <rFont val="Calibri"/>
        <family val="2"/>
      </rPr>
      <t xml:space="preserve"> Due to other work requirements of both parties, training and review has slowed. </t>
    </r>
    <r>
      <rPr>
        <b/>
        <sz val="8"/>
        <color theme="1"/>
        <rFont val="Calibri"/>
        <family val="2"/>
      </rPr>
      <t>Update Dec 8th:</t>
    </r>
    <r>
      <rPr>
        <sz val="8"/>
        <color theme="1"/>
        <rFont val="Calibri"/>
        <family val="2"/>
      </rPr>
      <t xml:space="preserve"> Continued with overview of current work task with OCTG. Between Cam's workload and my own, determined that a follow-up of the cross-training exercise be conducted with Julie, Hamilton, Cam and myself to establish a go-forward plan; continue with high-level cross training activities, begin to solely manage different aspects of OCTG etc and if required, re-assignment of current work tasks. </t>
    </r>
    <r>
      <rPr>
        <b/>
        <sz val="8"/>
        <color theme="1"/>
        <rFont val="Calibri"/>
        <family val="2"/>
      </rPr>
      <t xml:space="preserve">Update Jan 12th: </t>
    </r>
    <r>
      <rPr>
        <sz val="8"/>
        <color theme="1"/>
        <rFont val="Calibri"/>
        <family val="2"/>
      </rPr>
      <t xml:space="preserve">Continuing into 2015 but on a less formal basis. </t>
    </r>
  </si>
  <si>
    <t>CNC / Camps / Kirby South &amp; primrose Camps</t>
  </si>
  <si>
    <t xml:space="preserve">Issued a notice of extension to CNC for Catering &amp; Housekeeping Services on Friday Jan 9th with no end/expiration date until a decision can be made regarding changing the service provider. A 30 day notice of cancellation will be required for both camp locations. </t>
  </si>
  <si>
    <t>Banner Environmental Services / Camps / Kirby &amp; Primrose</t>
  </si>
  <si>
    <t>IT</t>
  </si>
  <si>
    <t>Mobility Services</t>
  </si>
  <si>
    <t>Candice Maclean</t>
  </si>
  <si>
    <t>RFP 520</t>
  </si>
  <si>
    <t xml:space="preserve">Rocanda </t>
  </si>
  <si>
    <t>New rates for the month of January. Total savings based on monthly volume of 300,000 liters of TS-1 and 150,00 liters of Diluent.  Dec 2014 rates - TS-1 $0.71 /L and Diluent $0.80/L. Jan 2015 rates - TS-1 $0.69/L and Diluent $0.69/L</t>
  </si>
  <si>
    <t>Cost Recovery</t>
  </si>
  <si>
    <t>Includes savings/avoid + early pay  -  Excludes Cost Recovery</t>
  </si>
  <si>
    <t>Jan (2014-Q4)</t>
  </si>
  <si>
    <t>April (2015 Q1)</t>
  </si>
  <si>
    <t>July (2015 Q2)</t>
  </si>
  <si>
    <t>Oct (2015 Q3)</t>
  </si>
  <si>
    <t>Rate Review against Invoicing, showed incorrect rates and quantities were charged to CNRL.  Overall, CNRL identified 107K in overcharges, which was set against 5 invoices left to be paid.  We collected a cheque for the difference in the amount of $59,274.02.</t>
  </si>
  <si>
    <t xml:space="preserve">Recognized Q4 cost avoidance of 1.366M (total avoidance through 2014 CNRL 6.7M) Devon awarded Precision Drilling three Drilling Rig Contracts totaling a commitment of 1204 drilling days with a minimum cost of 9.6M.  The contracts were acquired by CNRL during the acquisition and the rigs are not cost effective.  CNRL windowed out the rigs to industry to avoid expenditures and contracted to received credits towards the Devon PD commitment for usage of rigs in the CNRL fleet. </t>
  </si>
  <si>
    <t>Canpro King-Reed (CRK) / Security Services/ Multiple Areas</t>
  </si>
  <si>
    <t>Tenaris / OCTG / All Areas</t>
  </si>
  <si>
    <t>Solar Turbines Canada Ltd</t>
  </si>
  <si>
    <t>Remote Equipment Monitoring (Natural Gas Turbines)</t>
  </si>
  <si>
    <t>Devon Agreement #C-CM-00147-2013</t>
  </si>
  <si>
    <t>3.1.7 Negoitated no charges for 13 months of monitoring fees although Prorata Warranty is provided to protect equipment.</t>
  </si>
  <si>
    <t>Field Operations</t>
  </si>
  <si>
    <t>3.1.7 Asked the Contractor to include 2 days of labour plus mileage.  This pre-scoping is required to conduct 2 site visits on the installation of monitoring equipment.</t>
  </si>
  <si>
    <t>Jenny Tejada</t>
  </si>
  <si>
    <t>Superior Propane</t>
  </si>
  <si>
    <t xml:space="preserve">Heavy Oil </t>
  </si>
  <si>
    <t xml:space="preserve">Superior agreed to paid the invoice for to cover the cost of getting 8 wells running after Superior failed to deliver propane. </t>
  </si>
  <si>
    <t>2014 - Carry over from Dec 23</t>
  </si>
  <si>
    <t>Monthly rebate Cheque - Dec 2014</t>
  </si>
  <si>
    <r>
      <rPr>
        <sz val="5"/>
        <color theme="1"/>
        <rFont val="Calibri"/>
        <family val="2"/>
      </rPr>
      <t xml:space="preserve">Reviewed T&amp;C's with Julie and Laurence. Will be requesting revisions and clarifications from I H S and Legal; preference of US state of Law to govern if they do not accept Canadian/Alberta Law. Clarification on IP (Greg Imlah is no longer with CNQ, will need to ask someone else from Legal). Value of 2 difference SOW's is ~$700k. Searching existing spend to determine if CNQ has an existing contract in place with I H S. </t>
    </r>
    <r>
      <rPr>
        <b/>
        <sz val="5"/>
        <color theme="1"/>
        <rFont val="Calibri"/>
        <family val="2"/>
      </rPr>
      <t>Update Sept 29th:</t>
    </r>
    <r>
      <rPr>
        <sz val="5"/>
        <color theme="1"/>
        <rFont val="Calibri"/>
        <family val="2"/>
      </rPr>
      <t xml:space="preserve"> Sent I H S comments/edits to T&amp;C's to date. Forwarded a copy of the T&amp;C's to Phil Letkeman to review the Software etc Exhibits. Pricing was "valid" only until September 30th, asked for an "extension" until the end of October to ensure proper CNQ review and input of the T&amp;C's and Schedules is provided. Pending "acceptance/confirmation" of the request. </t>
    </r>
    <r>
      <rPr>
        <b/>
        <sz val="5"/>
        <color theme="1"/>
        <rFont val="Calibri"/>
        <family val="2"/>
      </rPr>
      <t>Update Oct 6th:</t>
    </r>
    <r>
      <rPr>
        <sz val="5"/>
        <color theme="1"/>
        <rFont val="Calibri"/>
        <family val="2"/>
      </rPr>
      <t xml:space="preserve"> IS thought they had an executed MSA with IHS Canada, however this agreement was never executed. Will continue with negotiating T&amp;C's with IHS Global; allowing all of CNQ to add SOW to this MSA for any future work. Continuing to work with IS on the T&amp;C's review as well. Working to complete the agreement by Oct 24th so the work can begin in Nov. </t>
    </r>
    <r>
      <rPr>
        <b/>
        <sz val="5"/>
        <color theme="1"/>
        <rFont val="Calibri"/>
        <family val="2"/>
      </rPr>
      <t>Update Oct 14th:</t>
    </r>
    <r>
      <rPr>
        <sz val="5"/>
        <color theme="1"/>
        <rFont val="Calibri"/>
        <family val="2"/>
      </rPr>
      <t xml:space="preserve"> Received ESS legal counsel comments back from initial submission. Reviewed IP and remaining contract clauses with legal; they do not have any major objections that were not already addressed by SM. Waiting to review the Tax clauses with the Tax group; representative returns from break on Wed Oct 15th and will be reviewed then. SOW concerns were also addressed (will only pay the maximum amount quoted). Goal is to have the agreement executed around Oct 24th. </t>
    </r>
    <r>
      <rPr>
        <b/>
        <sz val="5"/>
        <color theme="1"/>
        <rFont val="Calibri"/>
        <family val="2"/>
      </rPr>
      <t>Update Oct 20th:</t>
    </r>
    <r>
      <rPr>
        <sz val="5"/>
        <color theme="1"/>
        <rFont val="Calibri"/>
        <family val="2"/>
      </rPr>
      <t xml:space="preserve"> Review tax clauses with Ron Kim's group. Advised to use CNQ's standard clauses from our T&amp;C's and would prefer to contract with IHS Canada versus Global; no concerns about with-holding taxes etc then. Sent to IHS rep for review. Goal to try and execute the agreement by Oct 24th. </t>
    </r>
    <r>
      <rPr>
        <b/>
        <sz val="5"/>
        <color theme="1"/>
        <rFont val="Calibri"/>
        <family val="2"/>
      </rPr>
      <t>Update Oct 27th:</t>
    </r>
    <r>
      <rPr>
        <sz val="5"/>
        <color theme="1"/>
        <rFont val="Calibri"/>
        <family val="2"/>
      </rPr>
      <t xml:space="preserve"> Request IHS Global to work with IHS Canada and IHS Energy Canada to ensure the proper additional exhibit for the IHS energy products CNQ already has purchased is included under the new IHS Global Canada Agreement and all associated products listed under a second Work Order. Waiting for updated data and work order to be sent from IHS to obtain proper CNQ signatures (Steve Suche &amp; Kara Slemko (Kara's if still required)). Goal to have signatures by Tuesday Oct 28th and execute the agreement by Oct 31st.</t>
    </r>
    <r>
      <rPr>
        <sz val="11"/>
        <color theme="1"/>
        <rFont val="Calibri"/>
        <family val="2"/>
      </rPr>
      <t xml:space="preserve"> </t>
    </r>
    <r>
      <rPr>
        <b/>
        <sz val="11"/>
        <color theme="1"/>
        <rFont val="Calibri"/>
        <family val="2"/>
      </rPr>
      <t>Update Nov 3rd:</t>
    </r>
    <r>
      <rPr>
        <sz val="11"/>
        <color theme="1"/>
        <rFont val="Calibri"/>
        <family val="2"/>
      </rPr>
      <t xml:space="preserve"> Finalized T&amp;C's and exhibits with Phil Letkeman, IHS Canada and IHS Global. Steve Suche provided his approval for Phil to sign the T&amp;C's on his behalf. Julie Easthope signed the 2 SOW's for MM work to begin Nov 17th. The contract was executed by the deadline of Friday Oct 31st. Will follow up with executing the contracts in Upside; requested to have Phil added as a Business Area Approver. </t>
    </r>
    <r>
      <rPr>
        <b/>
        <sz val="11"/>
        <color theme="1"/>
        <rFont val="Calibri"/>
        <family val="2"/>
      </rPr>
      <t xml:space="preserve">Update Dec 1st: </t>
    </r>
    <r>
      <rPr>
        <sz val="11"/>
        <color theme="1"/>
        <rFont val="Calibri"/>
        <family val="2"/>
      </rPr>
      <t xml:space="preserve">Contracts have been singed and "executed". Pending execution of agreements in Upside; Phil L from IS pending approval as BA for T&amp;C's and an order form. </t>
    </r>
    <r>
      <rPr>
        <b/>
        <sz val="11"/>
        <color theme="1"/>
        <rFont val="Calibri"/>
        <family val="2"/>
      </rPr>
      <t>Update Dec 8th:</t>
    </r>
    <r>
      <rPr>
        <sz val="11"/>
        <color theme="1"/>
        <rFont val="Calibri"/>
        <family val="2"/>
      </rPr>
      <t xml:space="preserve"> Still pending approval from IS in Upside. Follow will occur again. </t>
    </r>
    <r>
      <rPr>
        <b/>
        <sz val="11"/>
        <color theme="1"/>
        <rFont val="Calibri"/>
        <family val="2"/>
      </rPr>
      <t>Update Jan 12th:</t>
    </r>
    <r>
      <rPr>
        <sz val="11"/>
        <color theme="1"/>
        <rFont val="Calibri"/>
        <family val="2"/>
      </rPr>
      <t xml:space="preserve"> Agreements were executed Dec 19th. </t>
    </r>
  </si>
  <si>
    <r>
      <rPr>
        <sz val="6"/>
        <color theme="1"/>
        <rFont val="Calibri"/>
        <family val="2"/>
        <scheme val="minor"/>
      </rPr>
      <t xml:space="preserve">Had first probationary audit review on Thursday Oct 16th. ESS failed both camp audits (Central Brintnell and South Brintnell Ops Camps), provided copies of the audits and will work on issues identified. On Friday Oct 17th, ESS sent a response to CNQ's second notice of default in dispute claiming that since the schedules are not yet executed, there is no ground for default. Forwarded a copy of the letter to legal and will discuss next steps. The probationary audit was discussed with ESS and their EVP/COO &amp; District Manager and that at the end of 8 week probationary audit, if failed, the work would be cancelled. Neither ESS rep disputed this. ESS also had not disputed the first Notice of Default issued in April even though at that time the schedules were still not executed. A few additional compensation items were being negotiated but not the service levels outlined in the SOW which were the same as the RFP.  </t>
    </r>
    <r>
      <rPr>
        <b/>
        <sz val="6"/>
        <color theme="1"/>
        <rFont val="Calibri"/>
        <family val="2"/>
        <scheme val="minor"/>
      </rPr>
      <t>Update Oct 27th:</t>
    </r>
    <r>
      <rPr>
        <sz val="6"/>
        <color theme="1"/>
        <rFont val="Calibri"/>
        <family val="2"/>
        <scheme val="minor"/>
      </rPr>
      <t xml:space="preserve"> Camps completed the second ESS Audit on Oct 25th. Improvements are being made. Passed at Central Brintnell (96%) but failed at South Brintnell Ops Camp (failed Food Services - 80%, 100% is required: Automatic fail). Will arrange for a conference call for a review and discussion this week. Still pending response back from Legal regarding next steps  and responding back to ESS' dispute of the second notice of default (2 e-mails and voice mail). Still pending signed copies of the Schedules back from ESS. </t>
    </r>
    <r>
      <rPr>
        <b/>
        <sz val="6"/>
        <color theme="1"/>
        <rFont val="Calibri"/>
        <family val="2"/>
        <scheme val="minor"/>
      </rPr>
      <t>Update Nov 3rd:</t>
    </r>
    <r>
      <rPr>
        <sz val="6"/>
        <color theme="1"/>
        <rFont val="Calibri"/>
        <family val="2"/>
        <scheme val="minor"/>
      </rPr>
      <t xml:space="preserve"> Still no feed back received from Legal. Will draft a response and review with my Lead and Manager before sending to ESS. Out positions is that the final negotiations were around pricing and not specifics of the services. Continuous issues were around food quality and prep and housekeeping standards. Further Audit reports will be provided as back up. 3rd Audit of the 8 Week Probation will occur at random sometime this week. Follow up will be reported after the group review has occurred. </t>
    </r>
    <r>
      <rPr>
        <b/>
        <sz val="6"/>
        <color theme="1"/>
        <rFont val="Calibri"/>
        <family val="2"/>
        <scheme val="minor"/>
      </rPr>
      <t>Update Nov 17th:</t>
    </r>
    <r>
      <rPr>
        <sz val="6"/>
        <color theme="1"/>
        <rFont val="Calibri"/>
        <family val="2"/>
        <scheme val="minor"/>
      </rPr>
      <t xml:space="preserve"> Week 3 results: Failed Central Brintnell (food services), passed at South Brintnell Production.  Week 4 Audit, Failed Central Brintnell &amp; South Production; both failed food services sections. Began second, critical part of the audit with ESS - must pass the next 4 weeks to continue with services.  Passed week 5 audit. Still seeing some issues around HSE. Working with ESS to address these. Services have improved dramatically and great progress has been made. BA made the request to move one of the ESS Camp Managers from our site. ESS acknowledge this and made alternative arrangements and announced today this individual is no longer with the company.</t>
    </r>
    <r>
      <rPr>
        <sz val="11"/>
        <color theme="1"/>
        <rFont val="Calibri"/>
        <family val="2"/>
        <scheme val="minor"/>
      </rPr>
      <t xml:space="preserve"> </t>
    </r>
    <r>
      <rPr>
        <b/>
        <sz val="11"/>
        <color theme="1"/>
        <rFont val="Calibri"/>
        <family val="2"/>
        <scheme val="minor"/>
      </rPr>
      <t>Update Dec 1st:</t>
    </r>
    <r>
      <rPr>
        <sz val="11"/>
        <color theme="1"/>
        <rFont val="Calibri"/>
        <family val="2"/>
        <scheme val="minor"/>
      </rPr>
      <t xml:space="preserve"> Reviewed Week 6 &amp; 7 audit results. Passed all critical items. Still seeing issues around Safety and Hazard Assessments not being completed or new personnel to site (some who have been at site for a period of time) have not completed safety orientation training. Pending week 8 results, CNQ will issue a notice to ESS stating that random monthly audits will still occur using the same criteria as the Probationary Audit. Must maintain 80% pass rate and 100% food services passing or the agreement will be cancelled.  </t>
    </r>
    <r>
      <rPr>
        <b/>
        <sz val="11"/>
        <color theme="1"/>
        <rFont val="Calibri"/>
        <family val="2"/>
        <scheme val="minor"/>
      </rPr>
      <t xml:space="preserve">Update Dec 12: </t>
    </r>
    <r>
      <rPr>
        <sz val="11"/>
        <color theme="1"/>
        <rFont val="Calibri"/>
        <family val="2"/>
        <scheme val="minor"/>
      </rPr>
      <t xml:space="preserve">Passed week 8 audit at both Central Brintnell and South Production camps. Ron and LD will meet with Larry Wheis (COO &amp; Contract Manager) Jan 5th to finalize the SOW and reiterate CNQ's service expectations going forward and continue with monthly Audits following the same guidelines used in the Probationary Audit. LD will draft a response to ESS' dispute to CNQ's second notice of default including a summary of the Audit results and will clearly state the same expectations disclosed to Larry. </t>
    </r>
    <r>
      <rPr>
        <b/>
        <sz val="11"/>
        <color theme="1"/>
        <rFont val="Calibri"/>
        <family val="2"/>
        <scheme val="minor"/>
      </rPr>
      <t>Update Jan 12th:</t>
    </r>
    <r>
      <rPr>
        <sz val="11"/>
        <color theme="1"/>
        <rFont val="Calibri"/>
        <family val="2"/>
        <scheme val="minor"/>
      </rPr>
      <t xml:space="preserve"> Camps and SM met with ESS COO Larry Weihs to discuss CNQ's go forward expectations on Wed Jan 7th. CNQ will accept a one time $3.00/man-day rate increase. Notification was faxed to ESS Legal Counsel Jan 8th and an e-mail confirmation also sent to ESS COO Larry Weihs. Pending confirmation of any other pending items before issuing updated scheduled for signing.</t>
    </r>
  </si>
  <si>
    <t>Outland Resources Inc. / Camps / Kirby North</t>
  </si>
  <si>
    <t>ATCO / Camps / Kirby North</t>
  </si>
  <si>
    <t>Negotiated rates for the month of February. Total savings based on monthly volume of 50,000 liters of Unisol and 10,00 liters of Ezsol. Jan rates - Unisol $0.845 and Ezsol $0.69 / Negotiated rates - Unisol $0.69 and Ezsol $0.615</t>
  </si>
  <si>
    <t>Candice MacLean</t>
  </si>
  <si>
    <t>GE Oil &amp; Gas</t>
  </si>
  <si>
    <t>Wellhead Supply and Service</t>
  </si>
  <si>
    <t>Customer Property Utilized in December 2014</t>
  </si>
  <si>
    <t>810672-0</t>
  </si>
  <si>
    <t>Digital Ally Inc</t>
  </si>
  <si>
    <t>Digital Ally - Corporate Security</t>
  </si>
  <si>
    <t>Lanfranchi, Renato</t>
  </si>
  <si>
    <t>Active</t>
  </si>
  <si>
    <t>Executed</t>
  </si>
  <si>
    <t>Execute Contract</t>
  </si>
  <si>
    <t>Kara Slemko</t>
  </si>
  <si>
    <t>C - Conventional</t>
  </si>
  <si>
    <t>Schedule As for Consultant Agreements</t>
  </si>
  <si>
    <t>Gerber, Laura</t>
  </si>
  <si>
    <t>Julie Easthope</t>
  </si>
  <si>
    <t>810910-1-1</t>
  </si>
  <si>
    <t>810910-1</t>
  </si>
  <si>
    <t>McLellan Energy Advisors Inc.</t>
  </si>
  <si>
    <t>Pat McLellan - Sch A</t>
  </si>
  <si>
    <t>811262-3-0</t>
  </si>
  <si>
    <t>811262-3</t>
  </si>
  <si>
    <t>Alberta Innovates - Technology Futures</t>
  </si>
  <si>
    <t>Alberta Innovates Work Order C/T #1</t>
  </si>
  <si>
    <t>Schedules for Master Agreements</t>
  </si>
  <si>
    <t>Cantlon, Elaine</t>
  </si>
  <si>
    <t>811262-4-0</t>
  </si>
  <si>
    <t>811262-4</t>
  </si>
  <si>
    <t>Alberta Innovates Work Order C/T #2</t>
  </si>
  <si>
    <t>813033-0</t>
  </si>
  <si>
    <t>Ferus Inc.</t>
  </si>
  <si>
    <t>Reciprocal Confidentiality Agreement_Ferus Inc.</t>
  </si>
  <si>
    <t>Confidentiality Agreement</t>
  </si>
  <si>
    <t>813107-0</t>
  </si>
  <si>
    <t>Jamiesco Seismic Exploration Ltd.</t>
  </si>
  <si>
    <t>Scott Jamieson - T's &amp; C's</t>
  </si>
  <si>
    <t>Short Form Consulting Agreement</t>
  </si>
  <si>
    <t>813113-0</t>
  </si>
  <si>
    <t>Novitsky Trucking Ltd.</t>
  </si>
  <si>
    <t>Novitsky Trucking Ltd. MGSA; GP North Fluid Hauling Services</t>
  </si>
  <si>
    <t>Master Goods and Services Agreement</t>
  </si>
  <si>
    <t>Romero, Allan</t>
  </si>
  <si>
    <t>Miller, Ken</t>
  </si>
  <si>
    <t>Grande Prairie</t>
  </si>
  <si>
    <t>813114-0</t>
  </si>
  <si>
    <t>831899 Alberta Ltd</t>
  </si>
  <si>
    <t>R&amp;M Oilfield Services MGSA; GP North Fluid Hauling Services</t>
  </si>
  <si>
    <t>813137-0</t>
  </si>
  <si>
    <t>1826916 Alberta Ltd.</t>
  </si>
  <si>
    <t>Jeffrey Kjos - T's &amp; C's</t>
  </si>
  <si>
    <t>813150-0</t>
  </si>
  <si>
    <t>Coho Oilfield Services Ltd.</t>
  </si>
  <si>
    <t>Jordan Pfau - T's &amp; C's</t>
  </si>
  <si>
    <t>813161-0</t>
  </si>
  <si>
    <t>CG Ventures Inc.</t>
  </si>
  <si>
    <t>Christopher Gillespie - T's &amp; C's</t>
  </si>
  <si>
    <t>813217-0</t>
  </si>
  <si>
    <t>Shel-Con Enterprises Ltd.</t>
  </si>
  <si>
    <t>Murray Thirsk - T's &amp; C's</t>
  </si>
  <si>
    <t>813250-0</t>
  </si>
  <si>
    <t>Dion Gairdner Contracting Ltd</t>
  </si>
  <si>
    <t>Knute Bevan Loe - T's &amp; C's</t>
  </si>
  <si>
    <t>813267-0</t>
  </si>
  <si>
    <t>CompaÃ±Ã­as Asociadas Petroleras SA</t>
  </si>
  <si>
    <t>CAPSA_Reciprocal Confidentiality Agmt</t>
  </si>
  <si>
    <t xml:space="preserve">Wayne Berube </t>
  </si>
  <si>
    <t>Baker Hughes</t>
  </si>
  <si>
    <t xml:space="preserve">Bottom Hole Pumps </t>
  </si>
  <si>
    <t xml:space="preserve">2.1 Cost Savings - Discount Rebates Bassed on Volume , Spend Thresholds, PDF Files on Rebates Applied to January 2015 Invoices for Bonnyville &amp; Lloydminster. </t>
  </si>
  <si>
    <t>All conventional</t>
  </si>
  <si>
    <t>Drums/Container returns</t>
  </si>
  <si>
    <t>Cheque issued to CNRL to cover the Container return invoices that had not been processed due to the original PO being closed. This amount covers Outstanding balance up to Q4 2014
To be redistribtued to the BU's</t>
  </si>
  <si>
    <t>Jan</t>
  </si>
  <si>
    <t>Feb</t>
  </si>
  <si>
    <t>Month Reported</t>
  </si>
  <si>
    <t>Reported As</t>
  </si>
  <si>
    <t xml:space="preserve">Supplement </t>
  </si>
  <si>
    <t>EPC</t>
  </si>
  <si>
    <t>Construction</t>
  </si>
  <si>
    <t>Mincon Multiple</t>
  </si>
  <si>
    <t>Other</t>
  </si>
  <si>
    <t>Spend</t>
  </si>
  <si>
    <t>Total</t>
  </si>
  <si>
    <t>Admin Use Only</t>
  </si>
  <si>
    <t># Issued</t>
  </si>
  <si>
    <t>Count</t>
  </si>
  <si>
    <t>Fred St. Goddard</t>
  </si>
  <si>
    <r>
      <t>RFP</t>
    </r>
    <r>
      <rPr>
        <sz val="8"/>
        <color rgb="FFFF0000"/>
        <rFont val="Calibri"/>
        <family val="2"/>
        <scheme val="minor"/>
      </rPr>
      <t>XXX Mobility Services</t>
    </r>
    <r>
      <rPr>
        <sz val="8"/>
        <color theme="1"/>
        <rFont val="Calibri"/>
        <family val="2"/>
        <scheme val="minor"/>
      </rPr>
      <t xml:space="preserve"> issued (Value:</t>
    </r>
    <r>
      <rPr>
        <sz val="8"/>
        <color rgb="FFFF0000"/>
        <rFont val="Calibri"/>
        <family val="2"/>
        <scheme val="minor"/>
      </rPr>
      <t>15M for 3 years</t>
    </r>
    <r>
      <rPr>
        <sz val="8"/>
        <color theme="1"/>
        <rFont val="Calibri"/>
        <family val="2"/>
        <scheme val="minor"/>
      </rPr>
      <t>)</t>
    </r>
  </si>
  <si>
    <t>Horizon Ops</t>
  </si>
  <si>
    <t>Waste Operations</t>
  </si>
  <si>
    <t>RFP 514</t>
  </si>
  <si>
    <t>Monthly Report Sample</t>
  </si>
  <si>
    <t>RFP 524</t>
  </si>
  <si>
    <t>Specialized Trucking Services</t>
  </si>
  <si>
    <t>15 Proposals received with initial evaluation completed.  Target an award recommendation before Christmas break.</t>
  </si>
  <si>
    <t>For Mthly Report</t>
  </si>
  <si>
    <t>Total Reported</t>
  </si>
  <si>
    <t>CONTRACTS EXECUTED 2015 to YTD (Spend for SFCAs not Available on this spreadsheet)</t>
  </si>
  <si>
    <t>806439-1</t>
  </si>
  <si>
    <t>Savanna Drilling</t>
  </si>
  <si>
    <t>Drilling Rigs</t>
  </si>
  <si>
    <t>Earth Fluids</t>
  </si>
  <si>
    <t>Drilling Fluids</t>
  </si>
  <si>
    <t>Discounts given in Q4 based on the number of rigs Earth Fluids is providing mud to</t>
  </si>
  <si>
    <t>Annual Rebate - January 1, 2014 - December 31, 2014</t>
  </si>
  <si>
    <t>Laura Gerber</t>
  </si>
  <si>
    <t>Field Mechanics</t>
  </si>
  <si>
    <t>Various</t>
  </si>
  <si>
    <t>Moving from Hourly Rate to Fixed Day Rate, elimination of overtime hours for 44 field mechanics</t>
  </si>
  <si>
    <t>Field - Greg Ulrich</t>
  </si>
  <si>
    <t>Negotiated cancellation of amount owing to Savanna Drilling by CNRL for Pull Downs (500.00 per day * 58 days)</t>
  </si>
  <si>
    <t>Echo Heat Exhanger</t>
  </si>
  <si>
    <t>812966-1</t>
  </si>
  <si>
    <t>Rangeland Engineering</t>
  </si>
  <si>
    <t>AGAT</t>
  </si>
  <si>
    <t>Newalta</t>
  </si>
  <si>
    <t>Filter Skid</t>
  </si>
  <si>
    <t>Enviro Analytics</t>
  </si>
  <si>
    <t>Waste Processing</t>
  </si>
  <si>
    <t>Invoicing Discrepancies - Credited back to CNRL</t>
  </si>
  <si>
    <t>Environment</t>
  </si>
  <si>
    <t>Negotiated not paying January rental fee of $18716 and decomissioning cost of $15000 to remove filter skid from Wolf Lake</t>
  </si>
  <si>
    <t xml:space="preserve">Change disbursements from 7% of professional fees to $5.00 per billable hour. </t>
  </si>
  <si>
    <t>Well Servicing</t>
  </si>
  <si>
    <t>Sure Shot Wireline Inc</t>
  </si>
  <si>
    <t>MacLean, Candice</t>
  </si>
  <si>
    <t>Monthly rebate Cheque - January 31, 2015</t>
  </si>
  <si>
    <t>S/A + Cost Rec</t>
  </si>
  <si>
    <t>Jenny Tejeda</t>
  </si>
  <si>
    <t xml:space="preserve">COA's </t>
  </si>
  <si>
    <t>805994-1</t>
  </si>
  <si>
    <t>Way-Bax Mechanical Services</t>
  </si>
  <si>
    <t>Dale</t>
  </si>
  <si>
    <t>Slave Lake</t>
  </si>
  <si>
    <t>Cancellation of contract without 30 days notice. Negotiated the exception to the T&amp;Cs.
(no Stat's, no Overtime, no expenses)
$68/hr X (20 days X 8 hrs a day) = $10,880.00</t>
  </si>
  <si>
    <t>810221-1</t>
  </si>
  <si>
    <t>810781-1</t>
  </si>
  <si>
    <t>810781-2</t>
  </si>
  <si>
    <t>806669-0</t>
  </si>
  <si>
    <t>Omni Proactive Services Inc</t>
  </si>
  <si>
    <t>Omni Proactive Services Inc. (Ts&amp;Cs)</t>
  </si>
  <si>
    <t>Dovichak, Lesley</t>
  </si>
  <si>
    <t>Rick Sutton</t>
  </si>
  <si>
    <t>Mike Catley</t>
  </si>
  <si>
    <t>807402-2-0</t>
  </si>
  <si>
    <t>807402-2</t>
  </si>
  <si>
    <t>Metalcare Inspection Services Inc.</t>
  </si>
  <si>
    <t>MetalCare Inspections - Operations</t>
  </si>
  <si>
    <t>Mehta, Rucha</t>
  </si>
  <si>
    <t>Carla Salazar</t>
  </si>
  <si>
    <t>H - Horizon</t>
  </si>
  <si>
    <t>Technical Services</t>
  </si>
  <si>
    <t>810781-0</t>
  </si>
  <si>
    <t>ALE Roll-Lift Canada Inc</t>
  </si>
  <si>
    <t>ALE MGSA</t>
  </si>
  <si>
    <t>C/H - Conventional/Horizon</t>
  </si>
  <si>
    <t>810781-1-0</t>
  </si>
  <si>
    <t>ALE Heavy Hauling Services</t>
  </si>
  <si>
    <t>810781-2-0</t>
  </si>
  <si>
    <t>ALE Craning Services</t>
  </si>
  <si>
    <t>813371-0</t>
  </si>
  <si>
    <t>Black Opal Energy Services Inc</t>
  </si>
  <si>
    <t>MGSA: Black Opal Energy Services Inc.</t>
  </si>
  <si>
    <t>Ron Laing</t>
  </si>
  <si>
    <t>813678-0</t>
  </si>
  <si>
    <t>Jason's Mobile Steam Ltd</t>
  </si>
  <si>
    <t>Jason's Mobile Steam MGSA</t>
  </si>
  <si>
    <t>805659-0</t>
  </si>
  <si>
    <t>Tuboscope Vetco Canada Inc</t>
  </si>
  <si>
    <t>MGSA #805659 for Tuboscope Vetco Canada Inc.</t>
  </si>
  <si>
    <t>810825-2-0</t>
  </si>
  <si>
    <t>810825-2</t>
  </si>
  <si>
    <t>Rocksteady Oilfield Services Inc</t>
  </si>
  <si>
    <t>Rocksteady Oilfield Services Inc Schedules.; GP North Fluid Hauling Services</t>
  </si>
  <si>
    <t>813271-0</t>
  </si>
  <si>
    <t>Hospitality ReMixed Consulting Ltd.</t>
  </si>
  <si>
    <t>Shane Symington - T's &amp; C's</t>
  </si>
  <si>
    <t>813278-0</t>
  </si>
  <si>
    <t>1869464 Alberta Inc.</t>
  </si>
  <si>
    <t>Caitlin Sikora - T's &amp; C's</t>
  </si>
  <si>
    <t>Mar</t>
  </si>
  <si>
    <t>Cylinder rentals</t>
  </si>
  <si>
    <t>Air Liquide</t>
  </si>
  <si>
    <t>Field Ops and Horizon</t>
  </si>
  <si>
    <t>Pyramid</t>
  </si>
  <si>
    <t>Sea Can Containers for Bulk Polymer</t>
  </si>
  <si>
    <t>Ken Miller / Allan Romero</t>
  </si>
  <si>
    <t>Northern Fluid Hauling</t>
  </si>
  <si>
    <t>Customer Property Utilized in Jan 2015</t>
  </si>
  <si>
    <t>Sales and scrapped in Jan 2015</t>
  </si>
  <si>
    <t>Proposals received Jan 22.  Commercial and Technical evaluations complete.  Target award recommmendation week of Mar. 9/2015</t>
  </si>
  <si>
    <t>Rental Rate Reduction of 5% for cylinder rentals effective January 1, 2015 for the calender year.  A full audit of all cylinders will be conducted in May/June 2015. If additional cylinders are found, this discount will be retro-actively applied.</t>
  </si>
  <si>
    <t>Rate Reduction Initiative Savings</t>
  </si>
  <si>
    <t>As a result of RFP 524 - Northern Field Operations Fluid Haul. Cost Savings for the award of 18 months based on $/meter pricing in the districts of Fairview and Fort St. John South and reduced waiting times.</t>
  </si>
  <si>
    <t>Julie/Colleen</t>
  </si>
  <si>
    <t>E&amp;I Labour and Trucking Billable Hours</t>
  </si>
  <si>
    <t>Pan Su</t>
  </si>
  <si>
    <t>Quinn Contracting Ltd.</t>
  </si>
  <si>
    <t>Wolf Lake plant Repair &amp; Maintenance</t>
  </si>
  <si>
    <t>Reduction of 4 Fleet Trucks - $153,600
Restructured crew shifts to eliminate built-in overtime an reduce travel - $759,360
Quinn paid for A&amp;D pre-access testing - $23,000
Reduction of 2 trailers and 1 gang box rental - $14,648
Fleet Rate Reduction - $198,000
Reduction of RRSP contribution for employees - $600,000
Reduction of Profit Margin - $448,470</t>
  </si>
  <si>
    <t>Discount Rebates Based on Volume and Spend Thresholds applied to February 2015 invoices for Bonnyville &amp; Lloydminster.</t>
  </si>
  <si>
    <t>Negotiated 4% reduction on labour costs for E&amp;I.  (27,700 hrs charged out in January X Average of $60.00 /hr = $1,662,000 x 4% savings = a savings of $66,480.00. Negotiated 8.6% reduction on billable hours of trucking charges.  (21,600 hrs charged in January X Average of $29.00 / hr = $626,400 x 8.6% savings = a savings of $50,112.00.</t>
  </si>
  <si>
    <t xml:space="preserve">Negotiated lower purchase rates for March - 400,000 liters of Unisol at $.615/L (previous:  $.68) and 140,000 liters of Ezsol at $.58 (previous $0.615). </t>
  </si>
  <si>
    <t>Lyreco</t>
  </si>
  <si>
    <t xml:space="preserve">Stationery </t>
  </si>
  <si>
    <t>3 month Rebate from January 1 - March 31, 2014.  New Contract signed effective April 1, 2014, also the start of the new rebate term.</t>
  </si>
  <si>
    <t>Corporate Services</t>
  </si>
  <si>
    <t>Graymont Western Canada Inc.</t>
  </si>
  <si>
    <t>Chemical - High Calcium Hydrated Lime</t>
  </si>
  <si>
    <t>Return of credit for over-charged Hydrated Lime that Wolf Lake has purchased from Jan 1 to Mar 3 2015.</t>
  </si>
  <si>
    <t>OCTG</t>
  </si>
  <si>
    <t>4% decrease in price for all stock OCTG purchased from Tenaris starting Mar 15, 2015.  This will yield only a $93k savings due to the limited drilling forecast in 2015.</t>
  </si>
  <si>
    <t>Monthly rebate Cheque - February 1 - 28, 2015</t>
  </si>
  <si>
    <r>
      <t xml:space="preserve">Camps BU Manager issued a notice of cancellation to Banner providing them 30 days notice to the discontinuation of their services at CNQ's Kirby and Primrose camp locations. Notification was received by Banner, pending a follow-up response/comment as to potential costs that may be associated with this cancellation. </t>
    </r>
    <r>
      <rPr>
        <b/>
        <sz val="11"/>
        <color theme="1"/>
        <rFont val="Calibri"/>
        <family val="2"/>
        <scheme val="minor"/>
      </rPr>
      <t>Update Jan 19th:</t>
    </r>
    <r>
      <rPr>
        <sz val="11"/>
        <color theme="1"/>
        <rFont val="Calibri"/>
        <family val="2"/>
        <scheme val="minor"/>
      </rPr>
      <t xml:space="preserve"> Received response from Banner with costs associated with the cancellation of the work totalling $108k. Will review further with the BU and legal. Some items included $21,700 for expedited reports, $24,980 for 2 new operators training, $15,840 for demobilization efforts, $8,210 for "Extra Unnecessary Accounting Efforts", $11,250 in 5 employee severance. </t>
    </r>
    <r>
      <rPr>
        <b/>
        <sz val="11"/>
        <color theme="1"/>
        <rFont val="Calibri"/>
        <family val="2"/>
        <scheme val="minor"/>
      </rPr>
      <t>Update Jan 26th:</t>
    </r>
    <r>
      <rPr>
        <sz val="11"/>
        <color theme="1"/>
        <rFont val="Calibri"/>
        <family val="2"/>
        <scheme val="minor"/>
      </rPr>
      <t xml:space="preserve"> Ron provided response back to Banner on what was acceptable (training, YE reports, demobilization costs with details), requested details on procurement costs. CNQ will not pay for the additional accounting efforts or employee severance.  </t>
    </r>
    <r>
      <rPr>
        <b/>
        <sz val="11"/>
        <color theme="1"/>
        <rFont val="Calibri"/>
        <family val="2"/>
        <scheme val="minor"/>
      </rPr>
      <t>Update Feb 17th:</t>
    </r>
    <r>
      <rPr>
        <sz val="11"/>
        <color theme="1"/>
        <rFont val="Calibri"/>
        <family val="2"/>
        <scheme val="minor"/>
      </rPr>
      <t xml:space="preserve"> SM to follow up with BU if there are still pending items or if payment for cancellation has been settled. </t>
    </r>
    <r>
      <rPr>
        <b/>
        <sz val="11"/>
        <color theme="1"/>
        <rFont val="Calibri"/>
        <family val="2"/>
        <scheme val="minor"/>
      </rPr>
      <t>Update March 20th:</t>
    </r>
    <r>
      <rPr>
        <sz val="11"/>
        <color theme="1"/>
        <rFont val="Calibri"/>
        <family val="2"/>
        <scheme val="minor"/>
      </rPr>
      <t xml:space="preserve"> BU confirmed final items they are accepting and rejecting to pay. </t>
    </r>
  </si>
  <si>
    <r>
      <t xml:space="preserve">Met with Cam W and Jerry H to discuss the Vendor RRI. Jerry had a meeting with Tenaris and would discuss the RRI with them. Pending Update. </t>
    </r>
    <r>
      <rPr>
        <b/>
        <sz val="11"/>
        <color theme="1"/>
        <rFont val="Calibri"/>
        <family val="2"/>
        <scheme val="minor"/>
      </rPr>
      <t>Update Jan 26th:</t>
    </r>
    <r>
      <rPr>
        <sz val="11"/>
        <color theme="1"/>
        <rFont val="Calibri"/>
        <family val="2"/>
        <scheme val="minor"/>
      </rPr>
      <t xml:space="preserve"> still waiting updated from Tenaris. </t>
    </r>
    <r>
      <rPr>
        <b/>
        <sz val="11"/>
        <color theme="1"/>
        <rFont val="Calibri"/>
        <family val="2"/>
        <scheme val="minor"/>
      </rPr>
      <t xml:space="preserve">Update Feb 2: </t>
    </r>
    <r>
      <rPr>
        <sz val="11"/>
        <color theme="1"/>
        <rFont val="Calibri"/>
        <family val="2"/>
        <scheme val="minor"/>
      </rPr>
      <t xml:space="preserve">Update still pending. </t>
    </r>
    <r>
      <rPr>
        <b/>
        <sz val="11"/>
        <color theme="1"/>
        <rFont val="Calibri"/>
        <family val="2"/>
        <scheme val="minor"/>
      </rPr>
      <t>Update Feb 9th:</t>
    </r>
    <r>
      <rPr>
        <sz val="11"/>
        <color theme="1"/>
        <rFont val="Calibri"/>
        <family val="2"/>
        <scheme val="minor"/>
      </rPr>
      <t xml:space="preserve"> Update still pending. </t>
    </r>
    <r>
      <rPr>
        <b/>
        <sz val="11"/>
        <color theme="1"/>
        <rFont val="Calibri"/>
        <family val="2"/>
        <scheme val="minor"/>
      </rPr>
      <t xml:space="preserve">Update Feb 17th: </t>
    </r>
    <r>
      <rPr>
        <sz val="11"/>
        <color theme="1"/>
        <rFont val="Calibri"/>
        <family val="2"/>
        <scheme val="minor"/>
      </rPr>
      <t xml:space="preserve">Update still pending. </t>
    </r>
    <r>
      <rPr>
        <b/>
        <sz val="11"/>
        <color theme="1"/>
        <rFont val="Calibri"/>
        <family val="2"/>
        <scheme val="minor"/>
      </rPr>
      <t>Update March 20th:</t>
    </r>
    <r>
      <rPr>
        <sz val="11"/>
        <color theme="1"/>
        <rFont val="Calibri"/>
        <family val="2"/>
        <scheme val="minor"/>
      </rPr>
      <t xml:space="preserve"> Being worked on by Cam Woo. </t>
    </r>
  </si>
  <si>
    <t>CNC / Camps / Primrose Camp</t>
  </si>
  <si>
    <t>ATCO / Camps / Primrose Camp</t>
  </si>
  <si>
    <t>CAMPtek / Camps / Primrose Camp</t>
  </si>
  <si>
    <t>Allan Romero</t>
  </si>
  <si>
    <t>Hamburg Fluid Haul</t>
  </si>
  <si>
    <t>Attack Oilfield Services Inc.</t>
  </si>
  <si>
    <t xml:space="preserve">Fluid Hauls were previously done at an hourly rate agreed upon by Devon, we bid this work and asked for a per cubic meter pricing. Cost Savings is based on the 18 month contract term. </t>
  </si>
  <si>
    <t>Colleen/Julie</t>
  </si>
  <si>
    <t>Orkin Canada</t>
  </si>
  <si>
    <t>Pest Control</t>
  </si>
  <si>
    <t>Corporate Services and Field Locations</t>
  </si>
  <si>
    <t>CNRL utilizes Orkin Pest Control at 52 locations and Sukunka at 4 locations.  Operational efficiencies have been recognized by changing monthly billing to annual per location (processing 576 less invoices) and receiving a 5% discount on annual rate.</t>
  </si>
  <si>
    <t>Dec</t>
  </si>
  <si>
    <t>Geokinetics Exploration Inc.</t>
  </si>
  <si>
    <t>Flint / Drilling &amp; Completions / All</t>
  </si>
  <si>
    <t>Guardian / Drilling &amp; Completions / All</t>
  </si>
  <si>
    <r>
      <t xml:space="preserve">Met with Mike C to review the Vendor RRI notice that was issued. Mike has a meeting scheduled with them on Thurs Jan 22nd and will discuss the RRI. </t>
    </r>
    <r>
      <rPr>
        <b/>
        <sz val="11"/>
        <color theme="1"/>
        <rFont val="Calibri"/>
        <family val="2"/>
        <scheme val="minor"/>
      </rPr>
      <t>Update Jan 26th:</t>
    </r>
    <r>
      <rPr>
        <sz val="11"/>
        <color theme="1"/>
        <rFont val="Calibri"/>
        <family val="2"/>
        <scheme val="minor"/>
      </rPr>
      <t xml:space="preserve"> Mike met with Canpro and will provide an update by Thursday Jan 29th. </t>
    </r>
    <r>
      <rPr>
        <b/>
        <sz val="11"/>
        <color theme="1"/>
        <rFont val="Calibri"/>
        <family val="2"/>
        <scheme val="minor"/>
      </rPr>
      <t>Update Feb 2nd:</t>
    </r>
    <r>
      <rPr>
        <sz val="11"/>
        <color theme="1"/>
        <rFont val="Calibri"/>
        <family val="2"/>
        <scheme val="minor"/>
      </rPr>
      <t xml:space="preserve"> Canpro provided a 10% rate reduction across the board to be effective Feb 1st, 2015. CNQ will be drafting a supplement to be executed. </t>
    </r>
    <r>
      <rPr>
        <b/>
        <sz val="11"/>
        <color theme="1"/>
        <rFont val="Calibri"/>
        <family val="2"/>
        <scheme val="minor"/>
      </rPr>
      <t>Update Feb 17th:</t>
    </r>
    <r>
      <rPr>
        <sz val="11"/>
        <color theme="1"/>
        <rFont val="Calibri"/>
        <family val="2"/>
        <scheme val="minor"/>
      </rPr>
      <t xml:space="preserve"> CKR responded and requested the effective date on the addendum be reduced from 2 years (2015-2017) to 1  year (2015-2016) as they previously review rates annually and have not issued a rate increase in the past 2 years and mentioned this was to be a "temporary" reduction in rates. Wording in the addendum states current rates will be sustained if a new schedule is not issued before the current schedule expiry. CNQ acceptance of any rate increases would also depend on the economic climate. Will be discussed with BU before making a decision. </t>
    </r>
    <r>
      <rPr>
        <b/>
        <sz val="11"/>
        <color theme="1"/>
        <rFont val="Calibri"/>
        <family val="2"/>
        <scheme val="minor"/>
      </rPr>
      <t>Update March 20th:</t>
    </r>
    <r>
      <rPr>
        <sz val="11"/>
        <color theme="1"/>
        <rFont val="Calibri"/>
        <family val="2"/>
        <scheme val="minor"/>
      </rPr>
      <t xml:space="preserve"> Addendum to adjust rates has been executed. </t>
    </r>
  </si>
  <si>
    <r>
      <t xml:space="preserve">Received confirmation that services will be suspended as of March 1st, 2015. Camp will be "kept warm" and only essential services remain connected (gas, electricity). Occupancy will begin to dramatically decrease between Feb 15th - 28th. CNQ will provide as much notice to Outland as possible regarding required man-power until the last day of services. Notice has been drafted and pending review from BU. Meeting will be arranged with Outland by Jan 30th to discuss and provide notice. </t>
    </r>
    <r>
      <rPr>
        <b/>
        <sz val="11"/>
        <color theme="1"/>
        <rFont val="Calibri"/>
        <family val="2"/>
        <scheme val="minor"/>
      </rPr>
      <t>Update Feb 2nd:</t>
    </r>
    <r>
      <rPr>
        <sz val="11"/>
        <color theme="1"/>
        <rFont val="Calibri"/>
        <family val="2"/>
        <scheme val="minor"/>
      </rPr>
      <t xml:space="preserve"> Notice of suspension issued to Outland. Outland requested another meeting to discuss the Kirby South Camp. CNQ declined the request saying no further information is known from the last discussion and they will be notified once more is known. No further meeting has been scheduled to discuss Kirby North. BU and Outland have begun working on camp close out activities. Bi-weekly call scheduled for Thursday Feb 4th and will discuss any further items required then. </t>
    </r>
    <r>
      <rPr>
        <b/>
        <sz val="11"/>
        <color theme="1"/>
        <rFont val="Calibri"/>
        <family val="2"/>
        <scheme val="minor"/>
      </rPr>
      <t>Update Feb 9th:</t>
    </r>
    <r>
      <rPr>
        <sz val="11"/>
        <color theme="1"/>
        <rFont val="Calibri"/>
        <family val="2"/>
        <scheme val="minor"/>
      </rPr>
      <t xml:space="preserve"> Outland and Camps have been diligently working together to prepare the camp for close-in. Feb 4th call was re-scheduled to Feb 12th as the last day of service at the camp will occur feb 14/15. </t>
    </r>
    <r>
      <rPr>
        <b/>
        <sz val="11"/>
        <color theme="1"/>
        <rFont val="Calibri"/>
        <family val="2"/>
        <scheme val="minor"/>
      </rPr>
      <t>Update Feb 17th:</t>
    </r>
    <r>
      <rPr>
        <sz val="11"/>
        <color theme="1"/>
        <rFont val="Calibri"/>
        <family val="2"/>
        <scheme val="minor"/>
      </rPr>
      <t xml:space="preserve"> Outlands last day of service was Feb 16th. Continuing camp close-in activities with the BU. Should be completed by Feb 28th. </t>
    </r>
    <r>
      <rPr>
        <b/>
        <sz val="11"/>
        <color theme="1"/>
        <rFont val="Calibri"/>
        <family val="2"/>
        <scheme val="minor"/>
      </rPr>
      <t>Update March 20th:</t>
    </r>
    <r>
      <rPr>
        <sz val="11"/>
        <color theme="1"/>
        <rFont val="Calibri"/>
        <family val="2"/>
        <scheme val="minor"/>
      </rPr>
      <t xml:space="preserve"> Camp closed in, contractor moved off site. </t>
    </r>
  </si>
  <si>
    <r>
      <t xml:space="preserve">Received confirmation that services will be suspended as of March 1st, 2015. Camp will be "kept warm" and only essential services remain connected (gas, electricity). ATCO will still provide "on call" services to the Kirby north camp as required and will remain based out of the Kirby South Camp. Notice have been drafted and pending review from BU. Meeting will be arranged with Outland by Jan 30th to discuss and provide notice. </t>
    </r>
    <r>
      <rPr>
        <b/>
        <sz val="11"/>
        <color theme="1"/>
        <rFont val="Calibri"/>
        <family val="2"/>
        <scheme val="minor"/>
      </rPr>
      <t>Update Feb 2nd:</t>
    </r>
    <r>
      <rPr>
        <sz val="11"/>
        <color theme="1"/>
        <rFont val="Calibri"/>
        <family val="2"/>
        <scheme val="minor"/>
      </rPr>
      <t xml:space="preserve"> ATCO is working with BU to close up camp. ATCO to provide options for shutting in and reducing on-site personnel (cost reduction) by mid-end Feb; ATCO's preference is to transfer personnel versus laying-off. </t>
    </r>
    <r>
      <rPr>
        <b/>
        <sz val="11"/>
        <color theme="1"/>
        <rFont val="Calibri"/>
        <family val="2"/>
        <scheme val="minor"/>
      </rPr>
      <t>Update Feb 9th:</t>
    </r>
    <r>
      <rPr>
        <sz val="11"/>
        <color theme="1"/>
        <rFont val="Calibri"/>
        <family val="2"/>
        <scheme val="minor"/>
      </rPr>
      <t xml:space="preserve"> SM sent ATCO information on Early Payment Program. Cannot be applied directly to one agreement but ALL invoices submitted by ATCO S&amp;L as the payment terms are established via E1 and apply to all contracts. Participation TBD. </t>
    </r>
    <r>
      <rPr>
        <b/>
        <sz val="11"/>
        <color theme="1"/>
        <rFont val="Calibri"/>
        <family val="2"/>
        <scheme val="minor"/>
      </rPr>
      <t>Update Feb 17th:</t>
    </r>
    <r>
      <rPr>
        <sz val="11"/>
        <color theme="1"/>
        <rFont val="Calibri"/>
        <family val="2"/>
        <scheme val="minor"/>
      </rPr>
      <t xml:space="preserve"> Still pending update. CNQ to ask for a progress update. </t>
    </r>
    <r>
      <rPr>
        <b/>
        <sz val="11"/>
        <color theme="1"/>
        <rFont val="Calibri"/>
        <family val="2"/>
        <scheme val="minor"/>
      </rPr>
      <t>Update March 20th:</t>
    </r>
    <r>
      <rPr>
        <sz val="11"/>
        <color theme="1"/>
        <rFont val="Calibri"/>
        <family val="2"/>
        <scheme val="minor"/>
      </rPr>
      <t xml:space="preserve"> Camp closed in, contractor providing periodic visits and maintenance</t>
    </r>
  </si>
  <si>
    <t>Primrose camp is closing. Issued 30 day notice of work suspension to ATCO and will provide periodic "check-up's" e.g.. Once per month</t>
  </si>
  <si>
    <t>RD Scan Inc.</t>
  </si>
  <si>
    <t>Fred St Goddard</t>
  </si>
  <si>
    <t>Telus</t>
  </si>
  <si>
    <t>Telus Agreement</t>
  </si>
  <si>
    <t>Information Systems</t>
  </si>
  <si>
    <t>Mobility Services RFP 520 - Cost savings for the award are ~$950K annually. Three year contract.</t>
  </si>
  <si>
    <t>Elite Fleet</t>
  </si>
  <si>
    <t>Purolator</t>
  </si>
  <si>
    <t>Van Houtte Coffee Services</t>
  </si>
  <si>
    <t>Courier</t>
  </si>
  <si>
    <t>Coffee Services</t>
  </si>
  <si>
    <t>Cost Savings of 4.9%, rejected industry imposed rate increase resulting in no rate increase in 2015</t>
  </si>
  <si>
    <t>Cost Savings of 5%, negotiated decrease in price for 2015 by entering into a 3 year agreement</t>
  </si>
  <si>
    <t>Cost Savings of 9%, rejected a rate increase of 9% due to cost of coffee beans and production resulting in no rate increase in 2015</t>
  </si>
  <si>
    <t>A second cheque was issued to CNRL to cover the Container return invoices that had not been processed due to the original PO being closed. This amount covers Outstanding balance up to Q4 2014
To be redistribtued to the BU's</t>
  </si>
  <si>
    <t>SFCA - Calgary Office</t>
  </si>
  <si>
    <t>Negotiated rate reductions for 15 Calgary office consultant based on time currently remaining on their contracts</t>
  </si>
  <si>
    <t>810915-1-2</t>
  </si>
  <si>
    <t>810915-1</t>
  </si>
  <si>
    <t>Elemental Energy Inc.</t>
  </si>
  <si>
    <t>Keith Hirsche - Sch A Sup. 2</t>
  </si>
  <si>
    <t>813107-1-1</t>
  </si>
  <si>
    <t>813107-1</t>
  </si>
  <si>
    <t>Scott Jamieson - Schedule A Sup. 1</t>
  </si>
  <si>
    <t>813239-0</t>
  </si>
  <si>
    <t>Hot-Tec Energy Inc.</t>
  </si>
  <si>
    <t>Hot-Tec Laboratory StudyFeasibility Air Injection for IOR</t>
  </si>
  <si>
    <t>Master Professional Services Agreement</t>
  </si>
  <si>
    <t>Bonnyville</t>
  </si>
  <si>
    <t>809010-2-1</t>
  </si>
  <si>
    <t>809010-2</t>
  </si>
  <si>
    <t>Gas Drive Global LP</t>
  </si>
  <si>
    <t>Gas Drive Global LP;Labour</t>
  </si>
  <si>
    <t>813514-0</t>
  </si>
  <si>
    <t>KDV Mechanical Inc.</t>
  </si>
  <si>
    <t>Darcy Vansteelandt - T's &amp; C's</t>
  </si>
  <si>
    <t>810147-0</t>
  </si>
  <si>
    <t>1189661 Alberta Ltd</t>
  </si>
  <si>
    <t>Albert Urlacher - T&amp;C's MPSA</t>
  </si>
  <si>
    <t>813516-0</t>
  </si>
  <si>
    <t>Ajustment Mechanical Ltd.</t>
  </si>
  <si>
    <t>Clement Lachance - T's &amp; C's</t>
  </si>
  <si>
    <t>813524-0</t>
  </si>
  <si>
    <t>Chileen Enterprises Ltd.</t>
  </si>
  <si>
    <t>John Chileen - T's &amp; C's</t>
  </si>
  <si>
    <t>813645-0</t>
  </si>
  <si>
    <t>Trexx Oilfield Mechanical Inc.</t>
  </si>
  <si>
    <t>Karson Arcand - T's &amp; C's</t>
  </si>
  <si>
    <t>813650-0</t>
  </si>
  <si>
    <t>Wolf Country Services Ltd.</t>
  </si>
  <si>
    <t>Wayne Tkachuk - T's &amp; C's</t>
  </si>
  <si>
    <t>813654-0</t>
  </si>
  <si>
    <t>1552637 Alberta Ltd.</t>
  </si>
  <si>
    <t>Marlin Dyck - T's &amp; C's</t>
  </si>
  <si>
    <t>813674-0</t>
  </si>
  <si>
    <t>964567 Alberta Ltd.</t>
  </si>
  <si>
    <t>Daniel MacWilliam - T's &amp; C's</t>
  </si>
  <si>
    <t>813744-0</t>
  </si>
  <si>
    <t>Jeff Yaremchuk's Field Services Ltd.</t>
  </si>
  <si>
    <t>Jeffory Yaremchuk - T's &amp; C's</t>
  </si>
  <si>
    <t>809230-1-2</t>
  </si>
  <si>
    <t>809230-1</t>
  </si>
  <si>
    <t>R.M. Bacon Engineering Ltd.</t>
  </si>
  <si>
    <t>Russ Bacon - Sch A. - Sup 2</t>
  </si>
  <si>
    <t>813531-0</t>
  </si>
  <si>
    <t>AM Field Services Ltd</t>
  </si>
  <si>
    <t>Michael Arsenault - T's &amp; C's</t>
  </si>
  <si>
    <t>813539-0</t>
  </si>
  <si>
    <t>Lychak Farms Ltd.</t>
  </si>
  <si>
    <t>Gregory Lychak - T's &amp; C's</t>
  </si>
  <si>
    <t>813544-0</t>
  </si>
  <si>
    <t>Chimko Mechanical Inc.</t>
  </si>
  <si>
    <t>Dennis Chimko - T's &amp; C's</t>
  </si>
  <si>
    <t>813581-0</t>
  </si>
  <si>
    <t>1788116 Alberta Ltd.</t>
  </si>
  <si>
    <t>Noel Sheets - T's &amp; C's</t>
  </si>
  <si>
    <t>813585-0</t>
  </si>
  <si>
    <t>McCoy Mechanical Ltd.</t>
  </si>
  <si>
    <t>David McCoy - T's &amp; C's</t>
  </si>
  <si>
    <t>813598-0</t>
  </si>
  <si>
    <t>N &amp; K Sales &amp; Service Ltd.</t>
  </si>
  <si>
    <t>Neil Priddle - T's &amp; C's</t>
  </si>
  <si>
    <t>813601-0</t>
  </si>
  <si>
    <t>Carlson Mechanical Ltd.</t>
  </si>
  <si>
    <t>Michael Carlson - T's &amp; C's</t>
  </si>
  <si>
    <t>813606-0</t>
  </si>
  <si>
    <t>1169769 Alberta Ltd.</t>
  </si>
  <si>
    <t>Foster Rath - T's &amp; C's</t>
  </si>
  <si>
    <t>813614-0</t>
  </si>
  <si>
    <t>1245408 Alberta Ltd.</t>
  </si>
  <si>
    <t>Robert Myroniuk - T's &amp; C's</t>
  </si>
  <si>
    <t>813666-0</t>
  </si>
  <si>
    <t>Crown Hill Holdings Ltd.</t>
  </si>
  <si>
    <t>Barry George - T's &amp; C's</t>
  </si>
  <si>
    <t>813670-0</t>
  </si>
  <si>
    <t>Dark Wolf Technical Services Inc.</t>
  </si>
  <si>
    <t>Justin Lord - T's &amp; C's</t>
  </si>
  <si>
    <t>813684-0</t>
  </si>
  <si>
    <t>Forklift Medic Ltd.</t>
  </si>
  <si>
    <t>Charles Suteau - T's &amp; C's</t>
  </si>
  <si>
    <t>804422-1-1</t>
  </si>
  <si>
    <t>804422-1</t>
  </si>
  <si>
    <t>ENTREC Corporation</t>
  </si>
  <si>
    <t>ENTREC: SUPPLEMENT 1</t>
  </si>
  <si>
    <t>Crellin, Paul</t>
  </si>
  <si>
    <t>810695-1-1</t>
  </si>
  <si>
    <t>810695-1</t>
  </si>
  <si>
    <t>Specialized Desanders Inc</t>
  </si>
  <si>
    <t>Specialized Desanders Inc; Schedules Package</t>
  </si>
  <si>
    <t>813116-0</t>
  </si>
  <si>
    <t>Two LYNX 35 Decanters Centrifuge &amp; Control Panel for Lynx 40 Control Panel</t>
  </si>
  <si>
    <t>Bravo, Al</t>
  </si>
  <si>
    <t>Facilities &amp; Servic - Facilities &amp; Servics</t>
  </si>
  <si>
    <t>813551-0</t>
  </si>
  <si>
    <t>Lyman Oilfield Mechanical Services Ltd.</t>
  </si>
  <si>
    <t>Lyman Bendixen - T's &amp; C's</t>
  </si>
  <si>
    <t>813567-0</t>
  </si>
  <si>
    <t>1699224 Alberta Ltd</t>
  </si>
  <si>
    <t>Llewellyn Coates - T's &amp; C's</t>
  </si>
  <si>
    <t>813657-0</t>
  </si>
  <si>
    <t>W.T.M. Mechanical Ltd</t>
  </si>
  <si>
    <t>William Midgeley - T's &amp; C's</t>
  </si>
  <si>
    <t>813680-0</t>
  </si>
  <si>
    <t>Flicker Flats Mechanical Ltd</t>
  </si>
  <si>
    <t>Ryan Hammond - T's &amp; C's</t>
  </si>
  <si>
    <t>813732-0</t>
  </si>
  <si>
    <t>Trevor Kyle Oilfield Services Ltd.</t>
  </si>
  <si>
    <t>Trevor Kyle - T's &amp; C's</t>
  </si>
  <si>
    <t>813763-0</t>
  </si>
  <si>
    <t>1141142 Alberta Ltd</t>
  </si>
  <si>
    <t>Richard Berrington - T's &amp; C's</t>
  </si>
  <si>
    <t>806514-2-1</t>
  </si>
  <si>
    <t>806514-2</t>
  </si>
  <si>
    <t>Newalta Corporation</t>
  </si>
  <si>
    <t>Slop Oil Processing - Schedules</t>
  </si>
  <si>
    <t>Acosta, Javier</t>
  </si>
  <si>
    <t>810221-1-1</t>
  </si>
  <si>
    <t>Cascade Energy Services L.P.</t>
  </si>
  <si>
    <t>Cascade Energy Services L.P. (Schedules) Water Hauling</t>
  </si>
  <si>
    <t>812412-0</t>
  </si>
  <si>
    <t>Two Good Arm's Contracting Ltd.</t>
  </si>
  <si>
    <t>Two Good Arm's Contracting Ltd. (Stephen O'Grady); COA Ts&amp;Cs</t>
  </si>
  <si>
    <t>Contract Operating Agreement</t>
  </si>
  <si>
    <t>Tejada, Jenny</t>
  </si>
  <si>
    <t>808534-2-0</t>
  </si>
  <si>
    <t>808534-2</t>
  </si>
  <si>
    <t>Halo Ventures Ltd.</t>
  </si>
  <si>
    <t>Halo Ventures Ltd. Schedules; GP North Fluid Hauling Services</t>
  </si>
  <si>
    <t>813779-0</t>
  </si>
  <si>
    <t>Maximum Tank Truck Services Ltd</t>
  </si>
  <si>
    <t>Maximum Tank Truck Services Inc.; MGSA</t>
  </si>
  <si>
    <t>813847-0</t>
  </si>
  <si>
    <t>Remote Wireline Services (2011) Ltd</t>
  </si>
  <si>
    <t>Remote Wireline - E-Line Services, Well Servicing</t>
  </si>
  <si>
    <t>813712-0</t>
  </si>
  <si>
    <t>1037000 Alberta Ltd o/a Silver Creek Res</t>
  </si>
  <si>
    <t>Randall Couteret - T's &amp; C's</t>
  </si>
  <si>
    <t>813717-0</t>
  </si>
  <si>
    <t>Kapeluck Consulting Ltd</t>
  </si>
  <si>
    <t>Donald Kapeluck - T's &amp; C's</t>
  </si>
  <si>
    <t>813721-0</t>
  </si>
  <si>
    <t>1179745 Alberta Ltd</t>
  </si>
  <si>
    <t>Jerry Lavallee - T's &amp; C's</t>
  </si>
  <si>
    <t>813750-0</t>
  </si>
  <si>
    <t>Hants Nova Services Ltd</t>
  </si>
  <si>
    <t>Jason Lockhart - T's &amp; C's</t>
  </si>
  <si>
    <t>813754-0</t>
  </si>
  <si>
    <t>Lagrek's Industrial Ltd</t>
  </si>
  <si>
    <t>Ryan La Greca - T's &amp; C's</t>
  </si>
  <si>
    <t>813759-0</t>
  </si>
  <si>
    <t>McFadzen Mechanical Inc</t>
  </si>
  <si>
    <t>Brad McFadzen - T's &amp; C's</t>
  </si>
  <si>
    <t>813189-0</t>
  </si>
  <si>
    <t>Solar Turbines Canada Ltd.</t>
  </si>
  <si>
    <t>Solar Turbines Canada Ltd: Novation of Devon Agreement</t>
  </si>
  <si>
    <t>813726-0</t>
  </si>
  <si>
    <t>Sure Shot - Wireline Services, Well Servicing</t>
  </si>
  <si>
    <t>806439-1-1</t>
  </si>
  <si>
    <t>Canpro King-Reed LP</t>
  </si>
  <si>
    <t>Canpro_CKR Global_Security Services</t>
  </si>
  <si>
    <t>812868-0</t>
  </si>
  <si>
    <t>ATCO Structures &amp; Logistics Ltd.</t>
  </si>
  <si>
    <t>ATCO Site Security Crew Trailer: Beaverlodge</t>
  </si>
  <si>
    <t>Lease-Rental Agreement</t>
  </si>
  <si>
    <t>813262-0</t>
  </si>
  <si>
    <t>SV Corrosion Ltd</t>
  </si>
  <si>
    <t>Kent Lee Robertson - T's &amp; C's</t>
  </si>
  <si>
    <t>808150-1-1</t>
  </si>
  <si>
    <t>808150-1</t>
  </si>
  <si>
    <t>Henderson &amp; Associates Petroleum Consultants Ltd.</t>
  </si>
  <si>
    <t>Digital data analysis for core</t>
  </si>
  <si>
    <t>Discount Rebates Based on Volume and Spend Thresholds applied to March 2015 invoices for Bonnyville &amp; Lloydminster.</t>
  </si>
  <si>
    <t>Kirby South Operations &amp; Maintenance</t>
  </si>
  <si>
    <t>RFP 580</t>
  </si>
  <si>
    <t>Customer Property Utilized in Feb 2015</t>
  </si>
  <si>
    <t>Boyarski, Dean</t>
  </si>
  <si>
    <t>Gibson, Colleen</t>
  </si>
  <si>
    <t>Palmer, Dale</t>
  </si>
  <si>
    <t>Ross, Kevin</t>
  </si>
  <si>
    <t>St. Goddard, Fred</t>
  </si>
  <si>
    <t>804818-3</t>
  </si>
  <si>
    <t>804818-4</t>
  </si>
  <si>
    <t>810825-3</t>
  </si>
  <si>
    <t>806550-2</t>
  </si>
  <si>
    <t>806776-2</t>
  </si>
  <si>
    <t>Jacknife Timber Ltd.</t>
  </si>
  <si>
    <t>E-Can Oilfield Services L.P.</t>
  </si>
  <si>
    <t>Stanchuck Trucking (1997) Ltd.</t>
  </si>
  <si>
    <t>MRC Canada ULC</t>
  </si>
  <si>
    <t>Apex Distribution Inc.</t>
  </si>
  <si>
    <t>Shamrock Valley Enterprises Ltd.</t>
  </si>
  <si>
    <t>Xtreme Oilfield Technology Ltd</t>
  </si>
  <si>
    <t>Crude Master Transport Inc</t>
  </si>
  <si>
    <t>FedEx Freight</t>
  </si>
  <si>
    <t>1101321 Alberta Ltd.</t>
  </si>
  <si>
    <t>Logan International Inc.</t>
  </si>
  <si>
    <t>Command Fishing &amp; Pipe Recovery Ltd</t>
  </si>
  <si>
    <t>Bearing Oilfield Services Ltd</t>
  </si>
  <si>
    <t>Petro-Canada Lubricants Inc</t>
  </si>
  <si>
    <t>Gibson Energy Partnership</t>
  </si>
  <si>
    <t>Attack Oilfield Services Inc</t>
  </si>
  <si>
    <t>Silvertip Oilfield Services Inc.</t>
  </si>
  <si>
    <t>LandSolutions LP</t>
  </si>
  <si>
    <t>Matrix Solutions Inc.</t>
  </si>
  <si>
    <t>Clayton Construction Co. Ltd.</t>
  </si>
  <si>
    <t>Eric Auger &amp; Sons Contracting Ltd</t>
  </si>
  <si>
    <t>See Comment for Details</t>
  </si>
  <si>
    <t>Sedona Enterprises</t>
  </si>
  <si>
    <t>10% discount on services from Feb 18, 2015 - March 31, 2015</t>
  </si>
  <si>
    <t>RRI Savings</t>
  </si>
  <si>
    <t xml:space="preserve">Recognized Q1 cost savings of $1.8M - Devon awarded Precision Drilling three Drilling Rig Contracts totaling a commitment of 1204 drilling days with a minimum cost of $9.6M.  The contracts were acquired by CNRL during the acquisition and the rigs are not cost effective.  CNRL windowed out the rigs to industry to avoid expenditures and contracted to received credits towards the Devon PD commitment for usage of rigs in the CNRL fleet.  94 days remain. </t>
  </si>
  <si>
    <t>RFP 579</t>
  </si>
  <si>
    <r>
      <t xml:space="preserve">Potential SOW cancellation for the Struxure software that connects Maximo to JDE. Discussion pending with CNQ IS, MM &amp; SM to determine if the work will be cancelled, post-poned and what to do regarding a pending invoice. </t>
    </r>
    <r>
      <rPr>
        <b/>
        <sz val="11"/>
        <color theme="1"/>
        <rFont val="Calibri"/>
        <family val="2"/>
        <scheme val="minor"/>
      </rPr>
      <t>Update Feb 2:</t>
    </r>
    <r>
      <rPr>
        <sz val="11"/>
        <color theme="1"/>
        <rFont val="Calibri"/>
        <family val="2"/>
        <scheme val="minor"/>
      </rPr>
      <t xml:space="preserve"> The JDE E1 Connector was sold as being completed in 3 months. This will now take 6 months and will only be used for approximately 2 months if the Maximo implementation remains on-time; which no-longer provides CNQ with the operational or financial benefit of continuing with the Connector and no-longer will be required. IHS has been instructed to immediately suspend any work on the connector. Also, the software Struxure may no-longer be required either but may have no choice to continue with it as it's recently been installed and the MGSA states there are no refunds of fees for software. CNQ has not yet been invoiced for Struxure. SM and MM met with Legal to review the matter. SM drafted and sent a "reduction of scope" notice to legal for review. CNQ may rely on the existing business relationship with IHS Canada to negotiate removal of Struxure from CNQ's systems. </t>
    </r>
    <r>
      <rPr>
        <b/>
        <sz val="11"/>
        <color theme="1"/>
        <rFont val="Calibri"/>
        <family val="2"/>
        <scheme val="minor"/>
      </rPr>
      <t>Update Feb 9th:</t>
    </r>
    <r>
      <rPr>
        <sz val="11"/>
        <color theme="1"/>
        <rFont val="Calibri"/>
        <family val="2"/>
        <scheme val="minor"/>
      </rPr>
      <t xml:space="preserve"> Drafted notice to IHS. Pending update from MM to their exact plan on going forward with Struxure etc before issuing the notice. </t>
    </r>
    <r>
      <rPr>
        <b/>
        <sz val="11"/>
        <color theme="1"/>
        <rFont val="Calibri"/>
        <family val="2"/>
        <scheme val="minor"/>
      </rPr>
      <t>Update Feb 17th:</t>
    </r>
    <r>
      <rPr>
        <sz val="11"/>
        <color theme="1"/>
        <rFont val="Calibri"/>
        <family val="2"/>
        <scheme val="minor"/>
      </rPr>
      <t xml:space="preserve"> Still pending, and will follow up with MM. </t>
    </r>
    <r>
      <rPr>
        <b/>
        <sz val="11"/>
        <color theme="1"/>
        <rFont val="Calibri"/>
        <family val="2"/>
        <scheme val="minor"/>
      </rPr>
      <t>Update March 20th:</t>
    </r>
    <r>
      <rPr>
        <sz val="11"/>
        <color theme="1"/>
        <rFont val="Calibri"/>
        <family val="2"/>
        <scheme val="minor"/>
      </rPr>
      <t xml:space="preserve"> after discussion with MM and IS on March 5th, still pending confirmation if CNQ will continue utilizing the connector. </t>
    </r>
    <r>
      <rPr>
        <b/>
        <sz val="11"/>
        <color theme="1"/>
        <rFont val="Calibri"/>
        <family val="2"/>
        <scheme val="minor"/>
      </rPr>
      <t>Update March 30th:</t>
    </r>
    <r>
      <rPr>
        <sz val="11"/>
        <color theme="1"/>
        <rFont val="Calibri"/>
        <family val="2"/>
        <scheme val="minor"/>
      </rPr>
      <t xml:space="preserve"> CNQ has had many conversation with IHS about not using the connector. MM will confirm if IHS still requires a formal notification. </t>
    </r>
    <r>
      <rPr>
        <b/>
        <sz val="11"/>
        <color theme="1"/>
        <rFont val="Calibri"/>
        <family val="2"/>
        <scheme val="minor"/>
      </rPr>
      <t>Update April 16th:</t>
    </r>
    <r>
      <rPr>
        <sz val="11"/>
        <color theme="1"/>
        <rFont val="Calibri"/>
        <family val="2"/>
        <scheme val="minor"/>
      </rPr>
      <t xml:space="preserve"> No further update from MM, who have been in direct contact with IHS. Will address if/when anything may be required. </t>
    </r>
  </si>
  <si>
    <r>
      <t xml:space="preserve">Primrose camp is closing. Discussed this with the contractor. Versus outright cancelling the services, asked if they could provided a suspended or "moth-balled" service from April - August versus cancelling the work which would have a higher cost. CNQ and CAMPtek will revisit in August to determine if the camp will be closed or if we continue with a suspended service. If the camp is brought back on-line, the services of the agreement could be then resumed. </t>
    </r>
    <r>
      <rPr>
        <b/>
        <sz val="11"/>
        <color theme="1"/>
        <rFont val="Calibri"/>
        <family val="2"/>
        <scheme val="minor"/>
      </rPr>
      <t>Update April 16th:</t>
    </r>
    <r>
      <rPr>
        <sz val="11"/>
        <color theme="1"/>
        <rFont val="Calibri"/>
        <family val="2"/>
        <scheme val="minor"/>
      </rPr>
      <t xml:space="preserve"> CAMPtek will carry the costs of the temporary service shut-in until August 2015. The group will revist and determine if the camp will re-open or close. If closed, then CNQ will be obligated to pay cancellation fees. </t>
    </r>
  </si>
  <si>
    <t>Tuboscope Sucker Rods re-utilization</t>
  </si>
  <si>
    <t>Wayne Berube</t>
  </si>
  <si>
    <t>Electric Submersible Pumps</t>
  </si>
  <si>
    <t>Customer Held Inventory Utilized Feb 2015</t>
  </si>
  <si>
    <t>Operations</t>
  </si>
  <si>
    <t xml:space="preserve">Progressive Cavity Pumps </t>
  </si>
  <si>
    <t>Customer Held Inventory Utilized Q1 2015</t>
  </si>
  <si>
    <t xml:space="preserve">25% discount on conventional ESP's </t>
  </si>
  <si>
    <t>Progressive Cavity Pumps</t>
  </si>
  <si>
    <t>10% Across the Board on all Pump Sizes &amp; 5% on Competitor Replacements</t>
  </si>
  <si>
    <t>Halliburton</t>
  </si>
  <si>
    <t xml:space="preserve">12% Across the Board on all Pump Sizes </t>
  </si>
  <si>
    <t xml:space="preserve">Weatherford </t>
  </si>
  <si>
    <t>Grande Prairie South Fluid Hauling Services</t>
  </si>
  <si>
    <t>RFP 587</t>
  </si>
  <si>
    <t xml:space="preserve">Schlumberger </t>
  </si>
  <si>
    <t>Service Rigs</t>
  </si>
  <si>
    <t>Various CAODC Agreements</t>
  </si>
  <si>
    <t>Savings reported are from January 2015 reduction vs. 2014 hourly rate.  Used actual Q1 Service Rig hours billed through ADP invoice or KPI data to calculate.</t>
  </si>
  <si>
    <t>807954-2-1</t>
  </si>
  <si>
    <t>807954-2</t>
  </si>
  <si>
    <t>804468-11-1</t>
  </si>
  <si>
    <t>804468-11</t>
  </si>
  <si>
    <t>806873-6-1</t>
  </si>
  <si>
    <t>806873-6</t>
  </si>
  <si>
    <t>806873-4-2</t>
  </si>
  <si>
    <t>806873-4</t>
  </si>
  <si>
    <t>812356-1</t>
  </si>
  <si>
    <r>
      <t xml:space="preserve">After various discussions, internally and externally, a decision to proceed with accepting a 5 year commercial agreement for maintenance operations for eight Gas Turbines has been reached with Western Field Operations.  Will review strategy on Devin T&amp;C and our requirements for UpSide plus GOA approvals.  Update Dec 1: Working with CNQ Legal group to finalize transaction, kick-off meeting scheduled Dec 5 with Solar, Supply Management and CNQ Legal.
Update Dec 15: Novation agreement signed by Contractor.  To be executed by CNRL and Devon before year-end.  CNRL MGSA Template returned with suggested mark-up.  </t>
    </r>
    <r>
      <rPr>
        <sz val="11"/>
        <color theme="1"/>
        <rFont val="Calibri"/>
        <family val="2"/>
      </rPr>
      <t xml:space="preserve">Update Jan 5: Novation agreement signed by CNRL sent by A&amp;D group for Devon execution.  
</t>
    </r>
    <r>
      <rPr>
        <b/>
        <sz val="11"/>
        <color theme="1"/>
        <rFont val="Calibri"/>
        <family val="2"/>
      </rPr>
      <t xml:space="preserve">Update:  </t>
    </r>
    <r>
      <rPr>
        <sz val="11"/>
        <color theme="1"/>
        <rFont val="Calibri"/>
        <family val="2"/>
      </rPr>
      <t>Further questions can be directed to Allan Romero (file transfered Janaury 2015).</t>
    </r>
  </si>
  <si>
    <r>
      <t xml:space="preserve">Issued RFP #524 for specialized trucking services.  Estimated value of work is $4.75M.  Acknowledgement deadline is Friday Nov 28th with proposal deadline Dec 8th.  </t>
    </r>
    <r>
      <rPr>
        <b/>
        <sz val="11"/>
        <color theme="1"/>
        <rFont val="Calibri"/>
        <family val="2"/>
      </rPr>
      <t xml:space="preserve">Update Dec 15: </t>
    </r>
    <r>
      <rPr>
        <sz val="11"/>
        <color theme="1"/>
        <rFont val="Calibri"/>
        <family val="2"/>
      </rPr>
      <t xml:space="preserve">15 Proposals received with initial evaluation completed.  Target an award recommendation before Christmas break.
</t>
    </r>
    <r>
      <rPr>
        <b/>
        <sz val="11"/>
        <color theme="1"/>
        <rFont val="Calibri"/>
        <family val="2"/>
      </rPr>
      <t xml:space="preserve">Update:  </t>
    </r>
    <r>
      <rPr>
        <sz val="11"/>
        <color theme="1"/>
        <rFont val="Calibri"/>
        <family val="2"/>
      </rPr>
      <t>Award recommendation executed with contracts issued.  Further questions can be directed to Allan Romero.</t>
    </r>
  </si>
  <si>
    <t>Monthly rebate Cheque - March 2015</t>
  </si>
  <si>
    <t>Customer Held Inventory  Utilized Q1 2015</t>
  </si>
  <si>
    <t xml:space="preserve">April </t>
  </si>
  <si>
    <t>Michael Isakeit</t>
  </si>
  <si>
    <t>KUDU</t>
  </si>
  <si>
    <t>Reductions based on new CNRL published rate List Effective March 01, 2015</t>
  </si>
  <si>
    <t>Other Key Initiatives</t>
  </si>
  <si>
    <t>Abandonments</t>
  </si>
  <si>
    <t>RFP 596</t>
  </si>
  <si>
    <t>120 wellbore abandonments, 250 wellbore cleanouts, 100 wellbore circulations</t>
  </si>
  <si>
    <t>Wellbore abandonments, cleanouts and circulations</t>
  </si>
  <si>
    <t>804470-4</t>
  </si>
  <si>
    <t>Purolator Inc.</t>
  </si>
  <si>
    <t>809240-1</t>
  </si>
  <si>
    <t>810723-1</t>
  </si>
  <si>
    <t>813704-1</t>
  </si>
  <si>
    <t>Kirby</t>
  </si>
  <si>
    <t>Fort St. John</t>
  </si>
  <si>
    <t>Lloydminster</t>
  </si>
  <si>
    <t>Hi-Drive Contracting Ltd.</t>
  </si>
  <si>
    <t>TNY Consulting Services Ltd</t>
  </si>
  <si>
    <t>Rick Sim Trucking Inc</t>
  </si>
  <si>
    <t>All field Operations</t>
  </si>
  <si>
    <t>Sucker Rods</t>
  </si>
  <si>
    <t>Dave R</t>
  </si>
  <si>
    <t>Treeline Well Services Inc</t>
  </si>
  <si>
    <t>CAODC #1398</t>
  </si>
  <si>
    <t>Credit Invoice #CR123-8972 issued for overcharges on invoice #123-8901.  Old (pervious) rates were charged vs negotiated rate reduction of Feb 9.</t>
  </si>
  <si>
    <t>Credit Invoice #CR123-8971 issued for overcharges on invoice #123-8871.  Old (pervious) rates were charged vs negotiated rate reduction of Feb 9.</t>
  </si>
  <si>
    <t>Tuboscope</t>
  </si>
  <si>
    <t>2015 Q1 Savings/Re-utilization</t>
  </si>
  <si>
    <t>2014 YTD Savings/Re-utilization</t>
  </si>
  <si>
    <r>
      <t xml:space="preserve">Request to add Rig-box meal charges to the Rates as they were not included before. Sent copy of the addendum to Bigstone (CNC) on Oct 15th. Still pending signed copy back. Continued to following up with Bigstone, no response. </t>
    </r>
    <r>
      <rPr>
        <b/>
        <sz val="10"/>
        <color theme="1"/>
        <rFont val="Calibri"/>
        <family val="2"/>
        <scheme val="minor"/>
      </rPr>
      <t>Update Nov 17th:</t>
    </r>
    <r>
      <rPr>
        <sz val="10"/>
        <color theme="1"/>
        <rFont val="Calibri"/>
        <family val="2"/>
        <scheme val="minor"/>
      </rPr>
      <t xml:space="preserve"> Left another voice mail and e-mails with no further response. </t>
    </r>
    <r>
      <rPr>
        <b/>
        <sz val="10"/>
        <color theme="1"/>
        <rFont val="Calibri"/>
        <family val="2"/>
        <scheme val="minor"/>
      </rPr>
      <t xml:space="preserve">Update Dec 8th: </t>
    </r>
    <r>
      <rPr>
        <sz val="10"/>
        <color theme="1"/>
        <rFont val="Calibri"/>
        <family val="2"/>
        <scheme val="minor"/>
      </rPr>
      <t xml:space="preserve">Still pending signed copies. </t>
    </r>
    <r>
      <rPr>
        <b/>
        <sz val="10"/>
        <color theme="1"/>
        <rFont val="Calibri"/>
        <family val="2"/>
        <scheme val="minor"/>
      </rPr>
      <t>Update Jan 12th:</t>
    </r>
    <r>
      <rPr>
        <sz val="10"/>
        <color theme="1"/>
        <rFont val="Calibri"/>
        <family val="2"/>
        <scheme val="minor"/>
      </rPr>
      <t xml:space="preserve"> Received signed copies and were executed Dec 19th. </t>
    </r>
  </si>
  <si>
    <r>
      <t xml:space="preserve">Issued an addendum to change an incorrect charge of Staff OT Rates. Issued copy for signing on Oct 30th. Pending signed copy back. </t>
    </r>
    <r>
      <rPr>
        <b/>
        <sz val="10"/>
        <color theme="1"/>
        <rFont val="Calibri"/>
        <family val="2"/>
        <scheme val="minor"/>
      </rPr>
      <t>Update Nov 17th:</t>
    </r>
    <r>
      <rPr>
        <sz val="10"/>
        <color theme="1"/>
        <rFont val="Calibri"/>
        <family val="2"/>
        <scheme val="minor"/>
      </rPr>
      <t xml:space="preserve"> Left another voice mail and e-mails with no further response. </t>
    </r>
    <r>
      <rPr>
        <b/>
        <sz val="10"/>
        <color theme="1"/>
        <rFont val="Calibri"/>
        <family val="2"/>
        <scheme val="minor"/>
      </rPr>
      <t xml:space="preserve">Update Dec 8th: </t>
    </r>
    <r>
      <rPr>
        <sz val="10"/>
        <color theme="1"/>
        <rFont val="Calibri"/>
        <family val="2"/>
        <scheme val="minor"/>
      </rPr>
      <t xml:space="preserve">Still pending signed copies. </t>
    </r>
    <r>
      <rPr>
        <b/>
        <sz val="10"/>
        <color theme="1"/>
        <rFont val="Calibri"/>
        <family val="2"/>
        <scheme val="minor"/>
      </rPr>
      <t xml:space="preserve">Update Jan 12th: </t>
    </r>
    <r>
      <rPr>
        <sz val="10"/>
        <color theme="1"/>
        <rFont val="Calibri"/>
        <family val="2"/>
        <scheme val="minor"/>
      </rPr>
      <t xml:space="preserve">Received signed copies and were executed Dec 19th. </t>
    </r>
  </si>
  <si>
    <r>
      <t xml:space="preserve">Still pending signed copy back of an addendum issued Oct 2nd to remove $5k/month "management fee" that was in place from the PDCNC agreement. CNC requested another rate be added (15% Document Processing Fee) for extra items purchased (such as kitchen equipment, dish ware, bedding, linens etc). SM denied request, as those purchases are not related to the Catering &amp; Housekeeping SOW, and are made via PO which rates would be outlined on a quote before and executed by the camp group. A second SOW </t>
    </r>
    <r>
      <rPr>
        <i/>
        <sz val="10"/>
        <color theme="1"/>
        <rFont val="Calibri"/>
        <family val="2"/>
        <scheme val="minor"/>
      </rPr>
      <t>could</t>
    </r>
    <r>
      <rPr>
        <sz val="10"/>
        <color theme="1"/>
        <rFont val="Calibri"/>
        <family val="2"/>
        <scheme val="minor"/>
      </rPr>
      <t xml:space="preserve"> be added were such additional cost would be detailed (SM would rather RFQ such services and establish competitive market rates and contracts versus just putting something in place). </t>
    </r>
    <r>
      <rPr>
        <b/>
        <sz val="10"/>
        <color theme="1"/>
        <rFont val="Calibri"/>
        <family val="2"/>
        <scheme val="minor"/>
      </rPr>
      <t>Update Nov 17th:</t>
    </r>
    <r>
      <rPr>
        <sz val="10"/>
        <color theme="1"/>
        <rFont val="Calibri"/>
        <family val="2"/>
        <scheme val="minor"/>
      </rPr>
      <t xml:space="preserve"> Left another voice mail and e-mails with no further response. </t>
    </r>
    <r>
      <rPr>
        <b/>
        <sz val="10"/>
        <color theme="1"/>
        <rFont val="Calibri"/>
        <family val="2"/>
        <scheme val="minor"/>
      </rPr>
      <t>Update Dec 8th:</t>
    </r>
    <r>
      <rPr>
        <sz val="10"/>
        <color theme="1"/>
        <rFont val="Calibri"/>
        <family val="2"/>
        <scheme val="minor"/>
      </rPr>
      <t xml:space="preserve"> Still pending signed copies. </t>
    </r>
    <r>
      <rPr>
        <b/>
        <sz val="10"/>
        <color theme="1"/>
        <rFont val="Calibri"/>
        <family val="2"/>
        <scheme val="minor"/>
      </rPr>
      <t>Update Jan 12th:</t>
    </r>
    <r>
      <rPr>
        <sz val="10"/>
        <color theme="1"/>
        <rFont val="Calibri"/>
        <family val="2"/>
        <scheme val="minor"/>
      </rPr>
      <t xml:space="preserve"> Received signed copies and were executed Dec 19th. </t>
    </r>
  </si>
  <si>
    <t>RFP has been awarded on May 1 2015. Saving will be calculated and recorded.</t>
  </si>
  <si>
    <t>813169-1-0</t>
  </si>
  <si>
    <t>813169-1</t>
  </si>
  <si>
    <t>1816250 Alberta Ltd.</t>
  </si>
  <si>
    <t>1816250 Alberta Ltd. (Andrew Delorme)COA; Shedules</t>
  </si>
  <si>
    <t>Medicine Hat</t>
  </si>
  <si>
    <t>813237-0</t>
  </si>
  <si>
    <t>961620 Alberta Ltd</t>
  </si>
  <si>
    <t>961620 Alberta Ltd. (Owen Wittig); COA T&amp;C's</t>
  </si>
  <si>
    <t>813242-0</t>
  </si>
  <si>
    <t>Capital T Construction Ltd.</t>
  </si>
  <si>
    <t>Capital T Construction Ltd. (Tyler Pope); COA T&amp;C's</t>
  </si>
  <si>
    <t>813500-0</t>
  </si>
  <si>
    <t>G &amp; C Mechanical Services Ltd</t>
  </si>
  <si>
    <t>Cameron Braun - T's &amp; C's</t>
  </si>
  <si>
    <t>813662-0</t>
  </si>
  <si>
    <t>CHKXX Contracting Ltd</t>
  </si>
  <si>
    <t>Henri Lachance - T's &amp; C's</t>
  </si>
  <si>
    <t>810910-1-2</t>
  </si>
  <si>
    <t>Patrick McLellan - Sch A Sup. 2</t>
  </si>
  <si>
    <t>813199-0</t>
  </si>
  <si>
    <t>Nordlys Enterprise Inc</t>
  </si>
  <si>
    <t>Nordlys Enterprise Inc. (Nathan Hanna); COA T&amp;C's</t>
  </si>
  <si>
    <t>Bennett, Tyson</t>
  </si>
  <si>
    <t>813791-0</t>
  </si>
  <si>
    <t>1191919 Alberta Ltd.</t>
  </si>
  <si>
    <t>Kenneth Gervais - T's &amp; C's</t>
  </si>
  <si>
    <t>813895-0</t>
  </si>
  <si>
    <t>Bar UM Ranch Ltd</t>
  </si>
  <si>
    <t>John King - T's &amp; C's</t>
  </si>
  <si>
    <t>813908-0</t>
  </si>
  <si>
    <t>C-Man Contracting Ltd.</t>
  </si>
  <si>
    <t>Chad Tofteland - T's &amp; C's</t>
  </si>
  <si>
    <t>813945-0</t>
  </si>
  <si>
    <t>Geo Con Surveying Ltd.</t>
  </si>
  <si>
    <t>Geoff McGillis - T's &amp; C's</t>
  </si>
  <si>
    <t>812526-0</t>
  </si>
  <si>
    <t>JJK Ventures Ltd</t>
  </si>
  <si>
    <t>JJK Ventures Ltd (Jason Knutson);COA Ts&amp;Cs</t>
  </si>
  <si>
    <t>812543-0</t>
  </si>
  <si>
    <t>7C Contracting Ltd.</t>
  </si>
  <si>
    <t>7C Contracting Ltd (George Coates);COA Ts&amp;Cs</t>
  </si>
  <si>
    <t>812764-0</t>
  </si>
  <si>
    <t>Cold Creek Contracting ltd.</t>
  </si>
  <si>
    <t>Cold Creek Contracting Ltd. (Norman Wiebe) COA; Ts&amp;Cs</t>
  </si>
  <si>
    <t>812830-0</t>
  </si>
  <si>
    <t>Hardex Oilfield Services Ltd.</t>
  </si>
  <si>
    <t>Hardex Oilfield Services Ltd. (Stuart MacTavish)COA; Ts&amp; Cs</t>
  </si>
  <si>
    <t>813300-0</t>
  </si>
  <si>
    <t>930626 Alberta Ltd o/a The Edge Contracting</t>
  </si>
  <si>
    <t>930626 Alberta Ltd o/a The Edge Contracting (Donna Darago) COA; Ts&amp;Cs</t>
  </si>
  <si>
    <t>Sangha, Justin</t>
  </si>
  <si>
    <t>Red Deer</t>
  </si>
  <si>
    <t>813307-0</t>
  </si>
  <si>
    <t>1739178 Alberta Corp</t>
  </si>
  <si>
    <t>1739178 Alberta Corp (Pascal Bissonnette) COA; Ts&amp;Cs</t>
  </si>
  <si>
    <t>814045-0</t>
  </si>
  <si>
    <t>Shock Oilfield Inc</t>
  </si>
  <si>
    <t>MGSA Agreement - Shock Oilfield Inc</t>
  </si>
  <si>
    <t>812380-0</t>
  </si>
  <si>
    <t>DKM Contracting Ltd.</t>
  </si>
  <si>
    <t>DKM Contracting Ltd. (Daniel Miller); COA Ts&amp;Cs</t>
  </si>
  <si>
    <t>812384-0</t>
  </si>
  <si>
    <t>1360144 Alberta Ltd.</t>
  </si>
  <si>
    <t>1360144 AB Ltd.(Shawn Dunlop); COA Ts&amp;Cs</t>
  </si>
  <si>
    <t>812415-0</t>
  </si>
  <si>
    <t>Schafco Services Ltd.</t>
  </si>
  <si>
    <t>Schafco Services Ltd. (Justin Schafer); COA Ts&amp;Cs</t>
  </si>
  <si>
    <t>812523-0</t>
  </si>
  <si>
    <t>CT Electric Ltd.</t>
  </si>
  <si>
    <t>CT Electric Ltd ( Mark Shenton); COA; Ts&amp;Cs</t>
  </si>
  <si>
    <t>812548-0</t>
  </si>
  <si>
    <t>Wild Rose Operating Ltd</t>
  </si>
  <si>
    <t>Wild Rose Operating Ltd.(Lloyd Clark); COA Ts&amp;Cs</t>
  </si>
  <si>
    <t>812551-1-0</t>
  </si>
  <si>
    <t>812551-1</t>
  </si>
  <si>
    <t>We-Kare Oilfield Operating Ltd</t>
  </si>
  <si>
    <t>We-Kare oilfield Ltd. (Saareta Wes);COA Schedules</t>
  </si>
  <si>
    <t>812556-0</t>
  </si>
  <si>
    <t>Stik's Holdings Inc.</t>
  </si>
  <si>
    <t>stik's holdings Inc. (Clint Cartier); COA Ts&amp;Cs</t>
  </si>
  <si>
    <t>812692-0</t>
  </si>
  <si>
    <t>On The Spot Contracting Ltd</t>
  </si>
  <si>
    <t>On The Spot Contracting Ltd. (Blake Kennedy) COA; Ts&amp;Cs</t>
  </si>
  <si>
    <t>812857-0</t>
  </si>
  <si>
    <t>1314357 Alberta Ltd</t>
  </si>
  <si>
    <t>1314357 Alberta Ltd (Trevor Shaw);COA Ts&amp;Cs</t>
  </si>
  <si>
    <t>813073-0</t>
  </si>
  <si>
    <t>Jaydee Operating Ltd.</t>
  </si>
  <si>
    <t>Jaydee Operating Ltd. (Jim Douglas)COA;Ts&amp;Cs</t>
  </si>
  <si>
    <t>813119-0</t>
  </si>
  <si>
    <t>1862188 Alberta Ltd.</t>
  </si>
  <si>
    <t>1862188 Alberta Ltd.( Aaeon Johnsom)COA; Ts&amp;Cs</t>
  </si>
  <si>
    <t>813125-0</t>
  </si>
  <si>
    <t>905293 Alberta Ltd</t>
  </si>
  <si>
    <t>905293 Alberta Ltd.(Brad Paterson)COA; Ts&amp;Cs</t>
  </si>
  <si>
    <t>813131-0</t>
  </si>
  <si>
    <t>1576430 Alberta Ltd.</t>
  </si>
  <si>
    <t>1576430 Alberta Ltd.(Stephen Nakaska)COA; Ts&amp;Cs</t>
  </si>
  <si>
    <t>813133-0</t>
  </si>
  <si>
    <t>C &amp; C Oilfield Services Ltd.</t>
  </si>
  <si>
    <t>C &amp; C Oilfield Services Ltd. (Curtis Arhorn)COA; Ts&amp;Cs</t>
  </si>
  <si>
    <t>813154-0</t>
  </si>
  <si>
    <t>Palliser Ventures Ltd.</t>
  </si>
  <si>
    <t>Palliser Ventures ltd. (Don Svatos)COA; Ts&amp;Cs</t>
  </si>
  <si>
    <t>813156-0</t>
  </si>
  <si>
    <t>1699609 Alberta Ltd.</t>
  </si>
  <si>
    <t>1699609 Alberta Ltd.(Tyler Willmoh)COA;Ts&amp;Cs</t>
  </si>
  <si>
    <t>813165-0</t>
  </si>
  <si>
    <t>1855508 Alberta Ltd.</t>
  </si>
  <si>
    <t>1855508 Alberta Ltd. (Jon Shaw)COA; Ts&amp;Cs</t>
  </si>
  <si>
    <t>813182-0</t>
  </si>
  <si>
    <t>852309 Alberta Ltd</t>
  </si>
  <si>
    <t>852309 Alberta Ltd. ( Jason Beek)COA; Ts&amp;Cs</t>
  </si>
  <si>
    <t>813198-0</t>
  </si>
  <si>
    <t>DeMille Contracting Ltd.</t>
  </si>
  <si>
    <t>DeMille Contracting Ltd.(Colin DeMille)COA; Ts&amp;Cs</t>
  </si>
  <si>
    <t>813202-0</t>
  </si>
  <si>
    <t>1843985 Alberta Ltd.</t>
  </si>
  <si>
    <t>1843985 Alberta Ltd.(Gary Smith)COA; Ts&amp;Cs</t>
  </si>
  <si>
    <t>813205-0</t>
  </si>
  <si>
    <t>No Bull Ranching Ltd.</t>
  </si>
  <si>
    <t>No Bull Ranching Ltd. (Aaron Dietrich)COA; Ts&amp;Cs</t>
  </si>
  <si>
    <t>813210-0</t>
  </si>
  <si>
    <t>944032 Alberta Ltd.</t>
  </si>
  <si>
    <t>944032 Alberta Ltd.(Lea Milne)COA;Ts &amp;Cs</t>
  </si>
  <si>
    <t>813212-0</t>
  </si>
  <si>
    <t>Bowser Oilfield Ltd.</t>
  </si>
  <si>
    <t>Bowser Oilfield Ltd. (Brady James Bagley)COA; Ts&amp;Cs</t>
  </si>
  <si>
    <t>813214-0</t>
  </si>
  <si>
    <t>Chase Western Contracting Ltd.</t>
  </si>
  <si>
    <t>Chase Western Contracting Ltd. (Jason Fildey)COA; Ts&amp;Cs</t>
  </si>
  <si>
    <t>813228-0</t>
  </si>
  <si>
    <t>1620160 Alberta Ltd.</t>
  </si>
  <si>
    <t>1620160 Alberta Ltd. (Barrie Long)COA; Ts&amp;Cs</t>
  </si>
  <si>
    <t>813394-0</t>
  </si>
  <si>
    <t>MCC Gastech Inc.</t>
  </si>
  <si>
    <t>MCC Gastech Inc. (Davis Will)COA; Ts &amp; Cs</t>
  </si>
  <si>
    <t>St. Albert</t>
  </si>
  <si>
    <t>813496-0</t>
  </si>
  <si>
    <t>1694958 Alberta Ltd</t>
  </si>
  <si>
    <t>1694958 Alberta Ltd. (Scott Meier)COA;Ts&amp;Cs</t>
  </si>
  <si>
    <t>814077-0</t>
  </si>
  <si>
    <t>MGSA - APEX Distribution &amp; Valve Services</t>
  </si>
  <si>
    <t>814122-0</t>
  </si>
  <si>
    <t>961376 Alberta Ltd</t>
  </si>
  <si>
    <t>961376 Alberta Ltd. o/a DRL Contracting Services);COA - T's &amp; C's</t>
  </si>
  <si>
    <t>810979-1-1</t>
  </si>
  <si>
    <t>810979-1</t>
  </si>
  <si>
    <t>PNX Consulting Ltd.</t>
  </si>
  <si>
    <t>Raimund Honsek - Sch A Sup. 1</t>
  </si>
  <si>
    <t>811117-0</t>
  </si>
  <si>
    <t>S &amp; T Energy Services Ltd</t>
  </si>
  <si>
    <t>MGSA - S &amp; T Energy Services Ltd</t>
  </si>
  <si>
    <t>813704-0</t>
  </si>
  <si>
    <t>Logan International - Well Servicing</t>
  </si>
  <si>
    <t>813784-0</t>
  </si>
  <si>
    <t>1095594 Alberta Ltd.</t>
  </si>
  <si>
    <t>David McKinnon - T's &amp; C's</t>
  </si>
  <si>
    <t>813803-0</t>
  </si>
  <si>
    <t>1697396 Alberta Ltd</t>
  </si>
  <si>
    <t>Ryan Hodgson - T's &amp; C's</t>
  </si>
  <si>
    <t>813811-0</t>
  </si>
  <si>
    <t>616414 Alberta Ltd.</t>
  </si>
  <si>
    <t>Travis Warawa - T's &amp; C's</t>
  </si>
  <si>
    <t>813815-0</t>
  </si>
  <si>
    <t>716817 Alberta Ltd.</t>
  </si>
  <si>
    <t>Kenneth Kasawski - T's &amp; C's</t>
  </si>
  <si>
    <t>813827-0</t>
  </si>
  <si>
    <t>RD Scan Inc. MGSA</t>
  </si>
  <si>
    <t>813864-0</t>
  </si>
  <si>
    <t>752980 Alberta Ltd.</t>
  </si>
  <si>
    <t>Allan Robinson - T's &amp; C's</t>
  </si>
  <si>
    <t>813899-0</t>
  </si>
  <si>
    <t>Daybreak Oilfield Consulting Ltd</t>
  </si>
  <si>
    <t>Mark Chileen - T's &amp; C's</t>
  </si>
  <si>
    <t>813904-0</t>
  </si>
  <si>
    <t>Coubrough Consulting Ltd</t>
  </si>
  <si>
    <t>Craig Coubrough - T's &amp; C's</t>
  </si>
  <si>
    <t>813949-0</t>
  </si>
  <si>
    <t>T &amp; H Constructive Consulting Inc.</t>
  </si>
  <si>
    <t>Trevor Elphinstone - T's &amp; C's</t>
  </si>
  <si>
    <t>813953-0</t>
  </si>
  <si>
    <t>1188612 Alberta Ltd.</t>
  </si>
  <si>
    <t>Robert Forman - T's &amp; C's</t>
  </si>
  <si>
    <t>813958-0</t>
  </si>
  <si>
    <t>Erms Technical Services Ltd.</t>
  </si>
  <si>
    <t>Roland Ermel - T's &amp; C's</t>
  </si>
  <si>
    <t>813974-0</t>
  </si>
  <si>
    <t>872263 Alberta Ltd.</t>
  </si>
  <si>
    <t>Guy Dumont - T's &amp; C's</t>
  </si>
  <si>
    <t>814089-0</t>
  </si>
  <si>
    <t>Command Fishing - Well Servicing / Thermal</t>
  </si>
  <si>
    <t>814148-0</t>
  </si>
  <si>
    <t>Fed Ex Freight - MGSA - March 27, 2015</t>
  </si>
  <si>
    <t>804134-0</t>
  </si>
  <si>
    <t>Intrinsik Environmental Sciences Inc</t>
  </si>
  <si>
    <t>Intrinsik Environmental Sciences Inc.</t>
  </si>
  <si>
    <t>Easthope, Julie</t>
  </si>
  <si>
    <t>Ronni Church</t>
  </si>
  <si>
    <t>813486-0</t>
  </si>
  <si>
    <t>JDP Enterprises - Well servicing</t>
  </si>
  <si>
    <t>814053-0</t>
  </si>
  <si>
    <t>D.L.M. Oilfield Enterprises Ltd</t>
  </si>
  <si>
    <t>MGSA - DLM Oilfield Enterprises Ltd</t>
  </si>
  <si>
    <t>814175-0</t>
  </si>
  <si>
    <t>R.G. Mallett Oilfield Enterprises Ltd.</t>
  </si>
  <si>
    <t>R.G. Mallett Oilfield Enterprises Ltd. - T's &amp; C's</t>
  </si>
  <si>
    <t>812670-1-1</t>
  </si>
  <si>
    <t>812670-1</t>
  </si>
  <si>
    <t>Lumina Consulting Ltd.</t>
  </si>
  <si>
    <t>Lumina Management Schedules - Sup. 1</t>
  </si>
  <si>
    <t>813611-0</t>
  </si>
  <si>
    <t>North Shore Mechanical Ltd</t>
  </si>
  <si>
    <t>Grant Sinclair - T's &amp; C's</t>
  </si>
  <si>
    <t>813631-0</t>
  </si>
  <si>
    <t>RJ Cardinal Oilfield Inc</t>
  </si>
  <si>
    <t>Vernon Cardinal - T's &amp; C's</t>
  </si>
  <si>
    <t>813727-0</t>
  </si>
  <si>
    <t>Signature WellSite Supervision Inc</t>
  </si>
  <si>
    <t>Donald Simard - T's &amp; C's</t>
  </si>
  <si>
    <t>813799-0</t>
  </si>
  <si>
    <t>1568202 Alberta Ltd.</t>
  </si>
  <si>
    <t>Mitchell Kiland - T's &amp; C's</t>
  </si>
  <si>
    <t>813807-0</t>
  </si>
  <si>
    <t>1799875 Alberta Ltd.</t>
  </si>
  <si>
    <t>Ryan Kiziak - T's &amp; C's</t>
  </si>
  <si>
    <t>813868-0</t>
  </si>
  <si>
    <t>Ram Roc Consulting Inc.</t>
  </si>
  <si>
    <t>Kelly Husch - T's &amp; C's</t>
  </si>
  <si>
    <t>813877-0</t>
  </si>
  <si>
    <t>Trison Contracting Ltd.</t>
  </si>
  <si>
    <t>George Hiebert - T's &amp; C's</t>
  </si>
  <si>
    <t>813885-0</t>
  </si>
  <si>
    <t>WJ Earthworks Ltd</t>
  </si>
  <si>
    <t>Byron Soucy - T's &amp; C's</t>
  </si>
  <si>
    <t>813903-0</t>
  </si>
  <si>
    <t>Crude Master MGSA</t>
  </si>
  <si>
    <t>813912-0</t>
  </si>
  <si>
    <t>Encore Environmental Ltd</t>
  </si>
  <si>
    <t>Tyler Warawa - T's &amp; C's</t>
  </si>
  <si>
    <t>813937-0</t>
  </si>
  <si>
    <t>Borton Enterprises Inc.</t>
  </si>
  <si>
    <t>Garry Borton - T's &amp; C's</t>
  </si>
  <si>
    <t>813962-0</t>
  </si>
  <si>
    <t>REO Contracting Ltd.</t>
  </si>
  <si>
    <t>Rob Oliver - T's &amp; C's</t>
  </si>
  <si>
    <t>813891-0</t>
  </si>
  <si>
    <t>Running 77 Holdings Ltd.</t>
  </si>
  <si>
    <t>Brent McKenzie - T's &amp; C's</t>
  </si>
  <si>
    <t>814134-0</t>
  </si>
  <si>
    <t>Geokinetics Exploration Inc. Seismic Acquisition</t>
  </si>
  <si>
    <t>813856-0</t>
  </si>
  <si>
    <t>Attack Oilfield Services Inc.; T's &amp; C's Fairview Fluid Hauling Services</t>
  </si>
  <si>
    <t>3472-1</t>
  </si>
  <si>
    <t>Supplement #1; Firm Fixed Pricing Process</t>
  </si>
  <si>
    <t>Pyramid Corporation</t>
  </si>
  <si>
    <t>Pyramid Corp: 2014 Conventional Labour Pricing</t>
  </si>
  <si>
    <t>806016-3-2</t>
  </si>
  <si>
    <t>806016-3</t>
  </si>
  <si>
    <t>1268093 Alberta Ltd.</t>
  </si>
  <si>
    <t>1268093 Alberta Ltd. Schedules (Trevor Rolph Cowpar, Janvier, Chard)</t>
  </si>
  <si>
    <t>Tarpon Energy Services Ltd.</t>
  </si>
  <si>
    <t>Tarpon Energy Services Ltd - 2014 Conventional Labour Rates</t>
  </si>
  <si>
    <t>814164-0</t>
  </si>
  <si>
    <t>electra Learning Inc.</t>
  </si>
  <si>
    <t>electra Learning Inc. - T's &amp; C's</t>
  </si>
  <si>
    <t>806148-2-1</t>
  </si>
  <si>
    <t>806148-2</t>
  </si>
  <si>
    <t>Hoerbiger (Canada) Ltd.</t>
  </si>
  <si>
    <t>Hoerbiger (Canada) Ltd.; Labour</t>
  </si>
  <si>
    <t>808832-1-1</t>
  </si>
  <si>
    <t>808832-1</t>
  </si>
  <si>
    <t>Bidell Equipment Limited Partnership</t>
  </si>
  <si>
    <t>Bidell Equipment LP; Mechanical Labour Supplement</t>
  </si>
  <si>
    <t>811516-0</t>
  </si>
  <si>
    <t>Hollow River Transport Inc</t>
  </si>
  <si>
    <t>Master Goods and Service Agreement</t>
  </si>
  <si>
    <t>813510-0</t>
  </si>
  <si>
    <t>Andre's Heavy Wrenches Ltd.</t>
  </si>
  <si>
    <t>Andre Noel - T's &amp; C's</t>
  </si>
  <si>
    <t>813535-0</t>
  </si>
  <si>
    <t>D.N.M. Mechanical Service Ltd</t>
  </si>
  <si>
    <t>Dwight Yarmuch - T's &amp; C's</t>
  </si>
  <si>
    <t>813548-0</t>
  </si>
  <si>
    <t>1346475 Alberta Ltd.</t>
  </si>
  <si>
    <t>Brian Jackson - T's &amp; C's</t>
  </si>
  <si>
    <t>813556-0</t>
  </si>
  <si>
    <t>1581445 Alberta Ltd</t>
  </si>
  <si>
    <t>Laurent St. Arnault - T's &amp; C's</t>
  </si>
  <si>
    <t>813574-0</t>
  </si>
  <si>
    <t>1842377 Alberta Ltd.</t>
  </si>
  <si>
    <t>Curtis Plamondon - T's &amp; C's</t>
  </si>
  <si>
    <t>813863-0</t>
  </si>
  <si>
    <t>Xtreme Oilfield Technology Ltd. - MGSA</t>
  </si>
  <si>
    <t>Surepoint Technologies Group Inc</t>
  </si>
  <si>
    <t>Surepoint: 2015 Material Price Elec/Instum</t>
  </si>
  <si>
    <t>Surepoint: 2015 Combined Labour/Equipment Rates</t>
  </si>
  <si>
    <t>811027-1-1</t>
  </si>
  <si>
    <t>811027-1</t>
  </si>
  <si>
    <t>Servant Energy Inc.</t>
  </si>
  <si>
    <t>Orest Kotelko - Schedule A Sup. 1</t>
  </si>
  <si>
    <t>813505-0</t>
  </si>
  <si>
    <t>JF Repair &amp; Services Ltd.</t>
  </si>
  <si>
    <t>Jaret Friesen - T's &amp; C's</t>
  </si>
  <si>
    <t>813562-0</t>
  </si>
  <si>
    <t>1509966 Alberta Ltd.</t>
  </si>
  <si>
    <t>Remi Joly - T's &amp; C's</t>
  </si>
  <si>
    <t>813572-0</t>
  </si>
  <si>
    <t>MBB Mechanical Ltd.</t>
  </si>
  <si>
    <t>Michael Burton - T's &amp; C's</t>
  </si>
  <si>
    <t>813626-0</t>
  </si>
  <si>
    <t>Rix Mechanix</t>
  </si>
  <si>
    <t>Rick Sydora - T's &amp; C's</t>
  </si>
  <si>
    <t>813636-0</t>
  </si>
  <si>
    <t>Torque It Up Mechanical Ltd.</t>
  </si>
  <si>
    <t>Sheldon Weinmeier - T's &amp; C's</t>
  </si>
  <si>
    <t>813688-0</t>
  </si>
  <si>
    <t>Ian's Heavy Iron Mechanical Ltd.</t>
  </si>
  <si>
    <t>Ian Brousseau - T's &amp; C's</t>
  </si>
  <si>
    <t>814072-0</t>
  </si>
  <si>
    <t>Cowboys Welding 2000 Ltd.</t>
  </si>
  <si>
    <t>Todd Brantner - T's &amp; C's</t>
  </si>
  <si>
    <t>High Calcium Hydrated Lime</t>
  </si>
  <si>
    <t>Graymont's Contract</t>
  </si>
  <si>
    <t>Negotiated a reduction the rate ($/MT) for High Calcium hydrated lime for the first year of our 3 year contract to provide uninterrupted High Calcium Hydrated Lime supply to Wolf Lake. The original proposed rate was $331.27/MT and the new agreed rate is $321.62/MT ($9.65 /MT), and the annual usage is 12,355MT.</t>
  </si>
  <si>
    <t>Dave Reported</t>
  </si>
  <si>
    <t xml:space="preserve">B&amp;R Eckel's </t>
  </si>
  <si>
    <t>Rig Moves</t>
  </si>
  <si>
    <t>Rebate for spend threshold contract extension period of October 1, 2014 to March 31, 2015 - new contract signed.  Julie viewed the cheque sent to Roxanne Wood.</t>
  </si>
  <si>
    <t>Submission deadline extended to May 1.  9 Proposals received and opened May 4th.  Award recommendation rescheduled for May 8.</t>
  </si>
  <si>
    <t>Secure Energy Services</t>
  </si>
  <si>
    <t>Horizon Waste Operations, Scrap Recycling, Haz Bins</t>
  </si>
  <si>
    <t xml:space="preserve">Awarded RFP 514 April 28 to Secure energy Services. Based on an analysis of total cost of operations for the Work; Secure's proposal was 21.24% lower than the pricing we received from Tervita. 2014 spend was $3.5 - spend depends on waste streams and development initiatives. Contract term is 3 years, with the option to extend for two additional. </t>
  </si>
  <si>
    <t>Mar 16 - 20</t>
  </si>
  <si>
    <t>Apr 13 - 17</t>
  </si>
  <si>
    <t>Apr 20 - 24</t>
  </si>
  <si>
    <t>Mar 30 - Apr 2</t>
  </si>
  <si>
    <t>Apr 27 - May 1</t>
  </si>
  <si>
    <t>Terminal Fee Greencourt</t>
  </si>
  <si>
    <t>$84,000/year</t>
  </si>
  <si>
    <t>Sales</t>
  </si>
  <si>
    <t>RFQ 605</t>
  </si>
  <si>
    <t>Reviewing E&amp; I spend for field operations in Western Canada, checking against corporate contracts, checking ComplyWorks updated, identify where area spend has no contract  and pass summary document to Field Supervisors and Area Managers for comments on contract potentials, vendor status on ComplyWorks and what vendors will not be used in 2015/2016. Completion target May 30,2015.</t>
  </si>
  <si>
    <t>Ensign Well Servicing Partnership</t>
  </si>
  <si>
    <t>Savings / Rebates</t>
  </si>
  <si>
    <t>2014 Volume Discount Rebate, Julie reviewed cheque, Scott Stauth has reviewed and validated the amount.</t>
  </si>
  <si>
    <t>Dropped the terminal fee for markatable oil at greencourt from $7/m3 to $4.57/m3 (35% discount)</t>
  </si>
  <si>
    <t>Final reported savings from RFP #587 GP South Fluid Haul.  
Three (3) Proponents were successful and split the final award which fixed $/m rates on a 2 year term.  Collectively Mar-Rik Trucking, Ber-Nor and KMC will provide a 1 year savings of $2,145,081 or 28% reduction over current cost.</t>
  </si>
  <si>
    <t>Three Contractors contribute (see notes)</t>
  </si>
  <si>
    <t>Fluid Haul Transportation</t>
  </si>
  <si>
    <t xml:space="preserve">Kirby South Operations &amp; Maintenance </t>
  </si>
  <si>
    <t>FT Services  Vs. On Site Projects</t>
  </si>
  <si>
    <t>2015 Forecasted Spend with FT Services: $7.7MM</t>
  </si>
  <si>
    <t>Awarded RFP#580 on May 1 2015 to On Site Projects Ltd. Based on a comparison of monthly/yearly cost for the scope of work between FT Services (the previous contractor) and On Site Projects (the new contractor), On Site Projects has proposed lower monthly labour cost, in addtion to 4 labour position elimination (1 QA/QC, 1 Admin, 1 Supervisor, and 2 Crane Operators) and 2 equipment elimination (one 5th wheel truck and one 30 ton crane rental), which in total could save about $1.79MM per year.</t>
  </si>
  <si>
    <t>Tank Rental Savings</t>
  </si>
  <si>
    <t>Reductions based on elimination of rental fees on large containers for a period of 1 year (April 2015 - March 2016.</t>
  </si>
  <si>
    <t>24/7 Compression Ltd.</t>
  </si>
  <si>
    <t>Annual Rebate - January 1, 2014 - December 31, 2014 - Spend Threshold levels.  Julie reviewed cheque and it has been sent to Roxanne Wood.</t>
  </si>
  <si>
    <t xml:space="preserve">Specialized Desanders </t>
  </si>
  <si>
    <t>Production Parts Distributor</t>
  </si>
  <si>
    <t>Negotiated credit for CNRL due to contracted discounts not being applied as per contract outlines.  Julie reviewed cheque and it has been sent to Roxanne Wood.</t>
  </si>
  <si>
    <t>Production Equipment Rentals</t>
  </si>
  <si>
    <t>Camp Maintenance Services: Kirby South Camp General Labor/Maintenance</t>
  </si>
  <si>
    <t>Camp Maintenance Services</t>
  </si>
  <si>
    <t>Developed new invoicing practices to reduce "non-manual labor" costs. Result is new invoice/field tickets templates &amp; procedures. Saving approx. 50%/month or $ 10,000.00 effective May 8. $10,000*8 months = $80 k.</t>
  </si>
  <si>
    <t>Camps &amp; Logistics</t>
  </si>
  <si>
    <t>Reduced total maintenance personnel requirements at camps by 4 people (approx $3,100.00/day) since February, 2015.</t>
  </si>
  <si>
    <t>Black Opal Energy Services Inc.</t>
  </si>
  <si>
    <t>Camp Water &amp; Waste Water Treatment</t>
  </si>
  <si>
    <t>Reduced personnel by 1 person. Savings approx. $900.00/day effective May 2015. 245 days remaining in 2015 x $900/day savings = $220,500.00</t>
  </si>
  <si>
    <t>INFORMATION ON THIS SPREADSHEET IS ENTERED BY SUPPORT SERVICES ONLY</t>
  </si>
  <si>
    <t>2nd batch See Comment for Details</t>
  </si>
  <si>
    <t>Methanol</t>
  </si>
  <si>
    <t>ATCO Structures and Logistics</t>
  </si>
  <si>
    <t>Reduced maintenance costs at Kirby South Camp by 50% or $1,000.00/day, effective May 20th, 2015. 225 days remaining in 2015 = $225,000.00</t>
  </si>
  <si>
    <t>The contract provides for 5 days notice for notification of price increases. Methanol was identified as going up $0.01 per KG on May 10th. A simple email was sent to Area Managers asking them to pre order as much as possible to avoid the price increase.  Between May 4-12, 2015 orders were placed for 625,219 KG of Methanol.  We did receive a price reduction even after the effective date of the increase on May 11 and 12.</t>
  </si>
  <si>
    <t>Monthly rebate Cheque - April 2015</t>
  </si>
  <si>
    <t>Closed</t>
  </si>
  <si>
    <t xml:space="preserve">Negotiating further rate reductions, through bundled and hourly rate discounts, with 15 Service Rig Contractors.  In 2014 the corporate spend for this scope was ~ $270M.  This is a 2nd round of rate reductions with a goal to expand a Q1 cost avoidance of ~ $1.9M (based on round #1 January reductions).  Currently focused on eliminating common accessorial charges (PPE, Enviro) and stabilize pricing through Q4.  
UPDATE May 11:  Vendor proposals have been accepted with a savings summary to be reported the week of May 18th.
UPDATE May 25: An additional 8-16% bundle "total cost" was realized in 2nd round negoitation.  Executive summary prepared on Eastern Heavy Oil Area for C. Kinniburgh.  Based on actual Q1 Rig hours a 2015 total savings will be projected and reported in the Conventional Cost Control tab.  Pricing to be uploaded into UpSide - Initiative Closed.
</t>
  </si>
  <si>
    <r>
      <t>Disposal trucking in the Valhalla, Wembley, Hythe areas sent to 12 Proponents.  An est 4,400m3 of frac flowback will be quoted through fixed $/m and hourly rates.  9 proponents have submitted quotations. Analysis has been completed and received validation from the Business Unit. Work has been awarded on a 1</t>
    </r>
    <r>
      <rPr>
        <vertAlign val="superscript"/>
        <sz val="8"/>
        <color rgb="FF000000"/>
        <rFont val="Calibri"/>
        <family val="2"/>
        <scheme val="minor"/>
      </rPr>
      <t>st</t>
    </r>
    <r>
      <rPr>
        <sz val="8"/>
        <color rgb="FF000000"/>
        <rFont val="Calibri"/>
        <family val="2"/>
        <scheme val="minor"/>
      </rPr>
      <t>, 2</t>
    </r>
    <r>
      <rPr>
        <vertAlign val="superscript"/>
        <sz val="8"/>
        <color rgb="FF000000"/>
        <rFont val="Calibri"/>
        <family val="2"/>
        <scheme val="minor"/>
      </rPr>
      <t>nd</t>
    </r>
    <r>
      <rPr>
        <sz val="8"/>
        <color rgb="FF000000"/>
        <rFont val="Calibri"/>
        <family val="2"/>
        <scheme val="minor"/>
      </rPr>
      <t>, 3</t>
    </r>
    <r>
      <rPr>
        <vertAlign val="superscript"/>
        <sz val="8"/>
        <color rgb="FF000000"/>
        <rFont val="Calibri"/>
        <family val="2"/>
        <scheme val="minor"/>
      </rPr>
      <t>rd</t>
    </r>
    <r>
      <rPr>
        <sz val="8"/>
        <color rgb="FF000000"/>
        <rFont val="Calibri"/>
        <family val="2"/>
        <scheme val="minor"/>
      </rPr>
      <t xml:space="preserve"> call basis to: KMC, Fluid Pro and Energetic. </t>
    </r>
  </si>
  <si>
    <t>Completions Fluid Hauling</t>
  </si>
  <si>
    <t>Candice Maclean/Allan Romero</t>
  </si>
  <si>
    <r>
      <t>Disposal trucking in the Valhalla, Wembley, Hythe areas.   An est 4,400m3 of frac flowback will be quoted through fixed $/m and hourly rates.  Work was awarded on a 1</t>
    </r>
    <r>
      <rPr>
        <vertAlign val="superscript"/>
        <sz val="11"/>
        <color rgb="FF000000"/>
        <rFont val="Calibri"/>
        <family val="2"/>
        <scheme val="minor"/>
      </rPr>
      <t>st</t>
    </r>
    <r>
      <rPr>
        <sz val="11"/>
        <color rgb="FF000000"/>
        <rFont val="Calibri"/>
        <family val="2"/>
        <scheme val="minor"/>
      </rPr>
      <t>, 2</t>
    </r>
    <r>
      <rPr>
        <vertAlign val="superscript"/>
        <sz val="11"/>
        <color rgb="FF000000"/>
        <rFont val="Calibri"/>
        <family val="2"/>
        <scheme val="minor"/>
      </rPr>
      <t>nd</t>
    </r>
    <r>
      <rPr>
        <sz val="11"/>
        <color rgb="FF000000"/>
        <rFont val="Calibri"/>
        <family val="2"/>
        <scheme val="minor"/>
      </rPr>
      <t>, 3</t>
    </r>
    <r>
      <rPr>
        <vertAlign val="superscript"/>
        <sz val="11"/>
        <color rgb="FF000000"/>
        <rFont val="Calibri"/>
        <family val="2"/>
        <scheme val="minor"/>
      </rPr>
      <t>rd</t>
    </r>
    <r>
      <rPr>
        <sz val="11"/>
        <color rgb="FF000000"/>
        <rFont val="Calibri"/>
        <family val="2"/>
        <scheme val="minor"/>
      </rPr>
      <t xml:space="preserve"> call basis to: KMC, Fluid Pro and Energetic. Cost savings are a combined average savings.</t>
    </r>
  </si>
  <si>
    <t>RFQ 587</t>
  </si>
  <si>
    <t>Zoller Trucking Ltd.
&amp;
Rick Sim Trucking Inc .</t>
  </si>
  <si>
    <t>Tenaris Global Services</t>
  </si>
  <si>
    <t>RFQ 579</t>
  </si>
  <si>
    <t>Rebate for 2014 OCTG and Line pipe spend which includes both a onshore component (greater than 97% contract compliance) and offshore component (met greater than $10MM hurdle).</t>
  </si>
  <si>
    <t>OCTG and line pipe (gathering systems)</t>
  </si>
  <si>
    <t xml:space="preserve">In addition to above (line 71) second year savings are calculated using the same formula. Total RFQ savings total $4,290,162. </t>
  </si>
  <si>
    <t>Three Contractors contribute</t>
  </si>
  <si>
    <t>The work set forth on RFQ #579 was awarded to Zoller Trucking Ltd. (Tangleflags, Edam, &amp; Turtlefold Areas) – $2,099,313.44 CAD Approximate 2015 spend, a cost savings of approximately $613,339.63 CAD), and  Rick Sim Trucking Inc. (Rush Lake &amp; Golden Lake Areas) – $3,149,038.84 CAD Approximate 2015 spend,  a cost savings of approximately $1,510,911.97 CAD).
These results have been discussed with the Area Foremen and Superintendent of Lloydminster (Carla. Valdimir, Andre)</t>
  </si>
  <si>
    <t>SM recommendation prepared and reviewed with George Clutton (GP Office).  Awarded on May 8th to three (3) proponents - Mar-Rik Trucking, Ber-Nor and KMC. Mar-Rick and KMC's contracts have been executed. Transition in some of the areas are underway.</t>
  </si>
  <si>
    <t>Edson</t>
  </si>
  <si>
    <t>803408-214-3</t>
  </si>
  <si>
    <t>803408-214</t>
  </si>
  <si>
    <t>Roevin Technical People, a div. of  Adecco Employment Services Limited</t>
  </si>
  <si>
    <t>Property of HR - Confidential</t>
  </si>
  <si>
    <t>Human Resources - Human Resources &amp; Stakeholder Relations</t>
  </si>
  <si>
    <t>809295-2-0</t>
  </si>
  <si>
    <t>809295-2</t>
  </si>
  <si>
    <t>Eric Auger - New Schedules for MGSA 809295</t>
  </si>
  <si>
    <t>810915-1-3</t>
  </si>
  <si>
    <t>Keith Hirsche - Sch A Sup. 3</t>
  </si>
  <si>
    <t>811155-0</t>
  </si>
  <si>
    <t>Larson Management Inc.</t>
  </si>
  <si>
    <t>Master Good and Service Agreement Contract</t>
  </si>
  <si>
    <t>813107-1-2</t>
  </si>
  <si>
    <t>Scott Jamieson - Schedule A Sup. 2</t>
  </si>
  <si>
    <t>813978-0</t>
  </si>
  <si>
    <t>Walker Management Services Ltd.</t>
  </si>
  <si>
    <t>Colette Walker - T's &amp; C's</t>
  </si>
  <si>
    <t>811414-0</t>
  </si>
  <si>
    <t>813704-1-0</t>
  </si>
  <si>
    <t>Logan -Downhole tools, Well Servicing</t>
  </si>
  <si>
    <t>814461-0</t>
  </si>
  <si>
    <t>1364861 Alberta Ltd</t>
  </si>
  <si>
    <t>1364861 Alberta Ltd (Jack Gold)COA; Ts&amp;Cs</t>
  </si>
  <si>
    <t>814556-0</t>
  </si>
  <si>
    <t>Zoller Trucking Ltd</t>
  </si>
  <si>
    <t>MGSA - Zoller Trucking Ltd.</t>
  </si>
  <si>
    <t>806567-2-0</t>
  </si>
  <si>
    <t>806567-2</t>
  </si>
  <si>
    <t>FMC Technologies Canada Ltd</t>
  </si>
  <si>
    <t>FMC Technologies - Schs A&amp;B - Eline &amp; PTesting</t>
  </si>
  <si>
    <t>813330-0</t>
  </si>
  <si>
    <t>1090489 Alberta Ltd.</t>
  </si>
  <si>
    <t>1090489 Alberta Ltd. (Dennis Martz) COA; Ts&amp;Cs</t>
  </si>
  <si>
    <t>813982-0</t>
  </si>
  <si>
    <t>D Karch Consulting Inc.</t>
  </si>
  <si>
    <t>Deidra Karch - T's &amp; C's</t>
  </si>
  <si>
    <t>813994-0</t>
  </si>
  <si>
    <t>Debra Jackson Management Ltd</t>
  </si>
  <si>
    <t>Debra Jackson - T's &amp; C's</t>
  </si>
  <si>
    <t>813998-0</t>
  </si>
  <si>
    <t>Roxnor Management Inc.</t>
  </si>
  <si>
    <t>Norman Ricard - T's &amp; C's</t>
  </si>
  <si>
    <t>814002-0</t>
  </si>
  <si>
    <t>SGL Management Ltd.</t>
  </si>
  <si>
    <t>Sandra Lomenda - T's &amp; C's</t>
  </si>
  <si>
    <t>814006-0</t>
  </si>
  <si>
    <t>RLP Services Ltd.</t>
  </si>
  <si>
    <t>Richard Purdy - T's &amp; C's</t>
  </si>
  <si>
    <t>814251-0</t>
  </si>
  <si>
    <t>Tony Medvezcek - T's &amp; C's</t>
  </si>
  <si>
    <t>814492-0</t>
  </si>
  <si>
    <t>Biggar Environmental Land Management Ltd.</t>
  </si>
  <si>
    <t>Timothy Biggar - T's &amp; C's</t>
  </si>
  <si>
    <t>814501-0</t>
  </si>
  <si>
    <t>Intrinsic Environmental Inc</t>
  </si>
  <si>
    <t>Dave Parke - T's &amp; C's</t>
  </si>
  <si>
    <t>804056-2-2</t>
  </si>
  <si>
    <t>804056-2</t>
  </si>
  <si>
    <t>24/7 Compression Ltd: Parts Supply (Engine and Compressor)</t>
  </si>
  <si>
    <t>804818-3-0</t>
  </si>
  <si>
    <t>Gibson Energy Partnership Schedules; GP North Fluid Hauling Services</t>
  </si>
  <si>
    <t>809240-1-2</t>
  </si>
  <si>
    <t>Clayton Construction: New Rate Supp.</t>
  </si>
  <si>
    <t>809257-1-1</t>
  </si>
  <si>
    <t>809257-1</t>
  </si>
  <si>
    <t>Hi-Drive Contracting Ltd - New Rate Supp.</t>
  </si>
  <si>
    <t>813929-0</t>
  </si>
  <si>
    <t>Randen Enterprises Ltd.</t>
  </si>
  <si>
    <t>Randy Denman - T's &amp; C's</t>
  </si>
  <si>
    <t>814411-0</t>
  </si>
  <si>
    <t>Maple Creek Endless Tubing Services Ltd.</t>
  </si>
  <si>
    <t>Maple Creek Endless Tubing - Ts &amp; Cs</t>
  </si>
  <si>
    <t>814534-0</t>
  </si>
  <si>
    <t>1892571 Alberta Ltd.</t>
  </si>
  <si>
    <t>1892571 Alberta Ltd. (Benjamin Katzer)COA; Ts&amp;Cs</t>
  </si>
  <si>
    <t>810723-1-0</t>
  </si>
  <si>
    <t>Schedules - Fluid Hauling Services</t>
  </si>
  <si>
    <t>812356-1-0</t>
  </si>
  <si>
    <t>Artisan Energy Solutions Ltd</t>
  </si>
  <si>
    <t>Artisan -Labourer</t>
  </si>
  <si>
    <t>Isakeit, Michael</t>
  </si>
  <si>
    <t>PETRO CDA LUBRICANTS: MGSA</t>
  </si>
  <si>
    <t>Randy Schultz</t>
  </si>
  <si>
    <t>804470-4-0</t>
  </si>
  <si>
    <t>Schedules (Fluid Hauling Services)</t>
  </si>
  <si>
    <t>812787-0</t>
  </si>
  <si>
    <t>Highway 371 Sales and Services Ltd.</t>
  </si>
  <si>
    <t>Highway 371 Sales and Services Ltd. (Kim Hellman);COA Ts&amp;Cs</t>
  </si>
  <si>
    <t>813781-0</t>
  </si>
  <si>
    <t>MICO Investments Ltd.</t>
  </si>
  <si>
    <t>MICO Investments Ltd. (Dean Wilfur)COA; Ts&amp;Cs</t>
  </si>
  <si>
    <t>814403-0</t>
  </si>
  <si>
    <t>1016811 Alberta Ltd.</t>
  </si>
  <si>
    <t>1016811 Alberta Ltd. ( Rodney Brusky)COA;Ts&amp;Cs</t>
  </si>
  <si>
    <t>814414-0</t>
  </si>
  <si>
    <t>DMB Oilfield Contracting Ltd</t>
  </si>
  <si>
    <t>DMB Oilfield Contracting Ltd (Donald Boschee)COA; Ts&amp;Cs</t>
  </si>
  <si>
    <t>805754-7</t>
  </si>
  <si>
    <t>Gmack Oilfield Services Ltd</t>
  </si>
  <si>
    <t>Schedule B-2 Amendment 3 - Oilfield Services - February 1, 2015</t>
  </si>
  <si>
    <t>809748-2</t>
  </si>
  <si>
    <t>Bulldog Vacuum Service Ltd.</t>
  </si>
  <si>
    <t>Schedule B-1 Amendment 2 - Vacuum Services - January 6, 2015</t>
  </si>
  <si>
    <t>813339-0</t>
  </si>
  <si>
    <t>1338767 Alberta Ltd.</t>
  </si>
  <si>
    <t>1338767 Alberta Ltd. (Paul Munro) COA; Ts&amp;Cs</t>
  </si>
  <si>
    <t>813857-0</t>
  </si>
  <si>
    <t>Silvertip Oilfield Services Inc.; MGSA Fairview Fluid Haul</t>
  </si>
  <si>
    <t>814217-0</t>
  </si>
  <si>
    <t>814303-0</t>
  </si>
  <si>
    <t>MGSA - Rick Sim Trucking Inc</t>
  </si>
  <si>
    <t>814137-0</t>
  </si>
  <si>
    <t>0829241 B.C. Ltd.</t>
  </si>
  <si>
    <t>0829241 BC Ltd. o/a TNT Contracting (Chris Kube);COA - T's &amp; C's</t>
  </si>
  <si>
    <t>814144-0</t>
  </si>
  <si>
    <t>Sonny &amp; Lisa Contracting Ltd.</t>
  </si>
  <si>
    <t>Sonny &amp; Lisa Contracting Ltd. (John Henry Wall);COA - T's &amp; C's</t>
  </si>
  <si>
    <t>804422-1-2</t>
  </si>
  <si>
    <t>ENTREC: SUPPLEMENT 2</t>
  </si>
  <si>
    <t>813376-0</t>
  </si>
  <si>
    <t>1785669 Alberta Ltd</t>
  </si>
  <si>
    <t>1785669 Alberta Ltd (Jordan Hoff)COA; Ts&amp;Cs</t>
  </si>
  <si>
    <t>814090-0</t>
  </si>
  <si>
    <t>Bearing Oilfield - Well Servicing</t>
  </si>
  <si>
    <t>809182-2</t>
  </si>
  <si>
    <t>Purolator - Courier Contract - May 1, 2015</t>
  </si>
  <si>
    <t>812803-0</t>
  </si>
  <si>
    <t>Antihero Contracting Ltd.</t>
  </si>
  <si>
    <t>Antihero Contracting Ltd. (Brady Woodford)COA; Ts&amp;Cs</t>
  </si>
  <si>
    <t>813018-0</t>
  </si>
  <si>
    <t>Windjack Ranching Ltd.</t>
  </si>
  <si>
    <t>Windjack Ranching Ltd.(Brodie Windjack)</t>
  </si>
  <si>
    <t>813221-0</t>
  </si>
  <si>
    <t>611705 Saskatchewan Ltd</t>
  </si>
  <si>
    <t>611705 Saskatchewan Ltd. (Glen Stewart); COA T&amp;C's</t>
  </si>
  <si>
    <t>813292-0</t>
  </si>
  <si>
    <t>873631 Alberta Ltd. o/a GRM Oilfield Service</t>
  </si>
  <si>
    <t>873631 Alberta Ltd. o/a GRM Oilfield Service (Glen Martin)COA, Ts&amp;Cs</t>
  </si>
  <si>
    <t>804818-4-0</t>
  </si>
  <si>
    <t>Gibson Energy Partnership; Schedules Fairview Fluid Haul</t>
  </si>
  <si>
    <t>810825-3-0</t>
  </si>
  <si>
    <t>Rocksteady Oilfield Services Inc.; Schedules Fairview Fluid Haul</t>
  </si>
  <si>
    <t>812551-0</t>
  </si>
  <si>
    <t>We-Kare Oilfield Operating Ltd.</t>
  </si>
  <si>
    <t>We-Kare oilfield Operating Ltd (Saarela wes);COA Ts&amp;Cs</t>
  </si>
  <si>
    <t>813169-0</t>
  </si>
  <si>
    <t>1816250 Alberta Ltd. (Andrew Delorme)COA; Ts&amp;Cs</t>
  </si>
  <si>
    <t>813215-0</t>
  </si>
  <si>
    <t>101126096 Saskatchewan Ltd</t>
  </si>
  <si>
    <t>101126096 Saskatchewan Ltd. (Murray Kent); COA T&amp;C's</t>
  </si>
  <si>
    <t>813610-0</t>
  </si>
  <si>
    <t>BVM Contracting Ltd</t>
  </si>
  <si>
    <t>BVM Contracting Ltd. (Brent Maier)COA; Ts&amp;Cs</t>
  </si>
  <si>
    <t>814238-0</t>
  </si>
  <si>
    <t>J &amp; M Kruse Contracting Ltd</t>
  </si>
  <si>
    <t>J &amp; M Kruse Contracting Ltd (COA; Ts&amp;Sc</t>
  </si>
  <si>
    <t>814284-0</t>
  </si>
  <si>
    <t>LPK Enterprises Ltd.</t>
  </si>
  <si>
    <t>LPK Enterprises Ltd. (Lane Klaassen)COA; Ts&amp; Cs</t>
  </si>
  <si>
    <t>806550-2-0</t>
  </si>
  <si>
    <t>Land Admin. S-E Alberta</t>
  </si>
  <si>
    <t>806776-2-0</t>
  </si>
  <si>
    <t>EA RFP#443 Scope</t>
  </si>
  <si>
    <t>812755-0</t>
  </si>
  <si>
    <t>733851 Alberta Ltd.</t>
  </si>
  <si>
    <t>733851 Alberta Ltd. (Henry Biendarra) COA; Ts&amp;Cs</t>
  </si>
  <si>
    <t>812820-0</t>
  </si>
  <si>
    <t>1611601 Alberta Ltd</t>
  </si>
  <si>
    <t>1611601 Alberta Limited (Marc Chouinard)COA; Ts&amp;CS</t>
  </si>
  <si>
    <t>813310-0</t>
  </si>
  <si>
    <t>1692613 Alberta Ltd</t>
  </si>
  <si>
    <t>1692613 Alberta Ltd. (Rick Hilsendager) COA; Ts&amp;Cs</t>
  </si>
  <si>
    <t>813328-0</t>
  </si>
  <si>
    <t>J. Schafer Contracting Ltd.</t>
  </si>
  <si>
    <t>J. Schafer Contracting Ltd. (Jordan Schafer) COA; Ts&amp;Cs</t>
  </si>
  <si>
    <t>813341-0</t>
  </si>
  <si>
    <t>Three T Farms Ltd</t>
  </si>
  <si>
    <t>Three T Farms Ltd. (Rudy and Tyson Ormann) COA; Ts&amp;Cs</t>
  </si>
  <si>
    <t>813844-0</t>
  </si>
  <si>
    <t>MBK Contracting Ltd</t>
  </si>
  <si>
    <t>MBK Contracting Ltd. (Myles Kreiser)COA; Ts&amp;Cs</t>
  </si>
  <si>
    <t>814064-0</t>
  </si>
  <si>
    <t>1173273 Alberta Ltd.</t>
  </si>
  <si>
    <t>1173273 Alberta Ltd. (Craig Daniel);COA; Ts&amp;Cs</t>
  </si>
  <si>
    <t>814119-0</t>
  </si>
  <si>
    <t>RTC Contracting Ltd.</t>
  </si>
  <si>
    <t>RTC Contracting Ltd. (Robert Hoff); COA - T's &amp; C's</t>
  </si>
  <si>
    <t>814281-0</t>
  </si>
  <si>
    <t>DS Baird Contracting Ltd.</t>
  </si>
  <si>
    <t>DS Baird Contracting Ltd. (Darcy Baird)COA; Ts&amp;Cs</t>
  </si>
  <si>
    <t>814391-0</t>
  </si>
  <si>
    <t>Mar-Rik Trucking Ltd</t>
  </si>
  <si>
    <t>Mar-Rik Trucking Ltd; GPS Fluid Hauling</t>
  </si>
  <si>
    <t>814391-1-0</t>
  </si>
  <si>
    <t>814391-1</t>
  </si>
  <si>
    <t>Mar-Rik Trucking Ltd; GPS Fluid Haul Schedules</t>
  </si>
  <si>
    <t>810786-2-0</t>
  </si>
  <si>
    <t>810786-2</t>
  </si>
  <si>
    <t>KMC Oilfield Maintenance Ltd.</t>
  </si>
  <si>
    <t>KMC Oilfield Maintenance Ltd.; Schedules GPS Fluid Haul</t>
  </si>
  <si>
    <t>Y2D end of May</t>
  </si>
  <si>
    <t>ENTERED MONTHLY BY REPORT</t>
  </si>
  <si>
    <t>Type of Service</t>
  </si>
  <si>
    <t>Category Type</t>
  </si>
  <si>
    <t>Contract Total</t>
  </si>
  <si>
    <t>Supplement Amount</t>
  </si>
  <si>
    <t>Description</t>
  </si>
  <si>
    <t>Supply Store</t>
  </si>
  <si>
    <t>370071 Alberta Ltd.</t>
  </si>
  <si>
    <t>Wilter Auto and Industrial Supply: MGSA</t>
  </si>
  <si>
    <t>Edit Mode</t>
  </si>
  <si>
    <t>Trucking-Fluid Haul</t>
  </si>
  <si>
    <t>Excel Oil &amp; Water Hauling Ltd</t>
  </si>
  <si>
    <t>EXCEL OIL &amp; WATER HAULING LTD: MGSA</t>
  </si>
  <si>
    <t>Kinosoo Trucking Ltd</t>
  </si>
  <si>
    <t>Schedules: Fluid Hauling Services</t>
  </si>
  <si>
    <t>Pressure Trucking</t>
  </si>
  <si>
    <t>Kwiksilver Technology Ltd.</t>
  </si>
  <si>
    <t>KWIKSILVER TECHNOLOGY LTD: MGSA</t>
  </si>
  <si>
    <t>Pending Signed Copy Attachment</t>
  </si>
  <si>
    <t>Schedules: Production Services</t>
  </si>
  <si>
    <t>814402-1</t>
  </si>
  <si>
    <t>Lawrence Aulotte</t>
  </si>
  <si>
    <t>MGSA - Lawrence Aulotte</t>
  </si>
  <si>
    <t>Schedules: Fluid Hauling Services - Heavy Oil Operations</t>
  </si>
  <si>
    <t>Production</t>
  </si>
  <si>
    <t>Leading Manufacturing Group Inc</t>
  </si>
  <si>
    <t>Schedules for Master Agreement</t>
  </si>
  <si>
    <t>803808-2</t>
  </si>
  <si>
    <t>Constr - Lease - Construction - Lease</t>
  </si>
  <si>
    <t>North Ray Equipment Services Ltd.</t>
  </si>
  <si>
    <t>Supplement_NORTH RAY EQUIPMENT SERVICES LTD: SCHEDULE 1</t>
  </si>
  <si>
    <t>809304-1</t>
  </si>
  <si>
    <t>Pending Commercial Operations Approval</t>
  </si>
  <si>
    <t>Trucking-Heavy Haul</t>
  </si>
  <si>
    <t>Slave Lake Hotshot Service (1985) Ltd.</t>
  </si>
  <si>
    <t>Supplement_Slave Lake Hotshot Services (1985) Ltd. Picker Truck Services</t>
  </si>
  <si>
    <t>804046-2</t>
  </si>
  <si>
    <t>Operations &amp; Maint - Operations &amp; Maintenance</t>
  </si>
  <si>
    <t>Tervita Corporation</t>
  </si>
  <si>
    <t>Weatherford Canada Partnership</t>
  </si>
  <si>
    <t>West Oilfield Holdings Ltd. o/a West Oilfield</t>
  </si>
  <si>
    <t>Supplement_A.I.M. Holdings Inc. o/a AIM Oilfield Services Ltd.</t>
  </si>
  <si>
    <t>Supplement_A.I.M. Holdings Inc. o/a AIM Oilfield Services Ltd. Slave Lake Picker Truck Services</t>
  </si>
  <si>
    <t>809835-1</t>
  </si>
  <si>
    <t>Trucking-Vac/Pressur - Trucking - Vac / Pressure Trucks</t>
  </si>
  <si>
    <t>Xtreme Tubing Technology Ltd.</t>
  </si>
  <si>
    <t>MGSA - Xtreme Tubing Technology Ltd</t>
  </si>
  <si>
    <t>Coil Tubing Services</t>
  </si>
  <si>
    <t>Schedules - Heavy Oil Downhole Services</t>
  </si>
  <si>
    <t>Ber-Nor Trucking (1987) Ltd.</t>
  </si>
  <si>
    <t>Ber-Nor Trucking (1987) Ltd.; T&amp;C's GPS Fluid Haul</t>
  </si>
  <si>
    <t>Ber-Nor Trucking (1987) Ltd.; Schedules GPS Fluid Haul</t>
  </si>
  <si>
    <t>814394-1</t>
  </si>
  <si>
    <t>Rods</t>
  </si>
  <si>
    <t>C-Tech Oilwell Technologies Inc</t>
  </si>
  <si>
    <t>Pro Rod Inc. MGSA - Slave Lake</t>
  </si>
  <si>
    <t>Pro-Rod Inc. Schedules - Slave Lake</t>
  </si>
  <si>
    <t>814723-1</t>
  </si>
  <si>
    <t>D.L.M. Oilfield Enterprises Ltd.; Slake Lake Schedules</t>
  </si>
  <si>
    <t>814053-2</t>
  </si>
  <si>
    <t>KMC Oilfield Maintenance Ltd.; Slave Lake Schedules</t>
  </si>
  <si>
    <t>810786-3</t>
  </si>
  <si>
    <t>Berube, Wayne</t>
  </si>
  <si>
    <t>Baker Hughes Canada Company</t>
  </si>
  <si>
    <t>PC Pumps</t>
  </si>
  <si>
    <t>2700-8</t>
  </si>
  <si>
    <t>2700-9</t>
  </si>
  <si>
    <t>Halliburton Group Canada</t>
  </si>
  <si>
    <t>162-36</t>
  </si>
  <si>
    <t>Kudu Industries Inc.</t>
  </si>
  <si>
    <t>2015 VRRI Pricing</t>
  </si>
  <si>
    <t>Schlumberger Canada Limited</t>
  </si>
  <si>
    <t>789-18</t>
  </si>
  <si>
    <t>3043-19</t>
  </si>
  <si>
    <t>Reciprocating Rod Pumps</t>
  </si>
  <si>
    <t>3043-20</t>
  </si>
  <si>
    <t>Eecol Electric Corp.- HORIZON ONLY</t>
  </si>
  <si>
    <t>Electrical Products Distributor</t>
  </si>
  <si>
    <t>Maintenance</t>
  </si>
  <si>
    <t>Highmark Maintenance Services Ltd.</t>
  </si>
  <si>
    <t>Maintenance Services</t>
  </si>
  <si>
    <t>Pending Business Area Approval</t>
  </si>
  <si>
    <t>Contract Extention</t>
  </si>
  <si>
    <t>Inspection Services - Inspection Services - Leak Detection</t>
  </si>
  <si>
    <t>Test All Services Ltd</t>
  </si>
  <si>
    <t>TEST ALL SERVICES LTD. (MGSA)</t>
  </si>
  <si>
    <t>Pending Legal &amp; Commercial Review</t>
  </si>
  <si>
    <t>915245 Alberta Ltd.</t>
  </si>
  <si>
    <t>MGSA - Prairie Tech Oilfield Services</t>
  </si>
  <si>
    <t>Schedules - Fluid Hauling</t>
  </si>
  <si>
    <t>CRJ Trucking</t>
  </si>
  <si>
    <t>MGSA - CRJ Trucking</t>
  </si>
  <si>
    <t>Schedules - CRJ Trucking</t>
  </si>
  <si>
    <t>Insulators</t>
  </si>
  <si>
    <t>Greatario Covers Inc</t>
  </si>
  <si>
    <t>Grubby's Trucking Ltd.</t>
  </si>
  <si>
    <t>MGSA - Grubby's Trucking Ltd.</t>
  </si>
  <si>
    <t>R.J. Hoffman Holdings Ltd.</t>
  </si>
  <si>
    <t>MGSA - R.J. Hoffman Holdings Ltd.</t>
  </si>
  <si>
    <t>Schedules for Production Services</t>
  </si>
  <si>
    <t>Reda Enterprises Ltd.</t>
  </si>
  <si>
    <t>MGSA - Reda Enterprises Ltd.</t>
  </si>
  <si>
    <t>Sandpiper Truck Services Ltd.</t>
  </si>
  <si>
    <t>MGSA - Sandpiper Truck Services Ltd.</t>
  </si>
  <si>
    <t>Scorpion Oilfield Services Ltd.</t>
  </si>
  <si>
    <t>MGSA - Scorpion Oilfield Services Ltd.</t>
  </si>
  <si>
    <t>Analytical</t>
  </si>
  <si>
    <t>AGAT Laboratories Ltd</t>
  </si>
  <si>
    <t>AGAT Schedule Oil and Gas Chemistry</t>
  </si>
  <si>
    <t>808156-2</t>
  </si>
  <si>
    <t>Thermal</t>
  </si>
  <si>
    <t>AGAT_Core Analysis and Storage</t>
  </si>
  <si>
    <t>808156-4</t>
  </si>
  <si>
    <t>Land Surveyors</t>
  </si>
  <si>
    <t>All-Can Engineering &amp; Surveys (1976) Ltd</t>
  </si>
  <si>
    <t>All-Can Schedules</t>
  </si>
  <si>
    <t>Aurora Land Consulting Ltd</t>
  </si>
  <si>
    <t>Aurora Land Consulting Ltd Ts&amp;Cs</t>
  </si>
  <si>
    <t>Aurora Land Consulting_schedules</t>
  </si>
  <si>
    <t>814664-1</t>
  </si>
  <si>
    <t>Can-Am Geomatics Corp.</t>
  </si>
  <si>
    <t>Can-Am Schedules</t>
  </si>
  <si>
    <t>Caribou Land Services Ltd.</t>
  </si>
  <si>
    <t>Caribou Land Services Ltd Ts&amp;Cs</t>
  </si>
  <si>
    <t>Caribou Land_schedules</t>
  </si>
  <si>
    <t>814660-1</t>
  </si>
  <si>
    <t>D.R. Hurl &amp; Associates Ltd.</t>
  </si>
  <si>
    <t>D.R. Hurl &amp; Associates Ts&amp;Cs</t>
  </si>
  <si>
    <t>D.R. Hurl &amp; Associates_schedules</t>
  </si>
  <si>
    <t>814603-1</t>
  </si>
  <si>
    <t>Supplement_Schedules_Fluid Haul_Gibsons</t>
  </si>
  <si>
    <t>804818-2</t>
  </si>
  <si>
    <t>Exploitation</t>
  </si>
  <si>
    <t>Landwest Resource Services Ltd.</t>
  </si>
  <si>
    <t>Landwest Resource Services Ltd Ts&amp;Cs</t>
  </si>
  <si>
    <t>Landwest Resource Services_schedules</t>
  </si>
  <si>
    <t>814662-1</t>
  </si>
  <si>
    <t>Longhorn Geomatics Limited</t>
  </si>
  <si>
    <t>Longhorn Schedules</t>
  </si>
  <si>
    <t>McElhanney Land Surveys - Calgary</t>
  </si>
  <si>
    <t>McElhanney Schedules</t>
  </si>
  <si>
    <t>Meridian Surveys (Alta.) Ltd.</t>
  </si>
  <si>
    <t>Meridian Surveys Schedules</t>
  </si>
  <si>
    <t>Midwest Surveys Inc.</t>
  </si>
  <si>
    <t>Midwest Schedules</t>
  </si>
  <si>
    <t>Prairie Land Consultants Inc.</t>
  </si>
  <si>
    <t>Prairie Land Consultants Ts&amp;Cs</t>
  </si>
  <si>
    <t>Prairie Land_schedules</t>
  </si>
  <si>
    <t>814653-1</t>
  </si>
  <si>
    <t>Scott Land &amp; Lease Ltd.</t>
  </si>
  <si>
    <t>Scott Land &amp; Lease Ts&amp;Cs</t>
  </si>
  <si>
    <t>Scott Land &amp; Lease_schedules</t>
  </si>
  <si>
    <t>814659-1</t>
  </si>
  <si>
    <t>Spilak Tank Truck Service Ltd.</t>
  </si>
  <si>
    <t>Supplement_Schedules_Fluid Haul_Spilak</t>
  </si>
  <si>
    <t>810183-1</t>
  </si>
  <si>
    <t>Sun Valley Land Ltd</t>
  </si>
  <si>
    <t>Sun Valley Land Ltd Ts&amp;Cs</t>
  </si>
  <si>
    <t>Sun Valley Land_schedules</t>
  </si>
  <si>
    <t>814661-1</t>
  </si>
  <si>
    <t>Universal Geomatics Solutions Corp.</t>
  </si>
  <si>
    <t>Universal Schedules</t>
  </si>
  <si>
    <t>Vertex Professional Services Ltd</t>
  </si>
  <si>
    <t>Vertex Professional Services Ts&amp;Cs</t>
  </si>
  <si>
    <t>Vertex Professional Services_schedules</t>
  </si>
  <si>
    <t>814544-1</t>
  </si>
  <si>
    <t>WSP Canada Inc</t>
  </si>
  <si>
    <t>WSP Schedules</t>
  </si>
  <si>
    <t>Consult - Environ - Consulting - Environmental</t>
  </si>
  <si>
    <t>Schedules: AGAT Reclamation Supervision</t>
  </si>
  <si>
    <t>Compass Group Canada Ltd.</t>
  </si>
  <si>
    <t>Compass Group Canada Schedules - Brintnell Camp Catering &amp; Housekeeping</t>
  </si>
  <si>
    <t>810544-1</t>
  </si>
  <si>
    <t>Exova Canada Inc</t>
  </si>
  <si>
    <t>Schedules: Exova Canada Inc. Reclamation Supervision</t>
  </si>
  <si>
    <t>MGSA: Exova Canada Inc.</t>
  </si>
  <si>
    <t>GCL Environmental Ltd</t>
  </si>
  <si>
    <t>MPSA: GCL Environmental Ltd.</t>
  </si>
  <si>
    <t>Schedules: GCL Environmental Ltd. Reclamation Supervision</t>
  </si>
  <si>
    <t>Good Lands Environmental Inc.</t>
  </si>
  <si>
    <t>MPSA: Good Lands Environmental Inc.</t>
  </si>
  <si>
    <t>Schedules: Good Lands Environmental Inc. Reclamation Supervision</t>
  </si>
  <si>
    <t>Hemisphere Land &amp; Resource Consult'n Ltd</t>
  </si>
  <si>
    <t>MPSA: Hemisphere Land &amp; Resource Consulting Ltd.</t>
  </si>
  <si>
    <t>Schedules: Hemisphere Land &amp; Resource Consulting</t>
  </si>
  <si>
    <t>814370-1</t>
  </si>
  <si>
    <t>KB Prairie Consulting Ltd.</t>
  </si>
  <si>
    <t>MPSA: KB Prairie Consulting Ltd.</t>
  </si>
  <si>
    <t>Schedules: KB Prairie Consulting Ltd.</t>
  </si>
  <si>
    <t>814371-1</t>
  </si>
  <si>
    <t>Lorris Resources Ltd.</t>
  </si>
  <si>
    <t>MPSA: Lorris Resources Ltd.</t>
  </si>
  <si>
    <t>Schedules: Lorris Resources Ltd.</t>
  </si>
  <si>
    <t>814372-1</t>
  </si>
  <si>
    <t>Maxxam Analytics International Corporation</t>
  </si>
  <si>
    <t>Schedules: Maxxam Reclamation Supervision</t>
  </si>
  <si>
    <t>Primco Dene Royal Camp Services LP</t>
  </si>
  <si>
    <t>PDRC MGSA</t>
  </si>
  <si>
    <t>Pending Legal Director Approval</t>
  </si>
  <si>
    <t>PDRC Schedules: Kirby South Lodge Catering &amp; Housekeeping</t>
  </si>
  <si>
    <t>814171-1</t>
  </si>
  <si>
    <t>Ram River Environmental Consultants Ltd.</t>
  </si>
  <si>
    <t>MPSA: Ram River Environmental Consultants Ltd.</t>
  </si>
  <si>
    <t>Schedules: Ram River Environmental Consultants Ltd.</t>
  </si>
  <si>
    <t>814373-1</t>
  </si>
  <si>
    <t>Richardson Environmental Ltd.</t>
  </si>
  <si>
    <t>MPSA: 621754 Alberta Ltd. o/a Richardson Environmental</t>
  </si>
  <si>
    <t>Schedules: 621754 Alberta Ltd. o/a Richardson Environmental</t>
  </si>
  <si>
    <t>814369-1</t>
  </si>
  <si>
    <t>Salix Resource Management Ltd</t>
  </si>
  <si>
    <t>MPSA: Salix Resource Management Ltd.</t>
  </si>
  <si>
    <t>Schedules: Salix Resource Management Ltd.</t>
  </si>
  <si>
    <t>Stipa Environmental Consultants Inc</t>
  </si>
  <si>
    <t>MPSA: Stipa Environmental Consultants Inc.</t>
  </si>
  <si>
    <t>Schedules: Stipa Environmental Consultants Inc.</t>
  </si>
  <si>
    <t>814375-1</t>
  </si>
  <si>
    <t>Terrestrial Solutions Ltd.</t>
  </si>
  <si>
    <t>MPSA: Terrestrial Solutions (Division of 1036152 Alberta Ltd.)</t>
  </si>
  <si>
    <t>Schedules: Terrestrial Solutions (Division of 1036152 Alberta Ltd.)</t>
  </si>
  <si>
    <t>814376-1</t>
  </si>
  <si>
    <t>Facilities</t>
  </si>
  <si>
    <t>MJ's Water Hauling Co. Ltd</t>
  </si>
  <si>
    <t>Schedule B-1 Amendment 4 - Water Hauling - March 5, 2015</t>
  </si>
  <si>
    <t>807074-1</t>
  </si>
  <si>
    <t>Pason Systems Corp.</t>
  </si>
  <si>
    <t>Schedule B-1 Amendment 3 - Electrical Equipment - February 1, 2015</t>
  </si>
  <si>
    <t>807319-1</t>
  </si>
  <si>
    <t>Major Projects</t>
  </si>
  <si>
    <t>Catwauk Compression Ltd.</t>
  </si>
  <si>
    <t>Catwauk Compression Ltd: Mechanical Labour Service</t>
  </si>
  <si>
    <t>808693-1</t>
  </si>
  <si>
    <t>Compressors, P&amp;M - Compressors, Parts And Maintenance</t>
  </si>
  <si>
    <t>JDP - Endless Rod Services, Well Servicing</t>
  </si>
  <si>
    <t>813486-1</t>
  </si>
  <si>
    <t>Bearing Oilfield - Trucking, Well Servicing</t>
  </si>
  <si>
    <t>814090-1</t>
  </si>
  <si>
    <t>Command Fishing - Well Servicing</t>
  </si>
  <si>
    <t>814089-1</t>
  </si>
  <si>
    <t>Logging/Perf</t>
  </si>
  <si>
    <t>FMC - Logging &amp; Perf, Well Servicing</t>
  </si>
  <si>
    <t>Logan Scope, Well Servicing</t>
  </si>
  <si>
    <t>813704-2</t>
  </si>
  <si>
    <t>Powerstroke Well Control Ltd</t>
  </si>
  <si>
    <t>Powerstroke - Snubbing Services, Completions Operations</t>
  </si>
  <si>
    <t>Wireline</t>
  </si>
  <si>
    <t>Bonnett's Energy Corp.</t>
  </si>
  <si>
    <t>Bonnett's Energy - Schedules A &amp; B</t>
  </si>
  <si>
    <t>805658-2</t>
  </si>
  <si>
    <t>Cardue Energy Ltd.</t>
  </si>
  <si>
    <t>Cardue Energy MGSA - Ts &amp; Cs</t>
  </si>
  <si>
    <t>Production Testing</t>
  </si>
  <si>
    <t>Enseco Energy Services Partnership</t>
  </si>
  <si>
    <t>Enseco Energy Services - Supp 2</t>
  </si>
  <si>
    <t>All Services</t>
  </si>
  <si>
    <t>Ensign Testing Services Inc.</t>
  </si>
  <si>
    <t>ENSIGN Testing - MGSA T's &amp; C's</t>
  </si>
  <si>
    <t>ENSIGN Testing - Sch's ABCGI</t>
  </si>
  <si>
    <t>814669-1</t>
  </si>
  <si>
    <t>Essential Coil Tubing Services Ltd</t>
  </si>
  <si>
    <t>Essential Coil - Schedules</t>
  </si>
  <si>
    <t>811880-1</t>
  </si>
  <si>
    <t>Essential Coil Well Service Limited Partnership</t>
  </si>
  <si>
    <t>Essential Energy - Coil Tubing, Completions</t>
  </si>
  <si>
    <t>Fluid Pro Oilfield Services Ltd.</t>
  </si>
  <si>
    <t>Fluid Pro MGSA - T's &amp; C's</t>
  </si>
  <si>
    <t>Fluid Pro - MGSA - Schedules ABCGI</t>
  </si>
  <si>
    <t>814654-1</t>
  </si>
  <si>
    <t>Grant Production Testing Services Ltd</t>
  </si>
  <si>
    <t>Grant Production Testing - Sup 2</t>
  </si>
  <si>
    <t>Hoffman's Tank Truck Service Ltd.</t>
  </si>
  <si>
    <t>Hoffman's Tank Truck Services - T&amp;C</t>
  </si>
  <si>
    <t>Hoffman's Tank Truck Services - Schd's</t>
  </si>
  <si>
    <t>814560-1</t>
  </si>
  <si>
    <t>Isolation Equipment Services Inc</t>
  </si>
  <si>
    <t>Isolation Equipment Services - MGSA</t>
  </si>
  <si>
    <t>Rental - Tools</t>
  </si>
  <si>
    <t>Isolation Equipment - Schedules</t>
  </si>
  <si>
    <t>814708-1</t>
  </si>
  <si>
    <t>Opsco Energy Industries Ltd.</t>
  </si>
  <si>
    <t>Opsco Energy  - Supp 2</t>
  </si>
  <si>
    <t>Office Services</t>
  </si>
  <si>
    <t>Human Resources</t>
  </si>
  <si>
    <t>Rembrandt Awards Mfg. Ltd.</t>
  </si>
  <si>
    <t>Rembrandt Awards Service Agreement</t>
  </si>
  <si>
    <t>C&amp;J Energy Services</t>
  </si>
  <si>
    <t>CAODC Master Well Servicing Agreement</t>
  </si>
  <si>
    <t>CWC Well Services</t>
  </si>
  <si>
    <t>Ensign Drilling Partnership</t>
  </si>
  <si>
    <t>Rotating Equipment</t>
  </si>
  <si>
    <t>Flomax Compression Ltd.</t>
  </si>
  <si>
    <t>Flomax Compression Ltd: Mechanical Labour 2013-2015</t>
  </si>
  <si>
    <t>809213-1</t>
  </si>
  <si>
    <t>NCSG Crane &amp; Heavy Haul Trans Tech Inc.</t>
  </si>
  <si>
    <t>Trans Tech Company Name Change</t>
  </si>
  <si>
    <t>Integrity</t>
  </si>
  <si>
    <t>Onstream Pipeline Inspection Ltd</t>
  </si>
  <si>
    <t>Rate Decrease Pricing</t>
  </si>
  <si>
    <t>809917-1</t>
  </si>
  <si>
    <t>Supplement_Rocksteady Oilfield Services Inc: 2014 Fixed Pricing</t>
  </si>
  <si>
    <t>810825-1</t>
  </si>
  <si>
    <t>Sabre Well Servicing Inc</t>
  </si>
  <si>
    <t>Spirit West Energy Services Corp</t>
  </si>
  <si>
    <t>Twylight Pressure Controls Ltd.</t>
  </si>
  <si>
    <t>Twylight Pressure Controls Ltd: 2015-2017 Wireline Service Rate</t>
  </si>
  <si>
    <t>809138-1</t>
  </si>
  <si>
    <t>Mining</t>
  </si>
  <si>
    <t>Dash Fueling Services Ltd</t>
  </si>
  <si>
    <t>Fuel Hauling</t>
  </si>
  <si>
    <t>Joe Martin &amp; Sons Ltd</t>
  </si>
  <si>
    <t>On site trucking - HOR</t>
  </si>
  <si>
    <t>Upgrading &amp; Utilitie - Upgrading &amp; Utilities</t>
  </si>
  <si>
    <t>Nalco Canada Inc.</t>
  </si>
  <si>
    <t>VRRI Rate adjustment</t>
  </si>
  <si>
    <t>VRRI Price Adjustment</t>
  </si>
  <si>
    <t>Quadra Chemicals Ltd.</t>
  </si>
  <si>
    <t>Caustic Soda</t>
  </si>
  <si>
    <t>SNF Canada Ltd</t>
  </si>
  <si>
    <t>Polymer Supply</t>
  </si>
  <si>
    <t>Business Services - Business Services &amp; Strategic Planning</t>
  </si>
  <si>
    <t>Projects</t>
  </si>
  <si>
    <t>Wolf Lake</t>
  </si>
  <si>
    <t>Energetic Services Inc.</t>
  </si>
  <si>
    <t>Energetic Services Inc.; MGSA</t>
  </si>
  <si>
    <t>Energetic Services Inc.; Schedules Fairview Fluid Haul</t>
  </si>
  <si>
    <t>813777-1</t>
  </si>
  <si>
    <t>Joe Loomis Trucking Ltd</t>
  </si>
  <si>
    <t>Joe Loomis Trucking Ltd.; FSJ South Fluid Hauling Services</t>
  </si>
  <si>
    <t>Joe Loomis Trucking Ltd.; Schedules FSJ Fluid Haul</t>
  </si>
  <si>
    <t>813849-1</t>
  </si>
  <si>
    <t>Constr - Pipeline - Construction - Pipeline</t>
  </si>
  <si>
    <t>Marketing</t>
  </si>
  <si>
    <t>Altex Industries Inc.</t>
  </si>
  <si>
    <t>Hardisty Heat Exchanger</t>
  </si>
  <si>
    <t>Enzeetech Inc.</t>
  </si>
  <si>
    <t>Hydrogeological Testing</t>
  </si>
  <si>
    <t>810588-1</t>
  </si>
  <si>
    <t>2015 -2016 Rates</t>
  </si>
  <si>
    <t>806776-1</t>
  </si>
  <si>
    <t>Mosaic Incorporated</t>
  </si>
  <si>
    <t>Mosaic Ts &amp; Cs</t>
  </si>
  <si>
    <t>Navus Environmental Inc.</t>
  </si>
  <si>
    <t>MGSA Ts &amp; Cs</t>
  </si>
  <si>
    <t>Consult - Rec/Rem - Consulting - Reclamation / Remediation</t>
  </si>
  <si>
    <t>Reclamation Scope and Rates</t>
  </si>
  <si>
    <t>Consult - Engineer - Consulting - Engineering</t>
  </si>
  <si>
    <t>Rangeland Engineering Company Ltd</t>
  </si>
  <si>
    <t>Rangeland Engineering Ts &amp; Cs - EP Agreement</t>
  </si>
  <si>
    <t>Master Engineering and Procurement Services Agreem</t>
  </si>
  <si>
    <t>Ridgeline Canada Inc</t>
  </si>
  <si>
    <t>Ridgeline Canada Inc. Ts &amp; Cs</t>
  </si>
  <si>
    <t>Spill Response</t>
  </si>
  <si>
    <t>Secure Energy Services Inc.</t>
  </si>
  <si>
    <t>Horizon Waste Operations</t>
  </si>
  <si>
    <t>SECURE ENERGY SERVICES: RATE CHANGE</t>
  </si>
  <si>
    <t>805449-1</t>
  </si>
  <si>
    <t>Spartan Controls Ltd.</t>
  </si>
  <si>
    <t>Pressure Transmitters</t>
  </si>
  <si>
    <t>807493-45</t>
  </si>
  <si>
    <t>Stantec Consulting Ltd.</t>
  </si>
  <si>
    <t>Wabasca Landfill</t>
  </si>
  <si>
    <t>Buick Disposal Wells</t>
  </si>
  <si>
    <t>LANDFILL &amp; TRD RATES 2015</t>
  </si>
  <si>
    <t>806972-3</t>
  </si>
  <si>
    <t>C. Herman Trucking Ltd.</t>
  </si>
  <si>
    <t>C. Herman Trucking MGSA - Replaces MGSA #386</t>
  </si>
  <si>
    <t>C. Herman Trucking MGSA Schedules</t>
  </si>
  <si>
    <t>814262-1</t>
  </si>
  <si>
    <t>Dechen Limited Partnership</t>
  </si>
  <si>
    <t>Dechen - New Rate Supplement</t>
  </si>
  <si>
    <t>805084-1</t>
  </si>
  <si>
    <t>Precision Contractors Ltd.</t>
  </si>
  <si>
    <t>Precision Contractors - Replaces MGSA 803230</t>
  </si>
  <si>
    <t>Precision Contractors - Schedules</t>
  </si>
  <si>
    <t>814197-1</t>
  </si>
  <si>
    <t>Redek Backhoe Services Ltd.</t>
  </si>
  <si>
    <t>Redek Backhoe - MGSA</t>
  </si>
  <si>
    <t>Redek Backhoe - Lease Construction Schedules</t>
  </si>
  <si>
    <t>814545-1</t>
  </si>
  <si>
    <t>Swamp Mats, a division of Horizon North Camp &amp; Catering Partnership</t>
  </si>
  <si>
    <t>Swamp Mats MGSA - Replaces #685</t>
  </si>
  <si>
    <t>Swamp Mats MSGA Schedules</t>
  </si>
  <si>
    <t>Construction Minor</t>
  </si>
  <si>
    <t>Top Grade Construction Ltd.</t>
  </si>
  <si>
    <t>Top Grade Construction - New Rate Supp.</t>
  </si>
  <si>
    <t>808646-1</t>
  </si>
  <si>
    <t>Su, Pan</t>
  </si>
  <si>
    <t>Clean Harbors Energy And Industrial Services Corp.</t>
  </si>
  <si>
    <t>Convent &amp; Thermal Field Services: Clean Harbors</t>
  </si>
  <si>
    <t>Manatokan Oilfield Services Inc</t>
  </si>
  <si>
    <t>MANATOKAN OILFIELD SERVICES INC: MGSA</t>
  </si>
  <si>
    <t>Northern Industrial Insulation Contractors Inc.</t>
  </si>
  <si>
    <t>On Site Projects Ltd.</t>
  </si>
  <si>
    <t>On Site Projects Ltd.: MGSA</t>
  </si>
  <si>
    <t>TAP Energy Services Ltd</t>
  </si>
  <si>
    <t>TAP Energy Services Ltd.: MGSA</t>
  </si>
  <si>
    <t>V-Beau Construction Ltd</t>
  </si>
  <si>
    <t>V-Beau Construction Ltd.: MGSA</t>
  </si>
  <si>
    <t>Casing Accessories</t>
  </si>
  <si>
    <t>Woo, Cam</t>
  </si>
  <si>
    <t>Regent Energy Group Ltd</t>
  </si>
  <si>
    <t>Regent Pricing Agreement</t>
  </si>
  <si>
    <t>Purchase Agreement</t>
  </si>
  <si>
    <t>Summit Tubulars Corporation</t>
  </si>
  <si>
    <t>OCTG Distribution Services</t>
  </si>
  <si>
    <t>Schedule A/B and Joinder</t>
  </si>
  <si>
    <t>813706-1</t>
  </si>
  <si>
    <t>Stratum Energy Consultants Inc</t>
  </si>
  <si>
    <t>Stratum Energy Consultants Inc - T's &amp; C's</t>
  </si>
  <si>
    <t>BST Executive Services Inc</t>
  </si>
  <si>
    <t>BST Executive Services Inc. - MPSA</t>
  </si>
  <si>
    <t xml:space="preserve">12% Across the Board on all Pump Sizes for April &amp; May Sales </t>
  </si>
  <si>
    <t xml:space="preserve">June </t>
  </si>
  <si>
    <t xml:space="preserve">VRRI Savings for April on Conventional, HP &amp; HT ESP's </t>
  </si>
  <si>
    <t xml:space="preserve">Baker Hughes </t>
  </si>
  <si>
    <t>VRRI Savings for April on PC Pumps</t>
  </si>
  <si>
    <t>Recip Pumps</t>
  </si>
  <si>
    <t>VRRI Savings for April on Reciprocating Pumps</t>
  </si>
  <si>
    <t>Customer Held Inventory Utilized April 2015</t>
  </si>
  <si>
    <t>Weatherford</t>
  </si>
  <si>
    <t xml:space="preserve">Recip Pumps </t>
  </si>
  <si>
    <t>3043</t>
  </si>
  <si>
    <t>Customer Held Inventory Utilized January - April 2015</t>
  </si>
  <si>
    <t>2700</t>
  </si>
  <si>
    <t xml:space="preserve">Discount Rebates Based on Volume and Spend Thresholds applied to April 2015 invoices for Bonnyville. </t>
  </si>
  <si>
    <t>Negotiated rates for Unisol for month of June. Reduced $0.05 / liter - usage in April was 695,876 liters.</t>
  </si>
  <si>
    <r>
      <t xml:space="preserve">Contacted Flint to discuss rate reductions and operational efficiencies. Flint to provide CNQ with opportunities by Thursday April 2nd. SM to forward information on Early Payment. </t>
    </r>
    <r>
      <rPr>
        <b/>
        <sz val="11"/>
        <color theme="1"/>
        <rFont val="Calibri"/>
        <family val="2"/>
        <scheme val="minor"/>
      </rPr>
      <t xml:space="preserve">Update April 16th: </t>
    </r>
    <r>
      <rPr>
        <sz val="11"/>
        <color theme="1"/>
        <rFont val="Calibri"/>
        <family val="2"/>
        <scheme val="minor"/>
      </rPr>
      <t xml:space="preserve"> Flint declined participating in Early Pay. Proposed gaining work in the Lloyd and SK area of CNQ's properties; transporting new shipments to their yards versus trucking and moving existing inventories. Also proposed GP. Provided rates and will evaluate costs against other services providers. </t>
    </r>
    <r>
      <rPr>
        <b/>
        <sz val="11"/>
        <color theme="1"/>
        <rFont val="Calibri"/>
        <family val="2"/>
        <scheme val="minor"/>
      </rPr>
      <t>Udpate May 4th:</t>
    </r>
    <r>
      <rPr>
        <sz val="11"/>
        <color theme="1"/>
        <rFont val="Calibri"/>
        <family val="2"/>
        <scheme val="minor"/>
      </rPr>
      <t xml:space="preserve"> SM and MM are completing a rew of proposed rate reductions to assist with determining if the services will still be sent for RFx. </t>
    </r>
    <r>
      <rPr>
        <b/>
        <sz val="11"/>
        <color theme="1"/>
        <rFont val="Calibri"/>
        <family val="2"/>
        <scheme val="minor"/>
      </rPr>
      <t>Update June 8th:</t>
    </r>
    <r>
      <rPr>
        <sz val="11"/>
        <color theme="1"/>
        <rFont val="Calibri"/>
        <family val="2"/>
        <scheme val="minor"/>
      </rPr>
      <t xml:space="preserve">Rate reduction is based on receiving additional work in other areas. The rates were still higher for ancillary services. Bidding the services was decided against as discussions were already held, some reductions were provided with contingency and activity is significantly reduced to warrant positive commercial results. </t>
    </r>
  </si>
  <si>
    <r>
      <t xml:space="preserve">Contacted Guardian to discuss rate reductions and operational efficiencies. Guardian to provide CNQ with opportunities by Monday April 6th. SM to forward information on Early Payment. </t>
    </r>
    <r>
      <rPr>
        <b/>
        <sz val="11"/>
        <color theme="1"/>
        <rFont val="Calibri"/>
        <family val="2"/>
        <scheme val="minor"/>
      </rPr>
      <t>Update April 16th:</t>
    </r>
    <r>
      <rPr>
        <sz val="11"/>
        <color theme="1"/>
        <rFont val="Calibri"/>
        <family val="2"/>
        <scheme val="minor"/>
      </rPr>
      <t xml:space="preserve"> Guardian declined participation in the early pay program. Combining machine shop with inspection facility (already planned activity and not necessariliy specific to CNQ's requests). will provide quarterly physical cheques of inventory in all yards but at a cost. Offered reduced rates for all yards CNQ uses (current and future) if they can obtain some of the work in GP. SM and MM are evaluating costs against other service providers. </t>
    </r>
    <r>
      <rPr>
        <b/>
        <sz val="11"/>
        <color theme="1"/>
        <rFont val="Calibri"/>
        <family val="2"/>
        <scheme val="minor"/>
      </rPr>
      <t>Udpate May 4th:</t>
    </r>
    <r>
      <rPr>
        <sz val="11"/>
        <color theme="1"/>
        <rFont val="Calibri"/>
        <family val="2"/>
        <scheme val="minor"/>
      </rPr>
      <t xml:space="preserve"> Requested additional rates on March 27th that were not originally provided; still pending. SM and MM are completing a rew of proposed rate reductions to assist with determining if the services will still be sent for RFx. </t>
    </r>
    <r>
      <rPr>
        <b/>
        <sz val="11"/>
        <color theme="1"/>
        <rFont val="Calibri"/>
        <family val="2"/>
        <scheme val="minor"/>
      </rPr>
      <t>Update June 8th:</t>
    </r>
    <r>
      <rPr>
        <sz val="11"/>
        <color theme="1"/>
        <rFont val="Calibri"/>
        <family val="2"/>
        <scheme val="minor"/>
      </rPr>
      <t xml:space="preserve"> Rate reduction is based on receiving additional work in other areas. The rates were still higher for ancillary services. Bidding the services was decided against as discussions were already held, some reductions were provided with contingency and activity is significantly reduced to warrant positive commercial results. </t>
    </r>
  </si>
  <si>
    <r>
      <rPr>
        <sz val="2"/>
        <color theme="1"/>
        <rFont val="Calibri"/>
        <family val="2"/>
        <scheme val="minor"/>
      </rPr>
      <t xml:space="preserve">Met with Steve Lepp. The working relationship agreement with CLFN has been executed. The expectation is to continue to work with PD for catering services at Kirby South and Primrose. Steve to call back PD, James Blackman and notify him that SM will be in contact to arrange a meeting with just himself to begin the discussions probably the week of Dec 8th (pending confirmation from Steve). Negotiating parties will have 90 days to complete a deal from the first day meeting. If required, CNQ will issue an extension to the current services provider, CNC, at both camps. SM has arranged an internal strategy meeting to prepare for the negotiation before meeting with PD. </t>
    </r>
    <r>
      <rPr>
        <b/>
        <sz val="2"/>
        <color theme="1"/>
        <rFont val="Calibri"/>
        <family val="2"/>
        <scheme val="minor"/>
      </rPr>
      <t>Update Dec 8th:</t>
    </r>
    <r>
      <rPr>
        <sz val="2"/>
        <color theme="1"/>
        <rFont val="Calibri"/>
        <family val="2"/>
        <scheme val="minor"/>
      </rPr>
      <t xml:space="preserve"> Arranging a meeting time PD - pending for Wed Dec 10th or Fri Dec 12th. </t>
    </r>
    <r>
      <rPr>
        <b/>
        <sz val="2"/>
        <color theme="1"/>
        <rFont val="Calibri"/>
        <family val="2"/>
        <scheme val="minor"/>
      </rPr>
      <t>Update Jan 12th:</t>
    </r>
    <r>
      <rPr>
        <sz val="2"/>
        <color theme="1"/>
        <rFont val="Calibri"/>
        <family val="2"/>
        <scheme val="minor"/>
      </rPr>
      <t xml:space="preserve"> Meeting with PD did not occur. PD did not want to discuss anything further with CNQ and wanted to providing pricing from their existing JV with Royal Camp. CNQ issued a pricing submission form on Dec 17th along with company background information, due back Mon Jan 5th, 2015. Pricing submission was received on time. Review of pricing with internal CNQ groups is scheduled for Tues Jan 13th. Issued Clarification questions about pricing sent Friday Jan 9th with response due back Tues Jan 13th by 12:00 PM. </t>
    </r>
    <r>
      <rPr>
        <b/>
        <sz val="2"/>
        <color theme="1"/>
        <rFont val="Calibri"/>
        <family val="2"/>
        <scheme val="minor"/>
      </rPr>
      <t xml:space="preserve">Update Jan 19th: </t>
    </r>
    <r>
      <rPr>
        <sz val="2"/>
        <color theme="1"/>
        <rFont val="Calibri"/>
        <family val="2"/>
        <scheme val="minor"/>
      </rPr>
      <t xml:space="preserve">Review/Negotiation meeting with CNQ &amp; PDRC pending response from PDRC for either Thursday Jan 22nd or Fri Jan 23rd. </t>
    </r>
    <r>
      <rPr>
        <b/>
        <sz val="2"/>
        <color theme="1"/>
        <rFont val="Calibri"/>
        <family val="2"/>
        <scheme val="minor"/>
      </rPr>
      <t>Update Jan 26th:</t>
    </r>
    <r>
      <rPr>
        <sz val="2"/>
        <color theme="1"/>
        <rFont val="Calibri"/>
        <family val="2"/>
        <scheme val="minor"/>
      </rPr>
      <t xml:space="preserve"> Met with PDRC on Friday Jan 23rd, along with 3 other PD Councillors. Discussed additional operational efficiency areas (reducing the guest to staff ratio, reducing the number of bedroom linen changes/washings, closing down dorm wings, food limits). PDRC had expressed prior to the meeting they could reduce their pricing further and wanted to discuss such opportunities. During the meeting, no rates were provided and PDRC would require a site tour (which they did not participate in during the RFQ process) to be able to provide a more accurate rate. PDRC will arrange for a site tour with Ron S and are to provide updated number by Friday Jan 30th. PD was encouraged by the conversations and working on building the relationship. PDRC suggested providing the current provider with 30 days' notice. CNQ stated that notices would not be issued until a agreement (if reached) would be finalized.  </t>
    </r>
    <r>
      <rPr>
        <b/>
        <sz val="2"/>
        <color theme="1"/>
        <rFont val="Calibri"/>
        <family val="2"/>
        <scheme val="minor"/>
      </rPr>
      <t>Update Feb 2nd:</t>
    </r>
    <r>
      <rPr>
        <sz val="2"/>
        <color theme="1"/>
        <rFont val="Calibri"/>
        <family val="2"/>
        <scheme val="minor"/>
      </rPr>
      <t xml:space="preserve"> PDRC arranged for site visits of the camp to better prepare any additional rate options and outline additional operational efficiencies. CNQ is expecting another submission by Friday Feb 6th. </t>
    </r>
    <r>
      <rPr>
        <b/>
        <sz val="2"/>
        <color theme="1"/>
        <rFont val="Calibri"/>
        <family val="2"/>
        <scheme val="minor"/>
      </rPr>
      <t>Update Feb 9th:</t>
    </r>
    <r>
      <rPr>
        <sz val="2"/>
        <color theme="1"/>
        <rFont val="Calibri"/>
        <family val="2"/>
        <scheme val="minor"/>
      </rPr>
      <t xml:space="preserve"> PDRC submitted additional pricing after completing a site tour. Still had additional questions on other potential changes to the SOW that would reduce costs; e.g.. asked if CNQ would consider closing the lounge etc. In the meeting on Jan 23rd, it was stated that </t>
    </r>
    <r>
      <rPr>
        <u/>
        <sz val="2"/>
        <color theme="1"/>
        <rFont val="Calibri"/>
        <family val="2"/>
        <scheme val="minor"/>
      </rPr>
      <t>ALL</t>
    </r>
    <r>
      <rPr>
        <sz val="2"/>
        <color theme="1"/>
        <rFont val="Calibri"/>
        <family val="2"/>
        <scheme val="minor"/>
      </rPr>
      <t xml:space="preserve"> options could be presented and priced out. PDRC is verifying a few additional operational items with the BU before providing a 3rd pricing submission option(s).  </t>
    </r>
    <r>
      <rPr>
        <b/>
        <sz val="2"/>
        <color theme="1"/>
        <rFont val="Calibri"/>
        <family val="2"/>
        <scheme val="minor"/>
      </rPr>
      <t>Update Feb 17th:</t>
    </r>
    <r>
      <rPr>
        <sz val="2"/>
        <color theme="1"/>
        <rFont val="Calibri"/>
        <family val="2"/>
        <scheme val="minor"/>
      </rPr>
      <t xml:space="preserve"> Received revised pricing. SM will review with Manager first before sharing with BU &amp; Stakeholder. Improvement in pricing with a reduction to some services such as, changing bedding every other day, increased guest to staff ratio (13:1 vs 10:1), food and beverage limits. </t>
    </r>
    <r>
      <rPr>
        <b/>
        <sz val="2"/>
        <color theme="1"/>
        <rFont val="Calibri"/>
        <family val="2"/>
        <scheme val="minor"/>
      </rPr>
      <t>Update March 20th:</t>
    </r>
    <r>
      <rPr>
        <sz val="2"/>
        <color theme="1"/>
        <rFont val="Calibri"/>
        <family val="2"/>
        <scheme val="minor"/>
      </rPr>
      <t xml:space="preserve"> PDRC provided revised rates once more on Feb 26th; reducing base rate further and providing additional optional services changes to reduce the costs further. Stakeholder, SM and BU reviewed and agreed to finalize the agreement with PDRC based on the last submission for the Kirby South Camp. Any of the optional service item rates will be included and can be added or removed from time to time if required during the duration of the services (reduced room cleaning frequency, lunch time beverage and food limits etc). PDRC will require a minimum of 21 days to mobilize services. 30 day notice to CNC will not be issued until T&amp;C's are signed with PDRC and confirmed that they can mobilize when required. Primrose camp is closing. SM will e-mail PDRC and ask if they will hold their rates for the time frame outlined in the duration of the SOW in the event the Primrose camp is opened. Nothing will be formally stated in an executed agreement. </t>
    </r>
    <r>
      <rPr>
        <b/>
        <sz val="2"/>
        <color theme="1"/>
        <rFont val="Calibri"/>
        <family val="2"/>
        <scheme val="minor"/>
      </rPr>
      <t xml:space="preserve">Update March 30th: </t>
    </r>
    <r>
      <rPr>
        <sz val="2"/>
        <color theme="1"/>
        <rFont val="Calibri"/>
        <family val="2"/>
        <scheme val="minor"/>
      </rPr>
      <t xml:space="preserve">CNQ Camps, SM and Stakeholder have internally accepted re-submitted base rates for Catering &amp; Housekeeping Services at the Kirby South Camp ($19.2 MM over 3 years). If CNQ chose to implement additional service changes, CNQ could potentially save an additional (~ $690K annually). CNQ will still be paying a premium of $1.3 MM over 3 years versus Outland (with an added (estimated) $5/man-day First Nation Contribution) and $19k over 3 years from CNC. PDRC reduced their rates by $8.4 MM from their original submission from the RFP in Q4 2014. CNQ is notifying the Kirby Ops Superintendent of the intended change before notifying PDRC. </t>
    </r>
    <r>
      <rPr>
        <b/>
        <sz val="2"/>
        <color theme="1"/>
        <rFont val="Calibri"/>
        <family val="2"/>
        <scheme val="minor"/>
      </rPr>
      <t>Update April 16th:</t>
    </r>
    <r>
      <rPr>
        <sz val="2"/>
        <color theme="1"/>
        <rFont val="Calibri"/>
        <family val="2"/>
        <scheme val="minor"/>
      </rPr>
      <t xml:space="preserve"> PDRC will hold rates for Primrose camp in the event it does re-open. re-evaluating PDRC's pricing at the 50-100 occupancy band; currently a $20/manday increase from what is currently being paid. CNQ cannot accept this type of incerase at this time. PDRC currently offered additional 2 options to reduce the rate by $8.00/manday but require a reduced service level than what was outlined in the scope. PDRC is reviewing with the remaining JV partners and will get back to CNQ with etiher a further reduced rate, no further change or a postponed decision. TBD. If it's a postponed decision; CNQ can request CNC remain as the provider or approach Outland Camps and negotiation a reduced man-day rate for the 50-100 occupancy band as well; also currently $20 higher than current CNC rate. </t>
    </r>
    <r>
      <rPr>
        <b/>
        <sz val="10"/>
        <color theme="1"/>
        <rFont val="Calibri"/>
        <family val="2"/>
        <scheme val="minor"/>
      </rPr>
      <t>Udpate May 4th:</t>
    </r>
    <r>
      <rPr>
        <sz val="10"/>
        <color theme="1"/>
        <rFont val="Calibri"/>
        <family val="2"/>
        <scheme val="minor"/>
      </rPr>
      <t xml:space="preserve"> CNQ issued Work Order to PDRC. PDRC requested adding some additional language to define the scope changes of services when at lower occupancy bands. Also requested that CNQ includes wording that if CNQ does not close any of the "non-essential" areas (theater, bootrooms, lounge etc), that there will be an additional charge to account for required additional personnel. This was not part of the agreed upon pricing nor was stated in the quote. CNQ is wanting to avoid multiple additional costs as it could negatively impact any savings acheived from the reduced man-day rates and want to think creatively in resolving such concerns instead of resoting to financial output; final outcome pending. PDRC </t>
    </r>
    <r>
      <rPr>
        <i/>
        <sz val="10"/>
        <color theme="1"/>
        <rFont val="Calibri"/>
        <family val="2"/>
        <scheme val="minor"/>
      </rPr>
      <t xml:space="preserve">assumed </t>
    </r>
    <r>
      <rPr>
        <sz val="10"/>
        <color theme="1"/>
        <rFont val="Calibri"/>
        <family val="2"/>
        <scheme val="minor"/>
      </rPr>
      <t xml:space="preserve">that at 50 occupants or less, CNQ would close the camp, which CNQ did not state this. PDRC disclosed that if they continue to operate at that population band (which a rate was provided for), that they would be losing money and wanted to include a recriporical cancellation clause which was denied; having tight margins is not just cause for the request. </t>
    </r>
    <r>
      <rPr>
        <b/>
        <sz val="10"/>
        <color theme="1"/>
        <rFont val="Calibri"/>
        <family val="2"/>
        <scheme val="minor"/>
      </rPr>
      <t>Update May 13th:</t>
    </r>
    <r>
      <rPr>
        <sz val="10"/>
        <color theme="1"/>
        <rFont val="Calibri"/>
        <family val="2"/>
        <scheme val="minor"/>
      </rPr>
      <t xml:space="preserve"> Still on-going negotiating wording to include; PDRC request to include wording to state that upon review of potentail additonal costs that CNQ will not unreasonably withold accepting. SM suggested additional wording that both parties would review and discuss services and that changes could be made to maintain or reduce costs, avoiding any cost increase to the services. This is what has occured in the past and CNQ has worked with Contractors to effectively manage costs and maximize effeciences for both parties. SM also reviewed with legal and that if CNQ did not accept an increase, it would be up to PDRC to prove CNQ was unreasonably witholding. The discussion of the possible scenario this would be effective is at occupacny less than 50. The opportunity cost of going to court over a small amount would be highly unlikely and it could also jepordize future business dealsing between Royal Camps, CLFN and CNQ. SM to review with PDRC again and try to resolve. </t>
    </r>
    <r>
      <rPr>
        <b/>
        <sz val="10"/>
        <color theme="1"/>
        <rFont val="Calibri"/>
        <family val="2"/>
        <scheme val="minor"/>
      </rPr>
      <t>Update May 22nd:</t>
    </r>
    <r>
      <rPr>
        <sz val="10"/>
        <color theme="1"/>
        <rFont val="Calibri"/>
        <family val="2"/>
        <scheme val="minor"/>
      </rPr>
      <t xml:space="preserve"> SM reviewed wording with Legal who provided suggestions for wording. Even if "request shall not be unreasonably withheld" is included in the contract, the contractor would still be responsible for proving CNQ was being unreasonable in withholding consent under the facts and that CNQ is untimely entitled to determine what is reasonable under those facts based on our interests alone. If a dispute still occured, the final outcome would be the decision of a court of law. Doing so would not be in the best intersts of any party and would jeopardize current and future relations between Royal, CLFN and CNQ. It was stated to PDRC that it is strongly believed everyone can work collectively in resolving matters, similar to CNQ other camps. PDRC accepted the addition to the notification clause. Pending the BA's final review of the agreement on Monday, a copy will be issued to PDRC for signing. T&amp;C signing also remain pending.  </t>
    </r>
    <r>
      <rPr>
        <b/>
        <sz val="10"/>
        <color theme="1"/>
        <rFont val="Calibri"/>
        <family val="2"/>
        <scheme val="minor"/>
      </rPr>
      <t xml:space="preserve">Update June 8th: </t>
    </r>
    <r>
      <rPr>
        <sz val="10"/>
        <color theme="1"/>
        <rFont val="Calibri"/>
        <family val="2"/>
        <scheme val="minor"/>
      </rPr>
      <t xml:space="preserve">The Agreement and Work Order have been executed. </t>
    </r>
  </si>
  <si>
    <r>
      <t xml:space="preserve">Primrose camp is being shut-in. Issued 30 day notice of cancellation to CNC March 20th. Last day of required service will be April 18th. If the camp re-opens, they will not be the returning as the C&amp;H provider. </t>
    </r>
    <r>
      <rPr>
        <b/>
        <sz val="11"/>
        <color theme="1"/>
        <rFont val="Calibri"/>
        <family val="2"/>
        <scheme val="minor"/>
      </rPr>
      <t>Update April 16th:</t>
    </r>
    <r>
      <rPr>
        <sz val="11"/>
        <color theme="1"/>
        <rFont val="Calibri"/>
        <family val="2"/>
        <scheme val="minor"/>
      </rPr>
      <t xml:space="preserve"> Camp is closing this week. Any costs accociated will be reviewed by the BA. Notice of SOW close out will be issued next week. </t>
    </r>
    <r>
      <rPr>
        <b/>
        <sz val="11"/>
        <color theme="1"/>
        <rFont val="Calibri"/>
        <family val="2"/>
        <scheme val="minor"/>
      </rPr>
      <t>Update June 8th:</t>
    </r>
    <r>
      <rPr>
        <sz val="11"/>
        <color theme="1"/>
        <rFont val="Calibri"/>
        <family val="2"/>
        <scheme val="minor"/>
      </rPr>
      <t xml:space="preserve"> Notice was faxed to CNC on April 29th, 2015.</t>
    </r>
  </si>
  <si>
    <t>CNC / Camps / Kirby South Camp</t>
  </si>
  <si>
    <r>
      <rPr>
        <b/>
        <sz val="11"/>
        <color theme="1"/>
        <rFont val="Calibri"/>
        <family val="2"/>
        <scheme val="minor"/>
      </rPr>
      <t xml:space="preserve"> June 8th:</t>
    </r>
    <r>
      <rPr>
        <sz val="11"/>
        <color theme="1"/>
        <rFont val="Calibri"/>
        <family val="2"/>
        <scheme val="minor"/>
      </rPr>
      <t xml:space="preserve"> Notice was faxed to CNC on June 8th, 2015</t>
    </r>
  </si>
  <si>
    <t>Contract has been Re-assigned to Cam Woo</t>
  </si>
  <si>
    <t>CampTEK</t>
  </si>
  <si>
    <t>Camp VDM Services - Primrose</t>
  </si>
  <si>
    <t>811257-1</t>
  </si>
  <si>
    <t xml:space="preserve">Resulting in the Primrose Camp temporarility being closed (opening TBD), the VDM services were suspended as of April 15th, 2015 until August 2015. Primrose Camp fixed monthly costs $3,915.00 x 4.5 months = $17,617.50 (minimum savings)
CampTEK and CNQ will review in August if the camp will be re-opened or closed. </t>
  </si>
  <si>
    <t>Safety Services</t>
  </si>
  <si>
    <t>Coil Tubing</t>
  </si>
  <si>
    <t>Down Hole Tools</t>
  </si>
  <si>
    <t>Cement</t>
  </si>
  <si>
    <t>RFQ 621</t>
  </si>
  <si>
    <t>RFQ 622</t>
  </si>
  <si>
    <t>RFQ 623</t>
  </si>
  <si>
    <t>RFQ 624</t>
  </si>
  <si>
    <t>RFQ 625</t>
  </si>
  <si>
    <t>RFQ 626</t>
  </si>
  <si>
    <t xml:space="preserve">Services are required for the 130 wellbore abandonment project in Stettler, AB. Work is to begin  July 15, 2015. </t>
  </si>
  <si>
    <t>Update to cost saving number;
actual monthly savings = $4,147.50 (vs $3,915.00 from June 8)
updated 4.5 month savings = $18,663.75
Additonal savings of = 18,663.75 - 17,617.50 = $1,046.25</t>
  </si>
  <si>
    <t>E&amp;I representatives within CNQ</t>
  </si>
  <si>
    <t>Start developing a service questionaire for  CNQ field to fill in . The questionaire will be used in developing KPIs  and be used in KPI meetings with contractors . I will lead the developpment and have input from  E&amp;I representaives from Horizon, Thermal, Conventional  and Operations. Goal to achieve a standard template questionaire for E&amp;I services  that would help measure the performance of E&amp;I contractor in various locations of CNQ.</t>
  </si>
  <si>
    <t xml:space="preserve">Pyramid Electric </t>
  </si>
  <si>
    <t>on going</t>
  </si>
  <si>
    <t>Reduced pricing for Horizon Polymer Seacans</t>
  </si>
  <si>
    <t>Quadra</t>
  </si>
  <si>
    <t>Horizon needed 50 Sea cans for Polymer. 40 were transferred from Brintnell (already logged). They needed to purchase 10 more. Negotiated with SNF to offer the 2010 price instead of the 2014 price. The difference is $17,500 each.  @ exchange rate of 15% this is a 148,650.00 cost avoidance</t>
  </si>
  <si>
    <t>Baker</t>
  </si>
  <si>
    <t>Baker Hughes has been taken over by Halliburton and has not offered anything beyond contract in savings. Expect Halliburton to rebrand in 2016 and combine with Multi-Chem.</t>
  </si>
  <si>
    <t>dale Palmer</t>
  </si>
  <si>
    <t>Awaitng Senior meeting with Halliburton &amp; offical turn over in 2016</t>
  </si>
  <si>
    <t>HOR U2 has begun ordering Caustic Soda from Quadra (from the contract) immediately.  Harvey’s  estimate usage for the balance of the year is: Caustic: 252,000 kg
• 50.1% convert from wet/kg to DMT
• Equals 126DMT
• Quadra Price: $0.773/dry kg x 0.5071= $0.392/ wet kg
• Nalco Price: $0.4539
• Savings: $15,120.00 this year</t>
  </si>
  <si>
    <t>Monthly rebate Cheque - May 2015</t>
  </si>
  <si>
    <t>$15,607,43</t>
  </si>
  <si>
    <r>
      <t xml:space="preserve">Working with Production and Operations teams to source endless rod string data from Well View database.  The goal is to evaluate then integrate product performance with commercial data to update procurement strategy.  Includes investigating opportunities to leverage &amp; consolidate CNQ demand for product + services while refreshing endless rod (CoRod, ProRod)  historical usage and trending $/m from primary vendors.  Work supports Well Service, Calgary Completion &amp; Field Operations Teams.
Update: May 11 -  Initiative postponed until until C. Kinniburgh returns to work.
</t>
    </r>
    <r>
      <rPr>
        <b/>
        <sz val="11"/>
        <rFont val="Calibri"/>
        <family val="2"/>
      </rPr>
      <t>Update: June 15</t>
    </r>
    <r>
      <rPr>
        <sz val="11"/>
        <rFont val="Calibri"/>
        <family val="2"/>
      </rPr>
      <t xml:space="preserve"> - Volume and pricing data updated.  With low activity level there is no immeidate need by business area for change.</t>
    </r>
  </si>
  <si>
    <t xml:space="preserve">Discount Rebates Based on Volume and Spend Thresholds applied to May 2015 invoices for Bonnyville. </t>
  </si>
  <si>
    <t xml:space="preserve">VRRI Savings for May on Conventional, HP &amp; HT ESP's </t>
  </si>
  <si>
    <t xml:space="preserve">VRRI Savings for May on PC Pumps </t>
  </si>
  <si>
    <t>VRRI Savings for May on Reciprocating Pumps</t>
  </si>
  <si>
    <t>Rerun Pumps from Jan - May 2015</t>
  </si>
  <si>
    <t>Rerun Pumps from Jan - Mar &amp; May 2015</t>
  </si>
  <si>
    <t>Rerun Pumps - May 2015</t>
  </si>
  <si>
    <t>Rerun Pumps - April &amp; May 2015</t>
  </si>
  <si>
    <t>Rerun ESP Components May 2015</t>
  </si>
  <si>
    <t>ENTERED MONTHLY BY REPORT WE DO NOT HAVE TO ENTER ANYTHING</t>
  </si>
  <si>
    <t>HON &amp; HOC Field Operations</t>
  </si>
  <si>
    <t>Javier Acosta</t>
  </si>
  <si>
    <t>PDRC / Kirby South Camp / Camps</t>
  </si>
  <si>
    <t xml:space="preserve">Pyramid Electric has been losing business to their employees. Employees have quit Pyramid Electric and formed their own company and have been supported by CNRL Employees. The areas identified are Drumheller and Medicine Hat and I have CNRL  employee names that supported this activity.Companies formed by former Pyramid employees are Vital Controls (acceptable in complyworks)  and Energetics (no info found). Received from Drumheller office of performance concerns about Pyramid and I have passed that concern to VP Operations at Pyramid. Investigating status of new companies formed by Pyramid employees(check complyworks,contracts,ADP for rates) and reason for supporting these tradesman. Developing a questionaire with other E&amp;I SMP to go to the field and help develop KPIs for E&amp;I services.Discussed concern with Medicine Hat and found this had happened a year ago . Vital controls has complyworks and is $60,000.00/year spend and this situation happens with othe large contractors. Expressed concern will be monitoring all E&amp;I performance with a new KPI questionaire to be developed for next quarter.  </t>
  </si>
  <si>
    <t xml:space="preserve">Savings calculated using December 2014  verse May 2015 (2nd round or reductions) with realistic rig hours.  </t>
  </si>
  <si>
    <t>K + S Windsor Salt Ltd.</t>
  </si>
  <si>
    <t>Chemical - Salt supply for Primrose and Wolf Lake (PAW)</t>
  </si>
  <si>
    <t>Windsor Salt lowered their rate by approx. $21/mt in respond to its competition, and the rate will be effective until Feb 29, 2016. The volume of demanded salt in PAW will remain about the same level as last year's. The total cost saving is $120,921 per year. ($21 x 5758 mt)</t>
  </si>
  <si>
    <t>AL Bravo</t>
  </si>
  <si>
    <t>Surplus Material for 1,000 BBL Heavy Oil Production Tanks</t>
  </si>
  <si>
    <t>Leading Manufacturing Group Inc.</t>
  </si>
  <si>
    <t xml:space="preserve">A new engineered tank is required for Kirby, utilizing some of the surplus from HO will offset these expenses. Of the materials HO currently owns located in the LMG Vermilion shop, the following could be utilized: the main steel tank body, manway, lugs, insulation stand-offs, ladder, and Envirovault. This would reduce the cost of Kirby’s tank by $14,035.22. </t>
  </si>
  <si>
    <r>
      <t xml:space="preserve">Rates are to be submitted as per the camp's total occupancy for that coresponding band Eg. Total camp occupancy is 213, the applicable rate would be for that single occupancy band 201 - 250 people. PDRC has been submitting invoices for each occupancy band up to the camps total occupancy Eg. Total camp occupancy is 213, rates were being charged for each band, "less than 50", 51 - 100, 101 - 150, 151 - 200, 201 - 250; resulting in approximately $2,500 variance in the example with 213 total occupancy. PDRC stated they bill this way with other camps. All other CNQ camps are billed one rate for the total camp occupancy per day. CNQ will check with other service providers if they use both pricing models. Throughout negotiations and pricing discussions with PDRC, there was no metion of the later example of calculating the rates. BA to follow up with PDRC Monday as well. </t>
    </r>
    <r>
      <rPr>
        <b/>
        <sz val="11"/>
        <color theme="1"/>
        <rFont val="Calibri"/>
        <family val="2"/>
        <scheme val="minor"/>
      </rPr>
      <t>Update June 29th:</t>
    </r>
    <r>
      <rPr>
        <sz val="11"/>
        <color theme="1"/>
        <rFont val="Calibri"/>
        <family val="2"/>
        <scheme val="minor"/>
      </rPr>
      <t xml:space="preserve"> Resolved. PDRC will resubmit all invoices from beginning of services (May 2nd) to date calcualting man-day totals as per one occupancy band.  </t>
    </r>
  </si>
  <si>
    <t>Polymer for Brintnell</t>
  </si>
  <si>
    <t>Support of Materials Management in the sales of OCTG to other parties</t>
  </si>
  <si>
    <t>Coordinate w/ Summit and support of Materials Management to inform and utilize OCTG internally</t>
  </si>
  <si>
    <t>Negotiated early RFP pricing for Jan 1 start to March 31, 2015 (estimated $2MM in USD converted to CAD using $1.23 exchange - June 29, 2015, Bank of Canada)</t>
  </si>
  <si>
    <t>803052-2-2</t>
  </si>
  <si>
    <t>803052-2</t>
  </si>
  <si>
    <t>1573108 Alberta Ltd.</t>
  </si>
  <si>
    <t>Darren Nagy - RRI Letter</t>
  </si>
  <si>
    <t>Schedule Bs for Consultant Agreements</t>
  </si>
  <si>
    <t>803240-1-2</t>
  </si>
  <si>
    <t>803240-1</t>
  </si>
  <si>
    <t>e2i2 Consulting Inc.</t>
  </si>
  <si>
    <t>Lloyd Kortbeek - RRI Letter</t>
  </si>
  <si>
    <t>804521-2-1</t>
  </si>
  <si>
    <t>804521-2</t>
  </si>
  <si>
    <t>CUST PIPELINE SERVICES LTD</t>
  </si>
  <si>
    <t>Harvey Cust - RRI Letter</t>
  </si>
  <si>
    <t>805148-2-1</t>
  </si>
  <si>
    <t>805148-2</t>
  </si>
  <si>
    <t>GC Phillips Consulting Ltd</t>
  </si>
  <si>
    <t>Gerry Phillips - RRI Letter</t>
  </si>
  <si>
    <t>805153-2-1</t>
  </si>
  <si>
    <t>805153-2</t>
  </si>
  <si>
    <t>WEC Inc.</t>
  </si>
  <si>
    <t>Jan Windhorst - RRI Letter</t>
  </si>
  <si>
    <t>805287-2-2</t>
  </si>
  <si>
    <t>805287-2</t>
  </si>
  <si>
    <t>Bartman &amp; Sons Electric Ltd</t>
  </si>
  <si>
    <t>Shawn Bartman - RRI Letter</t>
  </si>
  <si>
    <t>806458-1-1</t>
  </si>
  <si>
    <t>806458-1</t>
  </si>
  <si>
    <t>373579 Alberta Ltd.</t>
  </si>
  <si>
    <t>Ron Boychuk - RRI Letter</t>
  </si>
  <si>
    <t>807893-2-1</t>
  </si>
  <si>
    <t>807893-2</t>
  </si>
  <si>
    <t>Delta P Risk Inc.</t>
  </si>
  <si>
    <t>Kris Thorsteinsson - RRI Letter</t>
  </si>
  <si>
    <t>808528-3</t>
  </si>
  <si>
    <t>1730367 Alberta Ltd.</t>
  </si>
  <si>
    <t>Ahsan Zia - RRI Letter</t>
  </si>
  <si>
    <t>Sudip Kumar</t>
  </si>
  <si>
    <t>809026-2-1</t>
  </si>
  <si>
    <t>809026-2</t>
  </si>
  <si>
    <t>TYNE ENTERPRISES LTD.</t>
  </si>
  <si>
    <t>Patrick McCloskey - RRI Letter</t>
  </si>
  <si>
    <t>809985-2-1</t>
  </si>
  <si>
    <t>809985-2</t>
  </si>
  <si>
    <t>Kyna Services Inc.</t>
  </si>
  <si>
    <t>Norman Ganes - RRI Letter</t>
  </si>
  <si>
    <t>810081-2-1</t>
  </si>
  <si>
    <t>810081-2</t>
  </si>
  <si>
    <t>MicroCycle Consulting Ltd</t>
  </si>
  <si>
    <t>Colum Keith - RRI Letter</t>
  </si>
  <si>
    <t>811018-2-2</t>
  </si>
  <si>
    <t>811018-2</t>
  </si>
  <si>
    <t>Kukialka Consulting Ltd.</t>
  </si>
  <si>
    <t>Piotr Kukialka - RRI Letter</t>
  </si>
  <si>
    <t>811027-2-2</t>
  </si>
  <si>
    <t>811027-2</t>
  </si>
  <si>
    <t>Orest Kotelko - RRI Letter</t>
  </si>
  <si>
    <t>811292-2-1</t>
  </si>
  <si>
    <t>811292-2</t>
  </si>
  <si>
    <t>Pro-Count Consulting Ltd.</t>
  </si>
  <si>
    <t>Chantal McLenaghan - RRI Letter</t>
  </si>
  <si>
    <t>811772-2-1</t>
  </si>
  <si>
    <t>811772-2</t>
  </si>
  <si>
    <t>Christie Libin Consulting Inc.</t>
  </si>
  <si>
    <t>Christie Libin - RRI Letter</t>
  </si>
  <si>
    <t>811872-3-1</t>
  </si>
  <si>
    <t>811872-3</t>
  </si>
  <si>
    <t>699385 Alberta Ltd.</t>
  </si>
  <si>
    <t>Catherine Findlater - RRI Letter</t>
  </si>
  <si>
    <t>812024-2-1</t>
  </si>
  <si>
    <t>812024-2</t>
  </si>
  <si>
    <t>Orb Technologies Inc.</t>
  </si>
  <si>
    <t>Kelsey Krokis - RRI Letter</t>
  </si>
  <si>
    <t>812044-3-1</t>
  </si>
  <si>
    <t>812044-3</t>
  </si>
  <si>
    <t>1456169 Alberta Ltd.</t>
  </si>
  <si>
    <t>Tim Penner - RRI Letter</t>
  </si>
  <si>
    <t>812083-3-1</t>
  </si>
  <si>
    <t>812083-3</t>
  </si>
  <si>
    <t>Bohunter Services Inc.</t>
  </si>
  <si>
    <t>Todd Hunter - RRI Letter</t>
  </si>
  <si>
    <t>812098-2-1</t>
  </si>
  <si>
    <t>812098-2</t>
  </si>
  <si>
    <t>DGL Enterprises Ltd</t>
  </si>
  <si>
    <t>Denyce Lundeen - RRI Letter</t>
  </si>
  <si>
    <t>812105-2-1</t>
  </si>
  <si>
    <t>812105-2</t>
  </si>
  <si>
    <t>Diachinsky &amp; Associates Ltd</t>
  </si>
  <si>
    <t>Leslie Diachinsky - RRI Letter</t>
  </si>
  <si>
    <t>813262-2-1</t>
  </si>
  <si>
    <t>813262-2</t>
  </si>
  <si>
    <t>Kent Lee Robertson - RRI Letter</t>
  </si>
  <si>
    <t>813269-1</t>
  </si>
  <si>
    <t>Legacy Land and Title Company Inc.</t>
  </si>
  <si>
    <t>Jonathan Chapman - RRI Letter</t>
  </si>
  <si>
    <t>Asset Recovery</t>
  </si>
  <si>
    <t>803808-2-1</t>
  </si>
  <si>
    <t>805523-2-0</t>
  </si>
  <si>
    <t>805523-2</t>
  </si>
  <si>
    <t>Paradise Oilfield Services Ltd.</t>
  </si>
  <si>
    <t>Schedules 2015-2017</t>
  </si>
  <si>
    <t>3472-2</t>
  </si>
  <si>
    <t>810289-1-3</t>
  </si>
  <si>
    <t>810289-1</t>
  </si>
  <si>
    <t>ATCO Structures &amp; Logistics Ltd: Camp Maintenance Operations</t>
  </si>
  <si>
    <t>813863-1-1</t>
  </si>
  <si>
    <t>813863-1</t>
  </si>
  <si>
    <t>Production Services Schedules</t>
  </si>
  <si>
    <t>814998-0</t>
  </si>
  <si>
    <t>North West Redwater Partnership</t>
  </si>
  <si>
    <t>NWR - Agreement - June 18, 2015</t>
  </si>
  <si>
    <t>810786-1-1</t>
  </si>
  <si>
    <t>810786-1</t>
  </si>
  <si>
    <t>Supplement_KMC Slave Lake Productions Services</t>
  </si>
  <si>
    <t>814053-1-1</t>
  </si>
  <si>
    <t>814053-1</t>
  </si>
  <si>
    <t>Supplement_DLM Schedules - Production Services</t>
  </si>
  <si>
    <t>806016-3-3</t>
  </si>
  <si>
    <t>809138-1-1</t>
  </si>
  <si>
    <t>813097-0</t>
  </si>
  <si>
    <t>1855866 Alberta Ltd.</t>
  </si>
  <si>
    <t>1855866 Alberta Ltd.(Robert Irwin)COA,Ts&amp;Cs</t>
  </si>
  <si>
    <t>814010-0</t>
  </si>
  <si>
    <t>Silverback Seismic Services Inc.</t>
  </si>
  <si>
    <t>Ronald Dorward - T's &amp; C's</t>
  </si>
  <si>
    <t>814014-0</t>
  </si>
  <si>
    <t>Mad Dog Slashing Ltd.</t>
  </si>
  <si>
    <t>Michael Vasseur - T's &amp; C's</t>
  </si>
  <si>
    <t>814018-0</t>
  </si>
  <si>
    <t>Prime Geo Services Inc</t>
  </si>
  <si>
    <t>Edmund Peinhaupt - T's &amp; C's</t>
  </si>
  <si>
    <t>814256-0</t>
  </si>
  <si>
    <t>814262-0</t>
  </si>
  <si>
    <t>814697-0</t>
  </si>
  <si>
    <t>1547779 Alberta Ltd</t>
  </si>
  <si>
    <t>Eric Veloso - T's &amp; C's</t>
  </si>
  <si>
    <t>814706-0</t>
  </si>
  <si>
    <t>1259970 Alberta Ltd.</t>
  </si>
  <si>
    <t>Dan Erickson - T's &amp; C's</t>
  </si>
  <si>
    <t>814725-0</t>
  </si>
  <si>
    <t>538340 Alberta Ltd.</t>
  </si>
  <si>
    <t>Edmond Fouillard - T's &amp; C's</t>
  </si>
  <si>
    <t>814741-0</t>
  </si>
  <si>
    <t>1615334 Alberta Ltd</t>
  </si>
  <si>
    <t>Corey Rawlake - T's &amp; C's</t>
  </si>
  <si>
    <t>814763-0</t>
  </si>
  <si>
    <t>Dak Disposal &amp; Discovery Ltd.</t>
  </si>
  <si>
    <t>Larry Fedak - T's &amp; C's</t>
  </si>
  <si>
    <t>814776-0</t>
  </si>
  <si>
    <t>Wagner Wellsite Supervision Ltd.</t>
  </si>
  <si>
    <t>Jason Wagner - T's &amp; C's</t>
  </si>
  <si>
    <t>814783-0</t>
  </si>
  <si>
    <t>1636375 Alberta Ltd</t>
  </si>
  <si>
    <t>Ryan Wallace - T's &amp; C's</t>
  </si>
  <si>
    <t>814507-0</t>
  </si>
  <si>
    <t>814579-0</t>
  </si>
  <si>
    <t>806776-1-2</t>
  </si>
  <si>
    <t>809677-1-0</t>
  </si>
  <si>
    <t>809677-1</t>
  </si>
  <si>
    <t>Wolf Lake On-Site Lab Services: Work Order#1</t>
  </si>
  <si>
    <t>812534-0</t>
  </si>
  <si>
    <t>Northern Insulation: MGSA - Replacing 1620</t>
  </si>
  <si>
    <t>814343-0</t>
  </si>
  <si>
    <t>Davidson Energy Ltd.</t>
  </si>
  <si>
    <t>Davidson Energy Ltd. (Russel Davidson)COA; Ts&amp;Cs</t>
  </si>
  <si>
    <t>814442-0</t>
  </si>
  <si>
    <t>814460-0</t>
  </si>
  <si>
    <t>814463-0</t>
  </si>
  <si>
    <t>814563-0</t>
  </si>
  <si>
    <t>Sabre Well - CAODC Master Well Servicing Agreement</t>
  </si>
  <si>
    <t>814600-0</t>
  </si>
  <si>
    <t>1893021 Alberta Ltd.</t>
  </si>
  <si>
    <t>1893021 Alberta Ltd. (Neil Campbell)COA; Ts&amp;Sc</t>
  </si>
  <si>
    <t>814787-0</t>
  </si>
  <si>
    <t>Jurassic Vac Ltd</t>
  </si>
  <si>
    <t>Jurassic Vac Ltd.; MGSA Slave Lake</t>
  </si>
  <si>
    <t>814857-0</t>
  </si>
  <si>
    <t>1596232 Alberta Ltd. d/b/a LSC Industrial</t>
  </si>
  <si>
    <t>LSC Industrial (1596232 AB Ltd.)</t>
  </si>
  <si>
    <t>814902-0</t>
  </si>
  <si>
    <t>Diablo Oilfield Contracting Services Ltd</t>
  </si>
  <si>
    <t>Diablo Oilfield Contracting: MGSA</t>
  </si>
  <si>
    <t>814234-0</t>
  </si>
  <si>
    <t>814578-0</t>
  </si>
  <si>
    <t>814872-0</t>
  </si>
  <si>
    <t>Graymont Western Canada Inc. (non-CNRL contract template)</t>
  </si>
  <si>
    <t>403050-5</t>
  </si>
  <si>
    <t>804818-2-1</t>
  </si>
  <si>
    <t>1231-1-0</t>
  </si>
  <si>
    <t>1231-1</t>
  </si>
  <si>
    <t>Royal Well Servicing Ltd.</t>
  </si>
  <si>
    <t>Royal Well - 2015 Service Rig Pricing</t>
  </si>
  <si>
    <t>1232-1-0</t>
  </si>
  <si>
    <t>1232-1</t>
  </si>
  <si>
    <t>Wrangler Well Servicing Ltd.</t>
  </si>
  <si>
    <t>Wrangler Well - 2015 Service Rig Pricing</t>
  </si>
  <si>
    <t>1235-1-0</t>
  </si>
  <si>
    <t>1235-1</t>
  </si>
  <si>
    <t>Mayco Well Servicing Inc.</t>
  </si>
  <si>
    <t>1263-1-0</t>
  </si>
  <si>
    <t>1263-1</t>
  </si>
  <si>
    <t>Grimes Well Servicing Ltd.</t>
  </si>
  <si>
    <t>Grimes Well - 2015 Service Rig Pricing</t>
  </si>
  <si>
    <t>1280-1-0</t>
  </si>
  <si>
    <t>1280-1</t>
  </si>
  <si>
    <t>Eagle Well Servicing</t>
  </si>
  <si>
    <t>Eagle Well - 2015 Service Rig Pricing</t>
  </si>
  <si>
    <t>1906-1-0</t>
  </si>
  <si>
    <t>1906-1</t>
  </si>
  <si>
    <t>Cardinal Well Services Partnership</t>
  </si>
  <si>
    <t>Essential Well - 2015 Service Rig Pricing</t>
  </si>
  <si>
    <t>2125-1-0</t>
  </si>
  <si>
    <t>2125-1</t>
  </si>
  <si>
    <t>R'ohan Rig Services Ltd.</t>
  </si>
  <si>
    <t>R'ohan - 2015 Service Rig Pricing</t>
  </si>
  <si>
    <t>3081-1-0</t>
  </si>
  <si>
    <t>3081-1</t>
  </si>
  <si>
    <t>Savanna Well Servicing Inc</t>
  </si>
  <si>
    <t>Savanna Well - 2015 Service Rig Pricing</t>
  </si>
  <si>
    <t>722-1-0</t>
  </si>
  <si>
    <t>722-1</t>
  </si>
  <si>
    <t>Precision Well Servicing</t>
  </si>
  <si>
    <t>Precision - 2015 Service Rig Pricing</t>
  </si>
  <si>
    <t>723-1-0</t>
  </si>
  <si>
    <t>723-1</t>
  </si>
  <si>
    <t>Rockwell Servicing Partnership</t>
  </si>
  <si>
    <t>Rockwell Servicing - 2015 Service Rig Pricing</t>
  </si>
  <si>
    <t>772-1-0</t>
  </si>
  <si>
    <t>772-1</t>
  </si>
  <si>
    <t>Tervita - 2015 Service Rig Pricing</t>
  </si>
  <si>
    <t>804560-1-0</t>
  </si>
  <si>
    <t>804560-1</t>
  </si>
  <si>
    <t>Hurley Well Service Ltd.</t>
  </si>
  <si>
    <t>Hurley Well - 2015 Service Rig Pricing</t>
  </si>
  <si>
    <t>805034-1-0</t>
  </si>
  <si>
    <t>805034-1</t>
  </si>
  <si>
    <t>Cru Well Servicing Ltd.</t>
  </si>
  <si>
    <t>Cru Well - 2015 Service Rig Pricing</t>
  </si>
  <si>
    <t>805658-2-0</t>
  </si>
  <si>
    <t>806515-1-0</t>
  </si>
  <si>
    <t>806515-1</t>
  </si>
  <si>
    <t>Pinnacle Well Services Ltd</t>
  </si>
  <si>
    <t>Pinnacle Well - 2015 Service Rig Pricing</t>
  </si>
  <si>
    <t>809698-1-0</t>
  </si>
  <si>
    <t>809698-1</t>
  </si>
  <si>
    <t>Global Well Servicing Ltd</t>
  </si>
  <si>
    <t>Global Well - 2015 Service Rig Pricing</t>
  </si>
  <si>
    <t>814197-0</t>
  </si>
  <si>
    <t>814582-0</t>
  </si>
  <si>
    <t>814586-1-0</t>
  </si>
  <si>
    <t>814586-1</t>
  </si>
  <si>
    <t>CWC Well - 2015 Service Rig Pricing</t>
  </si>
  <si>
    <t>814654-0</t>
  </si>
  <si>
    <t>808156-2-1</t>
  </si>
  <si>
    <t>808156-4-1</t>
  </si>
  <si>
    <t>810910-1-3</t>
  </si>
  <si>
    <t>Patrick McLellan - Sch A Sup. 3</t>
  </si>
  <si>
    <t>811926-0</t>
  </si>
  <si>
    <t>814051-0</t>
  </si>
  <si>
    <t>814519-0</t>
  </si>
  <si>
    <t>Kautz Environmental Inc.</t>
  </si>
  <si>
    <t>Kyle Kautz - T's &amp; C's</t>
  </si>
  <si>
    <t>814603-0</t>
  </si>
  <si>
    <t>814653-0</t>
  </si>
  <si>
    <t>814659-0</t>
  </si>
  <si>
    <t>814661-0</t>
  </si>
  <si>
    <t>814664-0</t>
  </si>
  <si>
    <t>804046-2-1</t>
  </si>
  <si>
    <t>808226-1-1</t>
  </si>
  <si>
    <t>808226-1</t>
  </si>
  <si>
    <t>Clariant (Canada) Inc.</t>
  </si>
  <si>
    <t>Supplement_Clariant (Canada) Inc. Schedules</t>
  </si>
  <si>
    <t>814369-0</t>
  </si>
  <si>
    <t>814370-0</t>
  </si>
  <si>
    <t>814373-0</t>
  </si>
  <si>
    <t>814549-0</t>
  </si>
  <si>
    <t>805449-1-2</t>
  </si>
  <si>
    <t>810990-1-1</t>
  </si>
  <si>
    <t>810990-1</t>
  </si>
  <si>
    <t>0884436 B.C. Ltd.</t>
  </si>
  <si>
    <t>Ronald Hamm - Sch A Sup. 1</t>
  </si>
  <si>
    <t>402097-6</t>
  </si>
  <si>
    <t>813325-0</t>
  </si>
  <si>
    <t>Q-Man Contracting Inc</t>
  </si>
  <si>
    <t>Q-Man Contracting Inc (Quentin Hirsch) COA; Ts&amp;Cs</t>
  </si>
  <si>
    <t>813337-0</t>
  </si>
  <si>
    <t>Fitterer Performance Inc.</t>
  </si>
  <si>
    <t>Fitterer Performance Inc. (Darrell Fitterer) COA; Ts&amp;Cs</t>
  </si>
  <si>
    <t>810825-1-1</t>
  </si>
  <si>
    <t>813149-0</t>
  </si>
  <si>
    <t>Panya, Yowchong</t>
  </si>
  <si>
    <t>814115-0</t>
  </si>
  <si>
    <t>1266961 Alberta Ltd.</t>
  </si>
  <si>
    <t>1266961 Alberta Ltd. (Jay Rauser); COA - T's &amp; C's</t>
  </si>
  <si>
    <t>814576-0</t>
  </si>
  <si>
    <t>809835-1-1</t>
  </si>
  <si>
    <t>814514-0</t>
  </si>
  <si>
    <t>Sector Environmental Ltd.</t>
  </si>
  <si>
    <t>Timothy Lingnau - T's &amp; C's</t>
  </si>
  <si>
    <t>808693-1-1</t>
  </si>
  <si>
    <t>809230-1-3</t>
  </si>
  <si>
    <t>Russ Bacon - Sch A. - Sup. 3</t>
  </si>
  <si>
    <t>809304-1-1</t>
  </si>
  <si>
    <t>811880-0</t>
  </si>
  <si>
    <t>813859-0</t>
  </si>
  <si>
    <t>1311245 Alberta Ltd.</t>
  </si>
  <si>
    <t>Darlene Morton - T's &amp; C's</t>
  </si>
  <si>
    <t>814171-0</t>
  </si>
  <si>
    <t>814402-0</t>
  </si>
  <si>
    <t>810183-1-1</t>
  </si>
  <si>
    <t>810513-1</t>
  </si>
  <si>
    <t>813235-0</t>
  </si>
  <si>
    <t>Kyle Brown Oil &amp; Gas Ltd</t>
  </si>
  <si>
    <t>Kyle Brown Oil &amp; Gas Ltd. (Kyle Brown); COA T&amp;C's</t>
  </si>
  <si>
    <t>813706-0</t>
  </si>
  <si>
    <t>814337-0</t>
  </si>
  <si>
    <t>D AND J Campbell Contracting Ltd.</t>
  </si>
  <si>
    <t>D AND J Campbell Contracting LTD. ( Dalton Campbell)COA;Ts&amp;Cs</t>
  </si>
  <si>
    <t>162-36-0</t>
  </si>
  <si>
    <t>2326-1</t>
  </si>
  <si>
    <t>2700-8-0</t>
  </si>
  <si>
    <t>789-18-0</t>
  </si>
  <si>
    <t>808646-1-1</t>
  </si>
  <si>
    <t>813007-0</t>
  </si>
  <si>
    <t>814394-0</t>
  </si>
  <si>
    <t>814484-0</t>
  </si>
  <si>
    <t>1429311 Alberta Ltd</t>
  </si>
  <si>
    <t>1429311 Alberta Ltd (Dean Lentz)COA; Ts&amp;Cs</t>
  </si>
  <si>
    <t>814560-0</t>
  </si>
  <si>
    <t>812892-0</t>
  </si>
  <si>
    <t>Jansma Contracting Ltd</t>
  </si>
  <si>
    <t>Jansma Contracting Ltd. (Zach Jansma)COA; Ts&amp;CS</t>
  </si>
  <si>
    <t>813353-0</t>
  </si>
  <si>
    <t>848390 Alberta Ltd.</t>
  </si>
  <si>
    <t>848390 Alberta Ltd. (Daniel Gray) COA; Ts&amp;Cs</t>
  </si>
  <si>
    <t>Northern and Western field Operations</t>
  </si>
  <si>
    <t>Establishing  contractors that are low risk by compiling a contractor list of spend greater than $250,000.00 and less than $1 million for GP and FSJ. Then show which contractors have contracts and are in complyworks. Will provide list to help Field Operations focus on downsizing the amount of contractors and eliminate high risk contractors. More work to be done to complete list and work with Field Operations Safety and Managment on any contract or complyworks requirement.</t>
  </si>
  <si>
    <t>Specific to Service Rig Crews and effective July 1, 2015 the Canadian Association of Oilwell Drilling Contractors (CAODC) published their recommended wage schedule three (3) months ahead of the historical fall cycle. The association has suggested an average 2.5% ($0.90/hr/man) reduction to its members compared to guidance offered October 1, 2014.  YTD CNRL has realized savings, on total equipment and labour costs, upwards of ~20% ($100/hr).   No immediate renegotiation is planned; however, a review of our strategy will be scheduled the week of July 13th with business teams.</t>
  </si>
  <si>
    <t>Completed (submittted as FYI in MC Weekly)</t>
  </si>
  <si>
    <t>Univar Canada Ltd.</t>
  </si>
  <si>
    <t>Univar Supplement #3</t>
  </si>
  <si>
    <t>Schedules: Production Services Eastern Field Ops</t>
  </si>
  <si>
    <t>804470-5</t>
  </si>
  <si>
    <t>Waste Operations Horizon</t>
  </si>
  <si>
    <t>805449-3</t>
  </si>
  <si>
    <t>806972-6</t>
  </si>
  <si>
    <t>Schedules - Grubby's Trucking Ltd.</t>
  </si>
  <si>
    <t>814575-1</t>
  </si>
  <si>
    <t>Baseline Water Resource Inc</t>
  </si>
  <si>
    <t>Baseline Ts &amp; Cs</t>
  </si>
  <si>
    <t>Baseline Schedules - Spills &amp; GW</t>
  </si>
  <si>
    <t>Bigstone Oilfield Services &amp; Supplies Ltd</t>
  </si>
  <si>
    <t>Bigstone Oilfield Services &amp; Supplies Ltd.; MGSA T&amp;Cs</t>
  </si>
  <si>
    <t>Bigstone Oilfield Services &amp; Supplies Ltd.; MGSA Schedules</t>
  </si>
  <si>
    <t>814838-1</t>
  </si>
  <si>
    <t>Harpoon Energy Services Ltd.</t>
  </si>
  <si>
    <t>Harpoon - MGSA - July 1, 2015</t>
  </si>
  <si>
    <t>Universal Geomatics Solns Corp Ts&amp;Cs</t>
  </si>
  <si>
    <t>Midwest Surveys Inc. Ts&amp;Cs</t>
  </si>
  <si>
    <t>WSP Canada Inc. Ts&amp;Cs</t>
  </si>
  <si>
    <t>Meridian Surveys Ltd. Ts&amp;Cs</t>
  </si>
  <si>
    <t>All-Can Engineering &amp; Surveys Ts&amp;Cs</t>
  </si>
  <si>
    <t>McElhanney Land Surveys Ltd. Ts&amp;Cs</t>
  </si>
  <si>
    <t>Can-Am Geomatics Corp. Ts&amp;Cs</t>
  </si>
  <si>
    <t>Longhorn Geomatics Limited Ts&amp;Cs</t>
  </si>
  <si>
    <t>Cleartech Industries Inc.</t>
  </si>
  <si>
    <t>ClearTech Industries: MGSA</t>
  </si>
  <si>
    <t>MCL Group Ltd</t>
  </si>
  <si>
    <t>MCL Ts &amp; Cs</t>
  </si>
  <si>
    <t>Loomis Express</t>
  </si>
  <si>
    <t>Loomis - Courier - June 1, 2015</t>
  </si>
  <si>
    <t>RRI Letter</t>
  </si>
  <si>
    <t>Mayco Well - 2015 Service Rig Pricing</t>
  </si>
  <si>
    <t>Lesley Dovichak
Tyson Bennett</t>
  </si>
  <si>
    <t>Unique Contract Number</t>
  </si>
  <si>
    <t>2014 YTD savings - $364,057.59.
2015 Q1 savings - $60,676.00. 
2015 Q2 savings - $52,987.15</t>
  </si>
  <si>
    <t>2015 Q2 Savings/ Re-utilization</t>
  </si>
  <si>
    <t>Suncor</t>
  </si>
  <si>
    <t>Heating Oil for Spirit River</t>
  </si>
  <si>
    <t>Rerun Pumps - June 2015</t>
  </si>
  <si>
    <t xml:space="preserve">July </t>
  </si>
  <si>
    <t>Tervita</t>
  </si>
  <si>
    <t>Aarde Waste Tracking &amp; Management Corp.</t>
  </si>
  <si>
    <t>Regulatory</t>
  </si>
  <si>
    <t>Waste Manifest Tracking</t>
  </si>
  <si>
    <t>• 24,000L every 2 weeks = 48,000L a month = 288,000L for the balance of the year.
• Balance of year 6 months.
• Cost difference
o UFA price: $0.8042 cents/liter 
o Suncor Price: $0.7808 cents/liter
o Difference: $0.0234 per Liter
• Savings:  $6739.20, or $33,696 for the balance of the contract</t>
  </si>
  <si>
    <t>Spent Scavenger</t>
  </si>
  <si>
    <t>Negotiated Monthly rate down from $13K/month to $9k/month - 2 year deal</t>
  </si>
  <si>
    <t xml:space="preserve">Wabasca </t>
  </si>
  <si>
    <t>Buick</t>
  </si>
  <si>
    <t>806972-5</t>
  </si>
  <si>
    <t>June VRRI Savings from 3 Sales Quotes - Sold to CNRL</t>
  </si>
  <si>
    <t xml:space="preserve">June VRRI Savings PC Pumps </t>
  </si>
  <si>
    <t xml:space="preserve">June VRRI Savings Recip  Pumps </t>
  </si>
  <si>
    <t>Negotiated cost to dispose 23 drums of spent scavenger from $89,674 to $15,400.</t>
  </si>
  <si>
    <t>Monthly rebate Cheque - June 2015</t>
  </si>
  <si>
    <t>Abandonment Stettler Project</t>
  </si>
  <si>
    <t>Combined cost savings from six services: safety, wireline, service rigs, coil tubing, downhole tools, cement. Services are required for the 130 wellbore abandonment project in Stettler, AB. Work is to begin  July 15, 2015</t>
  </si>
  <si>
    <t>Legal</t>
  </si>
  <si>
    <t>Collection Services</t>
  </si>
  <si>
    <t>RFP 638</t>
  </si>
  <si>
    <t>Debt Collection services primarily for relocation monies from former employees.</t>
  </si>
  <si>
    <t>Sedona Enterprises Ltd</t>
  </si>
  <si>
    <t>Oilfield Equipment Supplier</t>
  </si>
  <si>
    <t>Q1 10% Discount Amount</t>
  </si>
  <si>
    <t>Q2 10% Discount Amount</t>
  </si>
  <si>
    <t xml:space="preserve">Negotiated savings of $7MM US for year 1 of a 3 year contract (April 1,2015 – March 31, 2016) (estimated $8,610,000.00 CDN using $1.23 exchange - June 29, 2015, Bank of Canada)
o   This calculation is based on the difference between the old and new pricing formulas.
o   This contract and the price formula are effective  to 2018
o   A retrospective analysis shows a stable 15% difference in pricing, regardless of the raw material index fluctuations. It is reasonable to expect this “gap” to be consistent until the end of the contract.
o   Going forward, the old formula will no longer exist; as it was Supplier derived and not Market derived. </t>
  </si>
  <si>
    <t>Contract Management System</t>
  </si>
  <si>
    <t>CMS RFI</t>
  </si>
  <si>
    <t>Plan to obtain general cost estimates for budgetary purposes.</t>
  </si>
  <si>
    <t xml:space="preserve">Contract Management System RFI has been sent to 8 proponents.  </t>
  </si>
  <si>
    <t>Rerun Component on KS ESP</t>
  </si>
  <si>
    <t xml:space="preserve">T2 </t>
  </si>
  <si>
    <t>New PC Pump Supplier</t>
  </si>
  <si>
    <t xml:space="preserve">Rerun Pumps </t>
  </si>
  <si>
    <t>June VRRI Savings ESP</t>
  </si>
  <si>
    <t>T2</t>
  </si>
  <si>
    <t>Q1 &amp; Q2 VRRI Savings PC Pumps</t>
  </si>
  <si>
    <t>Credit Utilized from Scrap Buyback Sold</t>
  </si>
  <si>
    <t>Customer Property Utilization for March - May 2015 (3 mnths)</t>
  </si>
  <si>
    <t>Aug</t>
  </si>
  <si>
    <t>814375-0</t>
  </si>
  <si>
    <t>815168-0</t>
  </si>
  <si>
    <t>Ghost Services Ltd.</t>
  </si>
  <si>
    <t>GHOST Services Ltd. (Greg Hornshaw) COA; Ts&amp;Cs</t>
  </si>
  <si>
    <t>1217-3</t>
  </si>
  <si>
    <t>808145 Alberta Ltd.</t>
  </si>
  <si>
    <t>Dick Bowles - RRI Letter</t>
  </si>
  <si>
    <t>1588-2</t>
  </si>
  <si>
    <t>523234 Alberta Ltd</t>
  </si>
  <si>
    <t>Mike Sharkey - RRI Letter</t>
  </si>
  <si>
    <t>2795-1</t>
  </si>
  <si>
    <t>Wellsy's Consulting Inc.</t>
  </si>
  <si>
    <t>Craig Wells - RRI Letter</t>
  </si>
  <si>
    <t>803114-2-1</t>
  </si>
  <si>
    <t>803114-2</t>
  </si>
  <si>
    <t>Tyka Ventures Inc.</t>
  </si>
  <si>
    <t>Kevin Willebordse - RRI Letter</t>
  </si>
  <si>
    <t>803301-2-1</t>
  </si>
  <si>
    <t>803301-2</t>
  </si>
  <si>
    <t>1094067 Alberta Ltd.</t>
  </si>
  <si>
    <t>Ben Pedersen - RRI Letter</t>
  </si>
  <si>
    <t>803475-2-1</t>
  </si>
  <si>
    <t>803475-2</t>
  </si>
  <si>
    <t>Bill Keating Services Ltd.</t>
  </si>
  <si>
    <t>Bill Keating - RRI Letter</t>
  </si>
  <si>
    <t>803605-1</t>
  </si>
  <si>
    <t>Peter Nykiforuk Consultant</t>
  </si>
  <si>
    <t>Peter Nykiforuk - RRI Letter</t>
  </si>
  <si>
    <t>803606-1</t>
  </si>
  <si>
    <t>Paul Nykiforuk Consultant</t>
  </si>
  <si>
    <t>Paul Nykiforuk - RRI Letter</t>
  </si>
  <si>
    <t>804358-3-1</t>
  </si>
  <si>
    <t>804358-3</t>
  </si>
  <si>
    <t>Circle T Enterprises Inc.</t>
  </si>
  <si>
    <t>Don Johnston - RRI Letter</t>
  </si>
  <si>
    <t>804713-1</t>
  </si>
  <si>
    <t>DKW Consulting Ltd.</t>
  </si>
  <si>
    <t>DKW Consulting - Ts&amp;Cs addition to 14.0</t>
  </si>
  <si>
    <t>808309-2-1</t>
  </si>
  <si>
    <t>808309-2</t>
  </si>
  <si>
    <t>B.W. Hunter Management Ltd.</t>
  </si>
  <si>
    <t>Blake Hunter - RRI Letter</t>
  </si>
  <si>
    <t>810327-0</t>
  </si>
  <si>
    <t>811215-2-1</t>
  </si>
  <si>
    <t>811215-2</t>
  </si>
  <si>
    <t>BWM Oilfield Services Ltd.</t>
  </si>
  <si>
    <t>Barry Madden - RRI Letter</t>
  </si>
  <si>
    <t>812896-1</t>
  </si>
  <si>
    <t>Nexus Global Business Solutions Inc.</t>
  </si>
  <si>
    <t>Nexus Global - MPSA - Ts&amp;Cs Sup 1</t>
  </si>
  <si>
    <t>815092-0</t>
  </si>
  <si>
    <t>A &amp; A Milestone Ltd.</t>
  </si>
  <si>
    <t>Andrew Hofer - T's &amp; C's</t>
  </si>
  <si>
    <t>815119-0</t>
  </si>
  <si>
    <t>Jennifer Stadig - T's &amp; C's</t>
  </si>
  <si>
    <t>101-1</t>
  </si>
  <si>
    <t>Tom Koizumi Consulting Service</t>
  </si>
  <si>
    <t>Tom Koizumi - RRI Letter</t>
  </si>
  <si>
    <t>106-1</t>
  </si>
  <si>
    <t>Ziegler's Oilfield Consulting Ltd.</t>
  </si>
  <si>
    <t>Jerry Ziegler - RRI Letter</t>
  </si>
  <si>
    <t>1500-1</t>
  </si>
  <si>
    <t>Resenic Oilfield Services Ltd.</t>
  </si>
  <si>
    <t>Nick Resendes - RRI Letter</t>
  </si>
  <si>
    <t>1562-1</t>
  </si>
  <si>
    <t>1196006 Alberta Ltd.</t>
  </si>
  <si>
    <t>Don Benoit - RRI Letter</t>
  </si>
  <si>
    <t>1883-1</t>
  </si>
  <si>
    <t>Big Bob's Oil Field Consulting Inc.</t>
  </si>
  <si>
    <t>Bob Manca - RRI Letter</t>
  </si>
  <si>
    <t>1884-1</t>
  </si>
  <si>
    <t>874726 Alberta Ltd.</t>
  </si>
  <si>
    <t>Mark Borle - RRI Letter</t>
  </si>
  <si>
    <t>1890-2</t>
  </si>
  <si>
    <t>Sunrise Completions Inc.</t>
  </si>
  <si>
    <t>Clarence Martin - RRI Letter</t>
  </si>
  <si>
    <t>1938-1</t>
  </si>
  <si>
    <t>101050009 Saskatchewan Ltd.</t>
  </si>
  <si>
    <t>John Sarabin - RRI Letter</t>
  </si>
  <si>
    <t>1939-1</t>
  </si>
  <si>
    <t>Jay Tessier Consulting Ltd</t>
  </si>
  <si>
    <t>Jay Tessier - RRI Letter</t>
  </si>
  <si>
    <t>1951-1</t>
  </si>
  <si>
    <t>1141560 Alberta Ltd</t>
  </si>
  <si>
    <t>Rick Zadunayski - RRI Letter</t>
  </si>
  <si>
    <t>2140-1</t>
  </si>
  <si>
    <t>R.W.C. Consulting Ltd.</t>
  </si>
  <si>
    <t>Roy Craft - RRI Letter</t>
  </si>
  <si>
    <t>2145-1</t>
  </si>
  <si>
    <t>Randy Schnell Oilfield Consulting Ltd.</t>
  </si>
  <si>
    <t>Randy Schnell - RRI Letter</t>
  </si>
  <si>
    <t>2236-1</t>
  </si>
  <si>
    <t>Rob Blyth Consulting Ltd.</t>
  </si>
  <si>
    <t>Rob Blyth - RRI Letter</t>
  </si>
  <si>
    <t>2237-1</t>
  </si>
  <si>
    <t>1156063 Alberta Ltd.</t>
  </si>
  <si>
    <t>Chris Blyth - RRI Letter</t>
  </si>
  <si>
    <t>2238-1</t>
  </si>
  <si>
    <t>Road Dancer Oilfield Consulting Ltd</t>
  </si>
  <si>
    <t>Barry O'Donnell - RRI Letter</t>
  </si>
  <si>
    <t>225-1</t>
  </si>
  <si>
    <t>Sandstone Consulting Ltd.</t>
  </si>
  <si>
    <t>Orin Sand - RRI Letter</t>
  </si>
  <si>
    <t>2440-2</t>
  </si>
  <si>
    <t>1181035 Alberta Ltd.</t>
  </si>
  <si>
    <t>Brent Hutchison - RRI Letter</t>
  </si>
  <si>
    <t>2441-2</t>
  </si>
  <si>
    <t>1260511 Alberta Ltd.</t>
  </si>
  <si>
    <t>KEVIN CHRISTENSEN - RRI Letter</t>
  </si>
  <si>
    <t>2442-2</t>
  </si>
  <si>
    <t>Sabryn Enterprises Ltd.</t>
  </si>
  <si>
    <t>Dave Withnell - RRI Letter</t>
  </si>
  <si>
    <t>2446-1</t>
  </si>
  <si>
    <t>900231 Alberta Ltd.</t>
  </si>
  <si>
    <t>Gary Stuart - RRI Letter</t>
  </si>
  <si>
    <t>2524-3</t>
  </si>
  <si>
    <t>Pine Creek Oilfield Services Ltd.</t>
  </si>
  <si>
    <t>Duane Johnson - RRI Letter</t>
  </si>
  <si>
    <t>2665-1</t>
  </si>
  <si>
    <t>992863 Alberta Ltd.</t>
  </si>
  <si>
    <t>Shane Tucker - RRI Letter</t>
  </si>
  <si>
    <t>2666-1</t>
  </si>
  <si>
    <t>101034780 Saskatchewan Ltd.</t>
  </si>
  <si>
    <t>Greg Mckenzie - RRI Letter</t>
  </si>
  <si>
    <t>2668-1</t>
  </si>
  <si>
    <t>D. Segberg Consulting Ltd.</t>
  </si>
  <si>
    <t>Dennis Segberg - RRI Letter</t>
  </si>
  <si>
    <t>2671-1</t>
  </si>
  <si>
    <t>Wapiti Consulting Services Ltd.</t>
  </si>
  <si>
    <t>Doug Krepps - RRI Letter</t>
  </si>
  <si>
    <t>2863-1</t>
  </si>
  <si>
    <t>1370077 Alberta Ltd.</t>
  </si>
  <si>
    <t>Rod Gravengard - RRI Letter</t>
  </si>
  <si>
    <t>2903-1</t>
  </si>
  <si>
    <t>554226 Alberta Ltd.</t>
  </si>
  <si>
    <t>Ken Ellingson - RRI Letter</t>
  </si>
  <si>
    <t>3110-2</t>
  </si>
  <si>
    <t>Delta Inspections Ltd.</t>
  </si>
  <si>
    <t>Dwayne Treichel - RRI Letter</t>
  </si>
  <si>
    <t>3181-1</t>
  </si>
  <si>
    <t>736700 Alberta Ltd.</t>
  </si>
  <si>
    <t>Rory Sharp - RRI Letter</t>
  </si>
  <si>
    <t>3193-1</t>
  </si>
  <si>
    <t>E. Nachtigal Consulting Inc.</t>
  </si>
  <si>
    <t>Ernie Nachtigal - RRI Letter</t>
  </si>
  <si>
    <t>3242-2</t>
  </si>
  <si>
    <t>Duchak Consulting Inc</t>
  </si>
  <si>
    <t>Bob Duchak - RRI Letter</t>
  </si>
  <si>
    <t>NE Gas</t>
  </si>
  <si>
    <t>3284-2</t>
  </si>
  <si>
    <t>Don Hiebert's Welding Ltd.</t>
  </si>
  <si>
    <t>DON HIEBERT - RRI Letter</t>
  </si>
  <si>
    <t>3388-2</t>
  </si>
  <si>
    <t>DGS Ventures Ltd</t>
  </si>
  <si>
    <t>Wayne Fehr - RRI Letter</t>
  </si>
  <si>
    <t>3450-1</t>
  </si>
  <si>
    <t>1547297 Alberta Ltd o/a JEB Consulting</t>
  </si>
  <si>
    <t>Joseph Breland - RRI Letter</t>
  </si>
  <si>
    <t>487-1</t>
  </si>
  <si>
    <t>Datamitch Consulting Ltd.</t>
  </si>
  <si>
    <t>Darren Toffan - RRI Letter</t>
  </si>
  <si>
    <t>498-1</t>
  </si>
  <si>
    <t>Robert Wolfe Consulting Services Ltd</t>
  </si>
  <si>
    <t>Robert Wolfe - RRI Letter</t>
  </si>
  <si>
    <t>499-1</t>
  </si>
  <si>
    <t>Summit Oilfield Supervision (2004) Ltd.</t>
  </si>
  <si>
    <t>Ed Gulewicz - RRI Letter</t>
  </si>
  <si>
    <t>731-1</t>
  </si>
  <si>
    <t>744299 Alberta Ltd</t>
  </si>
  <si>
    <t>Buddy Lega - RRI Letter</t>
  </si>
  <si>
    <t>802662-1</t>
  </si>
  <si>
    <t>497394 Alberta Ltd.</t>
  </si>
  <si>
    <t>Hennie Prinsloo - RRI Letter</t>
  </si>
  <si>
    <t>802710-3-2</t>
  </si>
  <si>
    <t>802710-3</t>
  </si>
  <si>
    <t>Aaron Delwo Consulting Inc.</t>
  </si>
  <si>
    <t>Aaron Delwo - RRI Letter</t>
  </si>
  <si>
    <t>802891-2-2</t>
  </si>
  <si>
    <t>802891-2</t>
  </si>
  <si>
    <t>1055793 Alberta Ltd.</t>
  </si>
  <si>
    <t>Josh Pino - RRI Letter</t>
  </si>
  <si>
    <t>802948-2-2</t>
  </si>
  <si>
    <t>802948-2</t>
  </si>
  <si>
    <t>Knojhet Well Supervision Inc.</t>
  </si>
  <si>
    <t>Shaun Brown - RRI Letter</t>
  </si>
  <si>
    <t>803297-2-1</t>
  </si>
  <si>
    <t>803297-2</t>
  </si>
  <si>
    <t>Irwin's Consulting</t>
  </si>
  <si>
    <t>Bob Irwin - RRI Letter</t>
  </si>
  <si>
    <t>803556-2-1</t>
  </si>
  <si>
    <t>803556-2</t>
  </si>
  <si>
    <t>Hi-Tech Supervision Inc.</t>
  </si>
  <si>
    <t>Mel Squire - RRI Letter</t>
  </si>
  <si>
    <t>804124-2-3</t>
  </si>
  <si>
    <t>804124-2</t>
  </si>
  <si>
    <t>954844 Alberta Ltd.</t>
  </si>
  <si>
    <t>Garry Klaudt - RRI Letter</t>
  </si>
  <si>
    <t>804542-2-2</t>
  </si>
  <si>
    <t>804542-2</t>
  </si>
  <si>
    <t>1621218 Alberta Ltd</t>
  </si>
  <si>
    <t>Mitchell Hamm - RRI Letter</t>
  </si>
  <si>
    <t>804618-2-2</t>
  </si>
  <si>
    <t>804618-2</t>
  </si>
  <si>
    <t>1623232 Alberta Ltd.</t>
  </si>
  <si>
    <t>Jeff Johnstone - RRI Letter</t>
  </si>
  <si>
    <t>805119-2-1</t>
  </si>
  <si>
    <t>805119-2</t>
  </si>
  <si>
    <t>JTC Holdings Inc.</t>
  </si>
  <si>
    <t>Leonard Brock - RRI Letter</t>
  </si>
  <si>
    <t>805166-2-2</t>
  </si>
  <si>
    <t>805166-2</t>
  </si>
  <si>
    <t>1080381 Alberta Inc.</t>
  </si>
  <si>
    <t>Derek McLeod - RRI Letter</t>
  </si>
  <si>
    <t>805200-2-2</t>
  </si>
  <si>
    <t>805200-2</t>
  </si>
  <si>
    <t>T.K. Adam Holdings Ltd.</t>
  </si>
  <si>
    <t>Trevor Adam - RRI Letter</t>
  </si>
  <si>
    <t>805320-2-2</t>
  </si>
  <si>
    <t>805320-2</t>
  </si>
  <si>
    <t>1585544 Alberta Ltd</t>
  </si>
  <si>
    <t>Terry Hill - RRI Letter</t>
  </si>
  <si>
    <t>805473-2-1</t>
  </si>
  <si>
    <t>805473-2</t>
  </si>
  <si>
    <t>WD Consulting Services Ltd.</t>
  </si>
  <si>
    <t>Bill Sitsma - RRI Letter</t>
  </si>
  <si>
    <t>805600-2-1</t>
  </si>
  <si>
    <t>805600-2</t>
  </si>
  <si>
    <t>652842 Alberta Ltd.</t>
  </si>
  <si>
    <t>Darcy Kisinger - RRI Letter</t>
  </si>
  <si>
    <t>805633-2-2</t>
  </si>
  <si>
    <t>805633-2</t>
  </si>
  <si>
    <t>1601447 Alberta Ltd.</t>
  </si>
  <si>
    <t>Tyler Williams - RRI Letter</t>
  </si>
  <si>
    <t>805785-2-2</t>
  </si>
  <si>
    <t>805785-2</t>
  </si>
  <si>
    <t>6398104 Manitoba Ltd.</t>
  </si>
  <si>
    <t>Steve Champion - RRI Letter</t>
  </si>
  <si>
    <t>805863-2-1</t>
  </si>
  <si>
    <t>805863-2</t>
  </si>
  <si>
    <t>1103880 Alberta Ltd</t>
  </si>
  <si>
    <t>C.Ron Kafka - RRI Letter</t>
  </si>
  <si>
    <t>805935-1-5</t>
  </si>
  <si>
    <t>805935-1</t>
  </si>
  <si>
    <t>MinCon International Ltd.</t>
  </si>
  <si>
    <t>Risto Rasku - RRI Letter</t>
  </si>
  <si>
    <t>806093-2-1</t>
  </si>
  <si>
    <t>806093-2</t>
  </si>
  <si>
    <t>AJM Wellsite Supervision Inc</t>
  </si>
  <si>
    <t>Aron Milnthorp - RRI Letter</t>
  </si>
  <si>
    <t>806176-2-1</t>
  </si>
  <si>
    <t>806176-2</t>
  </si>
  <si>
    <t>JACYN1 INVESTMENTS LTD.</t>
  </si>
  <si>
    <t>Jason Kelly - RRI Letter</t>
  </si>
  <si>
    <t>806635-2-1</t>
  </si>
  <si>
    <t>806635-2</t>
  </si>
  <si>
    <t>SGDM Consulting Ltd.</t>
  </si>
  <si>
    <t>Sean McLachlan - RRI Letter</t>
  </si>
  <si>
    <t>807045-1-1</t>
  </si>
  <si>
    <t>807045-1</t>
  </si>
  <si>
    <t>Sure Flow Oilfield Services Inc</t>
  </si>
  <si>
    <t>Sure Flow Oilfield Services Inc. - RRI Letter</t>
  </si>
  <si>
    <t>807221-2-1</t>
  </si>
  <si>
    <t>807221-2</t>
  </si>
  <si>
    <t>Dave Potter Wellsite Supervision LTD.</t>
  </si>
  <si>
    <t>David Potter - RRI Letter</t>
  </si>
  <si>
    <t>807826-2-1</t>
  </si>
  <si>
    <t>807826-2</t>
  </si>
  <si>
    <t>R. Fortin Holdings Ltd.</t>
  </si>
  <si>
    <t>Robert Fortin - RRI Letter</t>
  </si>
  <si>
    <t>808193-2</t>
  </si>
  <si>
    <t>GE Oil &amp; Gas Canada Inc.</t>
  </si>
  <si>
    <t>GE Wellheads - Rate Reduction</t>
  </si>
  <si>
    <t>808429-2-1</t>
  </si>
  <si>
    <t>808429-2</t>
  </si>
  <si>
    <t>Bro-Kass Welding &amp; Pipeline Services Ltd.</t>
  </si>
  <si>
    <t>Vern Smith - RRI Letter</t>
  </si>
  <si>
    <t>808489-2-1</t>
  </si>
  <si>
    <t>808489-2</t>
  </si>
  <si>
    <t>W. Lacey Oilfield Consulting Ltd.</t>
  </si>
  <si>
    <t>Warren Lacey - RRI Letter</t>
  </si>
  <si>
    <t>809351-2-1</t>
  </si>
  <si>
    <t>809351-2</t>
  </si>
  <si>
    <t>Michael Twin Consulting Ltd.</t>
  </si>
  <si>
    <t>Mike Twin - RRI Letter</t>
  </si>
  <si>
    <t>809583-2-1</t>
  </si>
  <si>
    <t>809583-2</t>
  </si>
  <si>
    <t>662816 Alberta Inc.</t>
  </si>
  <si>
    <t>Jim Bozarth - RRI Letter</t>
  </si>
  <si>
    <t>809681-2-1</t>
  </si>
  <si>
    <t>809681-2</t>
  </si>
  <si>
    <t>Newsky Oilfjeld Supervision Ltd.</t>
  </si>
  <si>
    <t>Cliff Fjeld - RRI Letter</t>
  </si>
  <si>
    <t>809756-1</t>
  </si>
  <si>
    <t>PVR Supervision Ltd.</t>
  </si>
  <si>
    <t>Kevin Nichol - RRI Letter</t>
  </si>
  <si>
    <t>809771-2-1</t>
  </si>
  <si>
    <t>809771-2</t>
  </si>
  <si>
    <t>Kel's Wellsite Supervision Inc.</t>
  </si>
  <si>
    <t>Kelvin Langford - RRI Letter</t>
  </si>
  <si>
    <t>810147-1-1</t>
  </si>
  <si>
    <t>810147-1</t>
  </si>
  <si>
    <t>Albert Urlacher - RRI Letter</t>
  </si>
  <si>
    <t>810229-2-2</t>
  </si>
  <si>
    <t>810229-2</t>
  </si>
  <si>
    <t>1644531 Alberta Inc.</t>
  </si>
  <si>
    <t>Curtis Gauthier - RRI Letter</t>
  </si>
  <si>
    <t>810287-2-2</t>
  </si>
  <si>
    <t>810287-2</t>
  </si>
  <si>
    <t>1785133 Alberta Ltd.</t>
  </si>
  <si>
    <t>Morgan Munkler - RRI Letter</t>
  </si>
  <si>
    <t>810304-2-1</t>
  </si>
  <si>
    <t>810304-2</t>
  </si>
  <si>
    <t>1785460 Alberta Ltd.</t>
  </si>
  <si>
    <t>Nikola Cutuk - RRI Letter</t>
  </si>
  <si>
    <t>811163-2-1</t>
  </si>
  <si>
    <t>811163-2</t>
  </si>
  <si>
    <t>J-Tan Consulting Ltd.</t>
  </si>
  <si>
    <t>Jake Zacharias - RRI Letter</t>
  </si>
  <si>
    <t>811286-2-1</t>
  </si>
  <si>
    <t>811286-2</t>
  </si>
  <si>
    <t>0921437 B.C. Ltd.</t>
  </si>
  <si>
    <t>Nathan Pomeroy - RRI Letter</t>
  </si>
  <si>
    <t>811351-2-1</t>
  </si>
  <si>
    <t>811351-2</t>
  </si>
  <si>
    <t>BC Welding Co.Ltd</t>
  </si>
  <si>
    <t>Clint Rombs - RRI Letter</t>
  </si>
  <si>
    <t>811388-2-1</t>
  </si>
  <si>
    <t>811388-2</t>
  </si>
  <si>
    <t>John Giles Consulting Ltd.</t>
  </si>
  <si>
    <t>John Giles - RRI Letter</t>
  </si>
  <si>
    <t>811556-2-1</t>
  </si>
  <si>
    <t>811556-2</t>
  </si>
  <si>
    <t>Deta Energy Services Inc.</t>
  </si>
  <si>
    <t>David Taylor - RRI Letter</t>
  </si>
  <si>
    <t>811580-2-1</t>
  </si>
  <si>
    <t>811580-2</t>
  </si>
  <si>
    <t>1213686 Alberta Ltd.</t>
  </si>
  <si>
    <t>Larry McVicar - RRI Letter</t>
  </si>
  <si>
    <t>811591-2-1</t>
  </si>
  <si>
    <t>811591-2</t>
  </si>
  <si>
    <t>O'Reilly Oilfield Services Ltd.</t>
  </si>
  <si>
    <t>Sean O'Reilly - RRI Letter</t>
  </si>
  <si>
    <t>811662-2-1</t>
  </si>
  <si>
    <t>811662-2</t>
  </si>
  <si>
    <t>Nessalk Consulting Ltd.</t>
  </si>
  <si>
    <t>Mark Klassen - RRI Letter</t>
  </si>
  <si>
    <t>811706-2-1</t>
  </si>
  <si>
    <t>811706-2</t>
  </si>
  <si>
    <t>1178944 Alberta Ltd.</t>
  </si>
  <si>
    <t>Lorne Humphrey - RRI Letter</t>
  </si>
  <si>
    <t>812576-2-1</t>
  </si>
  <si>
    <t>812576-2</t>
  </si>
  <si>
    <t>1384489 Alberta Ltd.</t>
  </si>
  <si>
    <t>Richard Portelance - RRI Letter</t>
  </si>
  <si>
    <t>812630-2-1</t>
  </si>
  <si>
    <t>812630-2</t>
  </si>
  <si>
    <t>BC Oilfield Consulting Inc.</t>
  </si>
  <si>
    <t>Blake Johnston - RRI Letter</t>
  </si>
  <si>
    <t>812687-2-1</t>
  </si>
  <si>
    <t>812687-2</t>
  </si>
  <si>
    <t>Burnside Oilfield Services Inc</t>
  </si>
  <si>
    <t>David Burren - RRI Letter</t>
  </si>
  <si>
    <t>812849-2-1</t>
  </si>
  <si>
    <t>812849-2</t>
  </si>
  <si>
    <t>722593 Alberta Ltd.</t>
  </si>
  <si>
    <t>Lionel Folk - RRI Letter</t>
  </si>
  <si>
    <t>812859-2-1</t>
  </si>
  <si>
    <t>812859-2</t>
  </si>
  <si>
    <t>Cains Energy Services Ltd.</t>
  </si>
  <si>
    <t>David McFarlane - RRI Letter</t>
  </si>
  <si>
    <t>812931-1</t>
  </si>
  <si>
    <t>1638995 Alberta Ltd</t>
  </si>
  <si>
    <t>Ben Laird - RRI Letter</t>
  </si>
  <si>
    <t>812955-2-1</t>
  </si>
  <si>
    <t>812955-2</t>
  </si>
  <si>
    <t>1778527 Alberta Ltd.</t>
  </si>
  <si>
    <t>Jason Klaudt - RRI Letter</t>
  </si>
  <si>
    <t>812995-2-1</t>
  </si>
  <si>
    <t>812995-2</t>
  </si>
  <si>
    <t>Vizero Industries Ltd.</t>
  </si>
  <si>
    <t>Rob Varga - RRI Letter</t>
  </si>
  <si>
    <t>813091-2-1</t>
  </si>
  <si>
    <t>813091-2</t>
  </si>
  <si>
    <t>650781 Alberta Ltd.</t>
  </si>
  <si>
    <t>Walter Peppard - RRI Letter</t>
  </si>
  <si>
    <t>813161-2-1</t>
  </si>
  <si>
    <t>813161-2</t>
  </si>
  <si>
    <t>Christopher Gillespie - RRI Letter</t>
  </si>
  <si>
    <t>813217-2-1</t>
  </si>
  <si>
    <t>813217-2</t>
  </si>
  <si>
    <t>Murray Thirsk - RRI Letter</t>
  </si>
  <si>
    <t>813250-2-1</t>
  </si>
  <si>
    <t>813250-2</t>
  </si>
  <si>
    <t>Knute Bevan Loe - RRI Letter</t>
  </si>
  <si>
    <t>813712-2-1</t>
  </si>
  <si>
    <t>813712-2</t>
  </si>
  <si>
    <t>Randall Couteret - RRI Letter</t>
  </si>
  <si>
    <t>813717-2-1</t>
  </si>
  <si>
    <t>813717-2</t>
  </si>
  <si>
    <t>Donald Kapeluck - RRI Letter</t>
  </si>
  <si>
    <t>813721-2-1</t>
  </si>
  <si>
    <t>813721-2</t>
  </si>
  <si>
    <t>Jerry Lavallee - RRI Letter</t>
  </si>
  <si>
    <t>813727-2-1</t>
  </si>
  <si>
    <t>813727-2</t>
  </si>
  <si>
    <t>Donald Simard - RRI Letter</t>
  </si>
  <si>
    <t>813732-2-1</t>
  </si>
  <si>
    <t>813732-2</t>
  </si>
  <si>
    <t>Trevor Kyle - RRI Letter</t>
  </si>
  <si>
    <t>813763-2-1</t>
  </si>
  <si>
    <t>813763-2</t>
  </si>
  <si>
    <t>Richard Berrington - RRI Letter</t>
  </si>
  <si>
    <t>814909-0</t>
  </si>
  <si>
    <t>812678-1</t>
  </si>
  <si>
    <t>BPD Zenith Software Solutions (Canada) Limited</t>
  </si>
  <si>
    <t>BPD Zenith Software MPSA - Ts &amp; Cs Sup 1</t>
  </si>
  <si>
    <t>814164-1</t>
  </si>
  <si>
    <t>electra Learning Inc. - T's &amp; C's Sup 1</t>
  </si>
  <si>
    <t>814175-1</t>
  </si>
  <si>
    <t>R.G. Mallett Oilfield Enterprises Ltd. - T's &amp; C's Sup 1</t>
  </si>
  <si>
    <t>814437-0</t>
  </si>
  <si>
    <t>1256735 Alberta Inc.</t>
  </si>
  <si>
    <t>Shahzad Pervez - T's &amp; C's</t>
  </si>
  <si>
    <t>814597-0</t>
  </si>
  <si>
    <t>Buffalo Contracting Ltd.</t>
  </si>
  <si>
    <t>Buffalo Contracting Ltd. (Pat Kukura)COA; Ts&amp;Sc</t>
  </si>
  <si>
    <t>814751-0</t>
  </si>
  <si>
    <t>Saharinoco Oilfield &amp; Construction Services Ltd.</t>
  </si>
  <si>
    <t>Matt Beer - T's &amp; C's</t>
  </si>
  <si>
    <t>814809-0</t>
  </si>
  <si>
    <t>C.K. Comm Wellsite Supervision Inc.</t>
  </si>
  <si>
    <t>Clinton Comm - T's &amp; C's</t>
  </si>
  <si>
    <t>814820-0</t>
  </si>
  <si>
    <t>1239901 Alberta Ltd.</t>
  </si>
  <si>
    <t>Andrew Burch - T's &amp; C's</t>
  </si>
  <si>
    <t>814824-0</t>
  </si>
  <si>
    <t>1055009 Alberta Ltd.</t>
  </si>
  <si>
    <t>Adam Bishop - T's &amp; C's</t>
  </si>
  <si>
    <t>814832-0</t>
  </si>
  <si>
    <t>Boomtown Consulting Inc.</t>
  </si>
  <si>
    <t>Christopher McLeod - T's &amp; C's</t>
  </si>
  <si>
    <t>815009-0</t>
  </si>
  <si>
    <t>Tiger Oilfield Consulting Ltd.</t>
  </si>
  <si>
    <t>Ronald Mandel - T's &amp; C's</t>
  </si>
  <si>
    <t>815019-0</t>
  </si>
  <si>
    <t>Gustum Oilfield Services Ltd</t>
  </si>
  <si>
    <t>Rodney Gustum - T's &amp; C's</t>
  </si>
  <si>
    <t>815104-0</t>
  </si>
  <si>
    <t>S B &amp; S Ltd.</t>
  </si>
  <si>
    <t>Donald Grant - T's &amp; C's</t>
  </si>
  <si>
    <t>815195-0</t>
  </si>
  <si>
    <t>Tomtruck Transport Ltd.</t>
  </si>
  <si>
    <t>Tomtruck (coil tubing) MGSA - Ts&amp;Cs</t>
  </si>
  <si>
    <t>2692-3-0</t>
  </si>
  <si>
    <t>2692-3</t>
  </si>
  <si>
    <t>855077 Alberta Ltd</t>
  </si>
  <si>
    <t>855077 Alberta Ltd. Schedules (Charron)</t>
  </si>
  <si>
    <t>814303-1-1</t>
  </si>
  <si>
    <t>814303-1</t>
  </si>
  <si>
    <t>Fluid Hauling Schedules - Rick Sim Trucking Inc.</t>
  </si>
  <si>
    <t>814813-0</t>
  </si>
  <si>
    <t>1364861 Alberta Ltd (Jack Gold) COA; Ts&amp;Cs</t>
  </si>
  <si>
    <t>815170-0</t>
  </si>
  <si>
    <t>Transcend Safety Services Ltd.</t>
  </si>
  <si>
    <t>Transcend Safety Services MGSA - T&amp;C</t>
  </si>
  <si>
    <t>815198-0</t>
  </si>
  <si>
    <t>Tiger Energy Systems Inc.</t>
  </si>
  <si>
    <t>Tiger Energy Systems - MGSA - Ts&amp;Cs</t>
  </si>
  <si>
    <t>815200-0</t>
  </si>
  <si>
    <t>Stingray Well Solutions Inc.</t>
  </si>
  <si>
    <t>Stingray Well Solutions - MGSA - Ts&amp;Cs</t>
  </si>
  <si>
    <t>815204-0</t>
  </si>
  <si>
    <t>Performance Energy Services Inc.</t>
  </si>
  <si>
    <t>Performance Energy - MGSA - Ts&amp;Cs</t>
  </si>
  <si>
    <t>815215-0</t>
  </si>
  <si>
    <t>Mustang Well Services Ltd.</t>
  </si>
  <si>
    <t>Mustang Well Services - MGSA - Ts&amp;Cs</t>
  </si>
  <si>
    <t>810736-1-0</t>
  </si>
  <si>
    <t>810736-1</t>
  </si>
  <si>
    <t>805084-1-1</t>
  </si>
  <si>
    <t>807074-1-4</t>
  </si>
  <si>
    <t>813829-0</t>
  </si>
  <si>
    <t>1203887 Alberta Ltd.</t>
  </si>
  <si>
    <t>1203887 Alberta Ltd. (Ryan Hodak)COA; Ts&amp;Cs</t>
  </si>
  <si>
    <t>814838-0</t>
  </si>
  <si>
    <t>3043-19-0</t>
  </si>
  <si>
    <t>3043-20-0</t>
  </si>
  <si>
    <t>814660-0</t>
  </si>
  <si>
    <t>814662-0</t>
  </si>
  <si>
    <t>722-1-1</t>
  </si>
  <si>
    <t>Precision - Stettler Project Pricing</t>
  </si>
  <si>
    <t>805745-1</t>
  </si>
  <si>
    <t>Mustang Well Services - Stettler Project Pricing</t>
  </si>
  <si>
    <t>808513-1</t>
  </si>
  <si>
    <t>Tervita - Stettler Project Pricing</t>
  </si>
  <si>
    <t>814433-0</t>
  </si>
  <si>
    <t>Haris Petroleum Consulting Inc.</t>
  </si>
  <si>
    <t>Saeed Ahmad - T's &amp; C's</t>
  </si>
  <si>
    <t>814475-0</t>
  </si>
  <si>
    <t>Tadco Innovative Technologies Ltd.</t>
  </si>
  <si>
    <t>Stuart Hampshire - T's &amp; C's</t>
  </si>
  <si>
    <t>814544-0</t>
  </si>
  <si>
    <t>814747-0</t>
  </si>
  <si>
    <t>1180156 Alberta Ltd</t>
  </si>
  <si>
    <t>Robin Wilk - T's &amp; C's</t>
  </si>
  <si>
    <t>814769-0</t>
  </si>
  <si>
    <t>Kurt Woolf Consulting Ltd</t>
  </si>
  <si>
    <t>Kurt Woolf - T's &amp; C's</t>
  </si>
  <si>
    <t>814794-0</t>
  </si>
  <si>
    <t>101204599 Saskatchewan Ltd</t>
  </si>
  <si>
    <t>Jason Desrosiers - T's &amp; C's</t>
  </si>
  <si>
    <t>814816-0</t>
  </si>
  <si>
    <t>1015675 Alberta Ltd</t>
  </si>
  <si>
    <t>Barry Hardenne - T's &amp; C's</t>
  </si>
  <si>
    <t>814906-0</t>
  </si>
  <si>
    <t>814910-0</t>
  </si>
  <si>
    <t>814912-0</t>
  </si>
  <si>
    <t>814999-0</t>
  </si>
  <si>
    <t>Tan Holdings Ltd</t>
  </si>
  <si>
    <t>Thomas Nicodemus - T's &amp; C's</t>
  </si>
  <si>
    <t>815004-0</t>
  </si>
  <si>
    <t>T.D. Wellsite Consulting Ltd.</t>
  </si>
  <si>
    <t>Timothy Drozdz - T's &amp; C's</t>
  </si>
  <si>
    <t>2700-9-0</t>
  </si>
  <si>
    <t>813777-0</t>
  </si>
  <si>
    <t>814615-0</t>
  </si>
  <si>
    <t>814429-0</t>
  </si>
  <si>
    <t>Lucky Star Consulting Ltd</t>
  </si>
  <si>
    <t>Mushtaq Hussain - T's &amp; C's</t>
  </si>
  <si>
    <t>814479-0</t>
  </si>
  <si>
    <t>Taq Oil Services Inc.</t>
  </si>
  <si>
    <t>Tariq Shakoor - T's &amp; C's</t>
  </si>
  <si>
    <t>814708-0</t>
  </si>
  <si>
    <t>815138-0</t>
  </si>
  <si>
    <t>814416-0</t>
  </si>
  <si>
    <t>Attock Consulting Inc</t>
  </si>
  <si>
    <t>Mohammad Irfan - T's &amp; C's</t>
  </si>
  <si>
    <t>814731-0</t>
  </si>
  <si>
    <t>1563700 Alberta Ltd</t>
  </si>
  <si>
    <t>1563700 Alberta Ltd. (Bruce Desserre) COA; Ts&amp;Cs</t>
  </si>
  <si>
    <t>814788-0</t>
  </si>
  <si>
    <t>Kriaski Holdings Ltd.</t>
  </si>
  <si>
    <t>Felix Kriaski - T's &amp; C's</t>
  </si>
  <si>
    <t>814929-0</t>
  </si>
  <si>
    <t>Gator's Consulting Ltd</t>
  </si>
  <si>
    <t>Bruce Watt - T's &amp; C's</t>
  </si>
  <si>
    <t>814946-0</t>
  </si>
  <si>
    <t>Underworld Wellsite Supervision Inc</t>
  </si>
  <si>
    <t>Dylan Lafferty - T's &amp; C's</t>
  </si>
  <si>
    <t>777-1-0</t>
  </si>
  <si>
    <t>777-1</t>
  </si>
  <si>
    <t>C&amp;J Energy - 2015 Service Rig Pricing</t>
  </si>
  <si>
    <t>3014-2</t>
  </si>
  <si>
    <t>1352618 Alberta Ltd.</t>
  </si>
  <si>
    <t>Craig Little - RRI Letter</t>
  </si>
  <si>
    <t>3058-2</t>
  </si>
  <si>
    <t>David B. Hanson Consulting Ltd.</t>
  </si>
  <si>
    <t>David Hanson - RRI Letter</t>
  </si>
  <si>
    <t>3060-3</t>
  </si>
  <si>
    <t>Infra-Vision Ltd</t>
  </si>
  <si>
    <t>Todd Schnieder - RRI Letter</t>
  </si>
  <si>
    <t>3062-3</t>
  </si>
  <si>
    <t>606406 Alberta Ltd</t>
  </si>
  <si>
    <t>Herb Norden - RRI Letter</t>
  </si>
  <si>
    <t>Templeton, Cody</t>
  </si>
  <si>
    <t>802658-2-2</t>
  </si>
  <si>
    <t>802658-2</t>
  </si>
  <si>
    <t>1437155 Alberta Ltd.</t>
  </si>
  <si>
    <t>Shanon Keast - RRI Letter</t>
  </si>
  <si>
    <t>802826-2-3</t>
  </si>
  <si>
    <t>802826-2</t>
  </si>
  <si>
    <t>JNC Consulting Inc.</t>
  </si>
  <si>
    <t>McCallum's - RRI Letter</t>
  </si>
  <si>
    <t>803998-2-1</t>
  </si>
  <si>
    <t>803998-2</t>
  </si>
  <si>
    <t>1604212 Alberta Ltd.</t>
  </si>
  <si>
    <t>Dave McWhirter - RRI Letter</t>
  </si>
  <si>
    <t>804285-2-1</t>
  </si>
  <si>
    <t>804285-2</t>
  </si>
  <si>
    <t>Danco Warehousing Ltd.</t>
  </si>
  <si>
    <t>Dan Proctor - RRI Letter</t>
  </si>
  <si>
    <t>806214-2-4</t>
  </si>
  <si>
    <t>806214-2</t>
  </si>
  <si>
    <t>WJC Maintenance Services Ltd.</t>
  </si>
  <si>
    <t>Dale Breau - RRI Letter</t>
  </si>
  <si>
    <t>Jon Halford</t>
  </si>
  <si>
    <t>806379-3</t>
  </si>
  <si>
    <t>Lucky 13 Consulting Ltd.</t>
  </si>
  <si>
    <t>Steve Yasinski - RRI Letter</t>
  </si>
  <si>
    <t>806471-1</t>
  </si>
  <si>
    <t>1670252 Alberta Ltd.</t>
  </si>
  <si>
    <t>1670252 Alberta -RRI Letter</t>
  </si>
  <si>
    <t>806827-1</t>
  </si>
  <si>
    <t>Carson Oilfield Consulting Ltd.</t>
  </si>
  <si>
    <t>Carson Oilfield - RRI Letter</t>
  </si>
  <si>
    <t>806852-2</t>
  </si>
  <si>
    <t>1681430 Alberta Ltd.</t>
  </si>
  <si>
    <t>Cait Crawley - RRI Letter</t>
  </si>
  <si>
    <t>806866-3</t>
  </si>
  <si>
    <t>Conquest Consulting Group</t>
  </si>
  <si>
    <t>Conquest Consulting - RRI Letter</t>
  </si>
  <si>
    <t>809278-2</t>
  </si>
  <si>
    <t>XL Lift Ltd.</t>
  </si>
  <si>
    <t>Tim Malchuk - RRI Letter</t>
  </si>
  <si>
    <t>809279-1</t>
  </si>
  <si>
    <t>Nor-Cal Ltd.</t>
  </si>
  <si>
    <t>Blaire Callahan - RRI Letter</t>
  </si>
  <si>
    <t>810272-1</t>
  </si>
  <si>
    <t>TJ's Logistics Inc.</t>
  </si>
  <si>
    <t>Ted Yuswak - RRI Letter</t>
  </si>
  <si>
    <t>810800-1-3</t>
  </si>
  <si>
    <t>810800-1</t>
  </si>
  <si>
    <t>Pranx Holdings Inc.</t>
  </si>
  <si>
    <t>Barry Beatty - Sch A - Sup 3</t>
  </si>
  <si>
    <t>810800-4-3</t>
  </si>
  <si>
    <t>810800-4</t>
  </si>
  <si>
    <t>Barry Beatty - Sch B Sup 3</t>
  </si>
  <si>
    <t>811277-2</t>
  </si>
  <si>
    <t>1608285 Alberta Ltd.</t>
  </si>
  <si>
    <t>Larry Schielke - RRI Letter</t>
  </si>
  <si>
    <t>811377-1</t>
  </si>
  <si>
    <t>1159676 Alberta Ltd.</t>
  </si>
  <si>
    <t>Tyson Cross - RRI Letter</t>
  </si>
  <si>
    <t>811480-1</t>
  </si>
  <si>
    <t>Matpat Services Ltd.</t>
  </si>
  <si>
    <t>John Paton - RRI Letter</t>
  </si>
  <si>
    <t>811525-2</t>
  </si>
  <si>
    <t>Eira Consulting Services Inc.</t>
  </si>
  <si>
    <t>Eglee Irausquin - RRI Letter</t>
  </si>
  <si>
    <t>Don Guglielmin</t>
  </si>
  <si>
    <t>811683-2</t>
  </si>
  <si>
    <t>One 6 Inc.</t>
  </si>
  <si>
    <t>Brian Gagne - RRI Letter</t>
  </si>
  <si>
    <t>811762-2</t>
  </si>
  <si>
    <t>1623837 Alberta Ltd.</t>
  </si>
  <si>
    <t>Jeff Mills - RRI Letter</t>
  </si>
  <si>
    <t>811769-1</t>
  </si>
  <si>
    <t>5-18 Pipe Inc.</t>
  </si>
  <si>
    <t>Robin Griffiths - RRI Letter</t>
  </si>
  <si>
    <t>811853-2</t>
  </si>
  <si>
    <t>A.H. O'Connor Consulting Services Ltd.</t>
  </si>
  <si>
    <t>Allan O'Connor - RRI Letter</t>
  </si>
  <si>
    <t>812089-1</t>
  </si>
  <si>
    <t>RCCC Services Ltd.</t>
  </si>
  <si>
    <t>Ricardo Umana - RRI Letter</t>
  </si>
  <si>
    <t>Ari Bronkhorst</t>
  </si>
  <si>
    <t>812187-1</t>
  </si>
  <si>
    <t>5C Contracts Ltd.</t>
  </si>
  <si>
    <t>Ian Carr - RRI Letter</t>
  </si>
  <si>
    <t>812451-1-1</t>
  </si>
  <si>
    <t>812451-1</t>
  </si>
  <si>
    <t>Michael Page International Canada Limited</t>
  </si>
  <si>
    <t>Colin MacDonald - RRI Letter</t>
  </si>
  <si>
    <t>812670-1-2</t>
  </si>
  <si>
    <t>Lumina Management - RRI Letter</t>
  </si>
  <si>
    <t>812929-1</t>
  </si>
  <si>
    <t>Ethical Insulation Ltd.</t>
  </si>
  <si>
    <t>Chris Mackenzie - RRI Letter</t>
  </si>
  <si>
    <t>813331-0</t>
  </si>
  <si>
    <t>814006-2-1</t>
  </si>
  <si>
    <t>814006-2</t>
  </si>
  <si>
    <t>Richard Purdy - RRI Letter</t>
  </si>
  <si>
    <t>814010-2-1</t>
  </si>
  <si>
    <t>814010-2</t>
  </si>
  <si>
    <t>Ronald Dorward - RRI Letter</t>
  </si>
  <si>
    <t>814014-2-1</t>
  </si>
  <si>
    <t>814014-2</t>
  </si>
  <si>
    <t>Michael Vasseur - RRI Letter</t>
  </si>
  <si>
    <t>814018-2-1</t>
  </si>
  <si>
    <t>814018-2</t>
  </si>
  <si>
    <t>Edmund Peinhaupt - RRI Letter</t>
  </si>
  <si>
    <t>814471-0</t>
  </si>
  <si>
    <t>RockWell Consulting Ltd.</t>
  </si>
  <si>
    <t>Stephan Dragomir - T's &amp; C's</t>
  </si>
  <si>
    <t>814737-0</t>
  </si>
  <si>
    <t>Bosh Consulting Services Ltd.</t>
  </si>
  <si>
    <t>David (Bob) Gould - T's &amp; C's</t>
  </si>
  <si>
    <t>814755-0</t>
  </si>
  <si>
    <t>1782995 Alberta Ltd.</t>
  </si>
  <si>
    <t>Mark Woolf - T's &amp; C's</t>
  </si>
  <si>
    <t>814804-0</t>
  </si>
  <si>
    <t>101065586 Saskatchewan Ltd</t>
  </si>
  <si>
    <t>Darcy Brilz - T's &amp; C's</t>
  </si>
  <si>
    <t>814828-0</t>
  </si>
  <si>
    <t>1073862 Alberta Ltd</t>
  </si>
  <si>
    <t>Colin Rawlake - T's &amp; C's</t>
  </si>
  <si>
    <t>814934-0</t>
  </si>
  <si>
    <t>DRB Oilfield Services Ltd.</t>
  </si>
  <si>
    <t>Darcy Burns - T's &amp; C's</t>
  </si>
  <si>
    <t>815047-0</t>
  </si>
  <si>
    <t>1112124 Alberta Ltd.</t>
  </si>
  <si>
    <t>Jason Boos - T's &amp; C's</t>
  </si>
  <si>
    <t>815052-0</t>
  </si>
  <si>
    <t>1693047 Alberta Ltd.</t>
  </si>
  <si>
    <t>Josh Sallows - T's &amp; C's</t>
  </si>
  <si>
    <t>1937-3-0</t>
  </si>
  <si>
    <t>1937-3</t>
  </si>
  <si>
    <t>Varco Canada Limited</t>
  </si>
  <si>
    <t>Schedule A-3 - Solids Control - May 1, 2015</t>
  </si>
  <si>
    <t>809762-1</t>
  </si>
  <si>
    <t>Earth Fluids Inc</t>
  </si>
  <si>
    <t>Schedule B-1 Amendment 1 - Drilling Fluids - June 1, 2015</t>
  </si>
  <si>
    <t>Customer Property Utilization for June</t>
  </si>
  <si>
    <t>Rerun Pumps - July 2015</t>
  </si>
  <si>
    <t>Rerun Pumps - Q1 Conventional  2015</t>
  </si>
  <si>
    <t xml:space="preserve">July VRRI Savings PC Pumps </t>
  </si>
  <si>
    <t>Negotiated Disposal fee for Wabasca's estimated 550,000 tonnes from $32.00 per tonne to $11.86 (free capital construction + $9.95/tonne tip fee + $1.91/tonne capping cost  = $11.86)</t>
  </si>
  <si>
    <t xml:space="preserve">Avoided liability costs ($260K per well) associated with two wells to Tervita for $1. </t>
  </si>
  <si>
    <t xml:space="preserve"> Includes savings/avoid + cost recovery - Excludes Early Pay (sep. graph)</t>
  </si>
  <si>
    <t xml:space="preserve">Negotiated free disposal of 275,000m3 at North Buick Creek saving $8,800,000.00  (original cost was $32.00/m3) </t>
  </si>
  <si>
    <t>RFQ 662</t>
  </si>
  <si>
    <t>RFQ 663</t>
  </si>
  <si>
    <t>RFQ 661</t>
  </si>
  <si>
    <t>147 wellbore cut &amp; caps (Hatton and Stettler)</t>
  </si>
  <si>
    <t>122 well &amp; pipeline abandonments part of Hatton Phase II</t>
  </si>
  <si>
    <t>Coil Tubing Operations</t>
  </si>
  <si>
    <t>Wireline Operations</t>
  </si>
  <si>
    <t>Cut &amp; Cap Operations</t>
  </si>
  <si>
    <t>Rerun Pumps - Q2 Conventional  2015</t>
  </si>
  <si>
    <t xml:space="preserve">August </t>
  </si>
  <si>
    <t xml:space="preserve">July VRRI Savings Recip  Pumps </t>
  </si>
  <si>
    <t>Grande Prairie South Fluid Haul</t>
  </si>
  <si>
    <t>Negotiated new cubic meter rate to truck produced water from Wapiti to CNRL's Gold Creek facility, rather than third party disposal. Tervita's current disposal rate is $12.09/m3, additional trucking cost is $5/m3 = $7.09/m3 net avoidance. Total avoidance calculation: $7.09/m3 * 90m3 * 660 days = $421,146.</t>
  </si>
  <si>
    <t>Logan Scope</t>
  </si>
  <si>
    <t>Supply flush joints, pump-to-surface (PTS) processes and foam heads.</t>
  </si>
  <si>
    <t>Guardian / Failed tubing string / completions</t>
  </si>
  <si>
    <t>SECURE ENERGY SERVICES: MGSA</t>
  </si>
  <si>
    <t>Consult - Completion - Consulting - Completions</t>
  </si>
  <si>
    <t>Sure Flow Consulting Services (1992) Inc</t>
  </si>
  <si>
    <t>Sure Flow Consulting Services: Supplement T&amp;C</t>
  </si>
  <si>
    <t>Sure Flow Oilfield Services Inc: Supplement T&amp;C</t>
  </si>
  <si>
    <t>Engineering Services</t>
  </si>
  <si>
    <t>Canadian Engineering &amp; Inspection Ltd</t>
  </si>
  <si>
    <t>APEGA Supplement - Canadian Engineering &amp; Inspection Ltd T&amp;C's</t>
  </si>
  <si>
    <t>(NDT) - Non Destructive Testing (NDT)</t>
  </si>
  <si>
    <t>APEGA Supplement - Metalcare Inspection - MPSA</t>
  </si>
  <si>
    <t>ARA Engineering Ltd.</t>
  </si>
  <si>
    <t>APEGA Supplement - Horizon Camp Road Upgrades</t>
  </si>
  <si>
    <t>Schedules: Maxxam Environmental Lab Services</t>
  </si>
  <si>
    <t>808154-5</t>
  </si>
  <si>
    <t>ASAP Canada Inc</t>
  </si>
  <si>
    <t>APEGA Supplement - MPSA - ASAP</t>
  </si>
  <si>
    <t>SDS Consulting Corporation</t>
  </si>
  <si>
    <t>APEGA Supplement SDS Consulting Corporation - Ts &amp; Cs</t>
  </si>
  <si>
    <t>Capilano Maritime Design Ltd</t>
  </si>
  <si>
    <t>APEGA Supplement - Marine Vessel Design and Technical Assistance</t>
  </si>
  <si>
    <t>Pinnacle Asset Integrity Services</t>
  </si>
  <si>
    <t>APEGA Supplement - Pinnacle Asset Integrity Services MPSA</t>
  </si>
  <si>
    <t>SynergyAspen Environmental Inc.</t>
  </si>
  <si>
    <t>APEGA Supplement SYNERGYAspen</t>
  </si>
  <si>
    <t>Westcoast Diving Contractors Ltd</t>
  </si>
  <si>
    <t>APEGA Supplement - Tailings consultant</t>
  </si>
  <si>
    <t>Buckland &amp; Taylor Ltd.</t>
  </si>
  <si>
    <t>APEGA Supplement - Bridge Assessment and Inspections</t>
  </si>
  <si>
    <t>Schedules - Auto &amp; Industrial Supplies</t>
  </si>
  <si>
    <t>814633-1</t>
  </si>
  <si>
    <t>Greatario Covers Inc. MGSA</t>
  </si>
  <si>
    <t>Schedules  Greatario Covers Inc.</t>
  </si>
  <si>
    <t>FMC Technologies Canada Ltd.</t>
  </si>
  <si>
    <t>FMC Technologies - MGSA - Ts&amp;Cs</t>
  </si>
  <si>
    <t>FMC Technologies - Schd's</t>
  </si>
  <si>
    <t>815208-1</t>
  </si>
  <si>
    <t>CGG Services (UK) Limited</t>
  </si>
  <si>
    <t>CGG Services (UK) Ltd.; CA Thermal</t>
  </si>
  <si>
    <t>Consulting â€“ Land</t>
  </si>
  <si>
    <t>MDA Geospatial Services Inc</t>
  </si>
  <si>
    <t>MDA Geospatial Services Inc, MGSA T&amp;C's - Thermal</t>
  </si>
  <si>
    <t>Hansen Wellsite Services Ltd.</t>
  </si>
  <si>
    <t>Wellsite Services</t>
  </si>
  <si>
    <t>MDA Geospatial Services Inc, MGSA Schedules - Thermal</t>
  </si>
  <si>
    <t>iSP3 Solution Providers Inc.</t>
  </si>
  <si>
    <t>IPS3 Solution Providers Inc_Brian Brinkac</t>
  </si>
  <si>
    <t>Ziegler's Oilfield: MPSA T&amp;C</t>
  </si>
  <si>
    <t>Solstice Canada Corp.</t>
  </si>
  <si>
    <t>Solstice Canada Corp: MPSA T&amp;C</t>
  </si>
  <si>
    <t>MDA Geospatial - CA</t>
  </si>
  <si>
    <t>July VRRI Savings ESP</t>
  </si>
  <si>
    <t>Rerun Pumps - July 2015 Conventional &amp; Thermal</t>
  </si>
  <si>
    <t>Rerun Component on KS ESP's</t>
  </si>
  <si>
    <t>ClearTech Industries Inc.</t>
  </si>
  <si>
    <t>Chemical Supply</t>
  </si>
  <si>
    <t>Negotiated new product price of Caustic Soda for Wolf Lake effective from Aug 10, 2015 to Dec 31, 2017. The price has been reduced from $767.05/Dry MT to $742/Dry MT, with the approx. annual usage of 1493 dry MT, CNRL can save $37,400 per year.</t>
  </si>
  <si>
    <t>Cheque # 000614; to credit over invoiced rates. (extra $4 on the labor charges)</t>
  </si>
  <si>
    <t>GCM Consultants Inc.</t>
  </si>
  <si>
    <t>APEGA Supplement - Multidiscipline Engineering Services</t>
  </si>
  <si>
    <t>Kingbird Environmental Consulting Ltd</t>
  </si>
  <si>
    <t>Kingbird Environmental  - T's &amp; C's</t>
  </si>
  <si>
    <t>Beck Engineering (1992) Ltd.</t>
  </si>
  <si>
    <t>APEGA Supplement - Beck Eng.</t>
  </si>
  <si>
    <t>PFI Project Consultants Canada, ULC</t>
  </si>
  <si>
    <t>APEGA Supplement - Pathfinder Master professional services Agreement</t>
  </si>
  <si>
    <t>PMO Global Services (2011) Inc</t>
  </si>
  <si>
    <t>APEGA Supplement - PMO Global Services - Ts &amp; Cs</t>
  </si>
  <si>
    <t>Dynamysk Automation Ltd.</t>
  </si>
  <si>
    <t>APEGA Supplement - Dynamysk</t>
  </si>
  <si>
    <t>Aerotek ULC</t>
  </si>
  <si>
    <t>APEGA Supplement - Aerotek MPSA</t>
  </si>
  <si>
    <t>Ridgeline Engineering Inc.</t>
  </si>
  <si>
    <t>APEGA Supplement - Engineering Services</t>
  </si>
  <si>
    <t>1227415 Alberta Ltd.</t>
  </si>
  <si>
    <t>1227415 Alberta Ltd o/a CAMPtek: Schedules Camp VDM Services</t>
  </si>
  <si>
    <t>Trace Associates Inc</t>
  </si>
  <si>
    <t>Trace Associates Inc - MPSA T&amp;C's</t>
  </si>
  <si>
    <t>Oakridge Environmental Engineering Inc.</t>
  </si>
  <si>
    <t>Oakridge Environmental Engineering Inc - MPSA T&amp;C's</t>
  </si>
  <si>
    <t>TerraLogix Solutions Inc.</t>
  </si>
  <si>
    <t>TerraLogix Solutions Inc. - MPSA T&amp;C's</t>
  </si>
  <si>
    <t>Remediation Consulting Group Inc</t>
  </si>
  <si>
    <t>Remediation Consulting Group Inc.</t>
  </si>
  <si>
    <t>Geogrid Environmental Inc.</t>
  </si>
  <si>
    <t>Geogrid Environmental Inc - MPSA T&amp;C's</t>
  </si>
  <si>
    <t>Ceilidh Environmental Ltd</t>
  </si>
  <si>
    <t>Ceilidh Environmental Ltd - MPSA T&amp;C's</t>
  </si>
  <si>
    <t>Evergreen Environmental Management Inc.</t>
  </si>
  <si>
    <t>Evergreen Environmental Managemnent Inc - MPSA T&amp;C's</t>
  </si>
  <si>
    <t>SLR Consulting (Canada) Ltd.</t>
  </si>
  <si>
    <t>SLR Consulting (Canada) Ltd - MPSA T&amp;C's</t>
  </si>
  <si>
    <t>Nelson Environmental Remediation Ltd</t>
  </si>
  <si>
    <t>Nelson Environmental Remediation Ltd - MPSA T&amp;C's</t>
  </si>
  <si>
    <t>Lifting Solutions Inc</t>
  </si>
  <si>
    <t>Lifting Solutions: MGSA T&amp;C</t>
  </si>
  <si>
    <t>Askiy Apoy Hauling Limited Partnership</t>
  </si>
  <si>
    <t>ASKIY APOY HAULING LIMITED PARTNERSHIP MGSA</t>
  </si>
  <si>
    <t>Mid-Range Software Services Inc</t>
  </si>
  <si>
    <t>Mid-Range Software Services Inc. - MPSA</t>
  </si>
  <si>
    <t>Mid-Range Software Services Inc. - Schedules</t>
  </si>
  <si>
    <t>815365-1</t>
  </si>
  <si>
    <t>1243660 Alberta Ltd</t>
  </si>
  <si>
    <t>Mark Tierney - T's &amp; C's</t>
  </si>
  <si>
    <t>First Time Ventures Ltd.</t>
  </si>
  <si>
    <t>Thomas Brown - T's &amp; C's</t>
  </si>
  <si>
    <t>Decca Consulting Ltd.</t>
  </si>
  <si>
    <t>Decca Consulting - MPSA Ts &amp; Cs</t>
  </si>
  <si>
    <t>Decca Consulting - MPSA Schd's</t>
  </si>
  <si>
    <t>815450-1</t>
  </si>
  <si>
    <t>Magus Engineering Limited</t>
  </si>
  <si>
    <t>Magus Engineering - MPSA Ts &amp; Cs</t>
  </si>
  <si>
    <t>Magus Engineering - Schd's</t>
  </si>
  <si>
    <t>815454-1</t>
  </si>
  <si>
    <t>High-Calibre Consulting Ltd.</t>
  </si>
  <si>
    <t>High-Calibre - MPSA Ts &amp; Cs</t>
  </si>
  <si>
    <t>High-Calibre - Schd's</t>
  </si>
  <si>
    <t>815456-1</t>
  </si>
  <si>
    <t>650781 Alberta Ltd o/a Request Consultin</t>
  </si>
  <si>
    <t>Walter Peppard - T's &amp; C's</t>
  </si>
  <si>
    <t>Signature Wellsite Supervision Inc.</t>
  </si>
  <si>
    <t>David McFarlane - T's &amp; C's</t>
  </si>
  <si>
    <t>Gary Stuart - T's &amp; C's</t>
  </si>
  <si>
    <t>Kevin (Blake) Johnston - T's &amp; C's</t>
  </si>
  <si>
    <t>Nuno (Nick) Resendes - T's &amp; C's</t>
  </si>
  <si>
    <t>2J's Consulting Ltd</t>
  </si>
  <si>
    <t>John McLeod - T's &amp; C's</t>
  </si>
  <si>
    <t>Nikola Cutuk - T's &amp; C's</t>
  </si>
  <si>
    <t>PVF Distribution Scheduels</t>
  </si>
  <si>
    <t>Jeffrey Johnstone - T's &amp; C's</t>
  </si>
  <si>
    <t>Consult - Explor - Consulting - Exploration</t>
  </si>
  <si>
    <t>Exploration</t>
  </si>
  <si>
    <t>Belloy Petroleum Consulting Ltd.</t>
  </si>
  <si>
    <t>Belloy Petroleum_Wellsite Geology</t>
  </si>
  <si>
    <t>Chinook Consulting Services (2004) Ltd</t>
  </si>
  <si>
    <t>Chinook Consulting_Consultants Wellsite Geology</t>
  </si>
  <si>
    <t>McLeay Geological Consultants (2006) Ltd.</t>
  </si>
  <si>
    <t>McLeay Geological _Consultants Wellsite Geology</t>
  </si>
  <si>
    <t>Opus Energy Consultants Inc</t>
  </si>
  <si>
    <t>Opus Energy_Consultants Wellsite Geology</t>
  </si>
  <si>
    <t>Belloy Petroleum_Ts&amp;Cs</t>
  </si>
  <si>
    <t>Rodney Gravengard - T's &amp; C's</t>
  </si>
  <si>
    <t>Chinook Consulting_Ts&amp;Cs</t>
  </si>
  <si>
    <t>Opus Energy_Ts&amp;Cs</t>
  </si>
  <si>
    <t>Jean-Jacques (Jay) Tessier - T's &amp; C's</t>
  </si>
  <si>
    <t>RFQ 676</t>
  </si>
  <si>
    <t>RFQ 677</t>
  </si>
  <si>
    <t>RFQ 674</t>
  </si>
  <si>
    <t>Grande Prairie Central Fluid Hauling Services</t>
  </si>
  <si>
    <t>RFQ 670</t>
  </si>
  <si>
    <t>Camps / Woodenhouse &amp; Brintnell</t>
  </si>
  <si>
    <t>Tenaris / OCTG / MGSA</t>
  </si>
  <si>
    <t>Tenaris / OCTG Chrome Pipe / Ivory Coast</t>
  </si>
  <si>
    <t xml:space="preserve">Avoided paying $421,146.00 in waste disposal fees with Ber-Nor Trucking (1987) Ltd when trucking produced water from Wapiti to Canadian Natural's Gold Creek Facility rather than a Tervita disposal location. 
(Total avoidance calculation: $7.09/m3 * 90m3 per day * 660 days = $421,146)
</t>
  </si>
  <si>
    <t>Hamilton Nkwonta</t>
  </si>
  <si>
    <t>Canadian Natural has been paying PST on chemicals in BC whereas it was supposed to be tax-exempt. SM discovered and alerted Supplier and Tax team. This a refund from BC govt. through the supplier.</t>
  </si>
  <si>
    <t>Univar credits CNRL for any used chemical drums that are returned to them - supplier picks them up. Total value of drums returned between May 2, 2013 and July 6, 2015.</t>
  </si>
  <si>
    <r>
      <rPr>
        <sz val="2"/>
        <rFont val="Calibri"/>
        <family val="2"/>
      </rPr>
      <t xml:space="preserve">RFP - 3 year Contract - Estimated Value $24MM. SOW: Catering and Housekeeping Services for Brintnell and Woodenhouse Camp
T&amp;C's approved by BU. Pending Legal Approval then Commercial Ops Approval before issuing to vendor for signing. Execution of Schedules Pending, following the outcome of the service improvement plan to be implemented by ESS at the camp locations next week and roll-out of CNQ’s KPI’s. 
Issues: moldy food at self serve lines, kitchen staff not wearing proper PPE on serving lines, overall food quality and preparation issues, guests assigned to unclean rooms, daily reporting errors since inception of services, consistently understaffed, attempted pricing increases above awarded pricing. Action: ESS to implement a 3 week improvement plan, beginning April 7th. CNQ issuing "Notice of Default" as per service requirements outlined and awarded from the RFP. If significant improvements are not realized after the ESS plan, CNQ will exercise remedies including changing the service provider.
Update April 9th: Notice of Default issued on April 9th, 2014.
Update April 15th: Issued T&amp;C's to Contractor. 
Update April 29th: Held an update meeting with ESS regarding their Improvement Plan. CNQ shared their ongoing concerns and issues. Provided ESS an additional 2 weeks to improve the services or CNQ will take corrective action. ESS notified CNQ that the RVP will be changing to be the same rep as the Horizon Contract.
Update May 12 (Laurence): decision made for ESS to continue providing Catering and Housekeeping Services at our Brintnell Camp Locations. ESS has been notified that a maximum of 2 additional notices will be provided if disruptions continue before Canadian Natural will consider alternative options. The monthly KPI’s Audits will also be commencing in the coming weeks across all 4 camps. Quarterly reviews will be conducted with ESS on their performance and findings from of audits. T&amp;Cs signed by both parties. Schedules in progress. 
Update June 24th: Schedules issued to ESS. Pending returned signed copy. Aug 5th:  Received responses from ESS, CNQ to counter. Update Aug 11th: Provided further comments to ESS 2nd response to questions. There are 2 pending items left to resolve; 1. bottled/canned beverages for vs dispensers 2. Reducing the front desk hours. Pending feedback from Central Brintnell Camp Coordinator. Update Sept 2nd: Provided further responses to the final 3 matters on Wed Aug 27th. Waiting response from ESS. Update Sept 15th: Waiting for alternative solutions to bottled water and canned soda versus more money. Asked what the proposed price increase would be (not that this is a suitable solution). Asked for "industry standards" reference as they continually claim services are based on this. Update Sept 22nd: ESS provided pricing feedback on 3 options of canned and bottled water. Still not acceptable to CNQ as they are asking for more money. CNQ still unhappy about the continued variance in service levels. SM will book another quarterly audit review meeting to address service level issues and implement another Audit level of critical service items (food, cleaning etc) marks on a PASS/FAIL rating, completed at least weekly for a 2 month period. If ESS FAILS any critical item, CNQ will consider alternative options for 2015. If they PASS all audits, CNQ will bump up the man-day rate of each occupancy level to the next tier with no additional cost adders for "additional services" (such as bottled and canned beverages). E.g.. Occupancy of 106 - 195 = $76.53/man-day &amp; 196 - 285 = $65.05/man-day; would change to 196 - 285 = $76.53/man-day (in this case, an $11.48 increase/man-day). This pricing increase is still a cheaper option than the 2nd most competitive bidder of the RFP (~ $7/man-day less at 60% occupancy; still saving $661 K, annually or $1.3 MM over the last 2 years of the work). Will evaluate based on current occupancy levels and forecasts to determine if an increase to ESS pricing would still be the most competitive option. ESS must also maintain service levels throughout the duration of the agreement or changes will be made. Update Sept 29th: Booked a second KPI audit review meeting with ESS on Thurs Oct 2nd, 2014. Will discuss new PASS/FAIL 8 week audit program (reviewed and approved by Camps BU). If ESS does not meet 8 week audit requirements, their services will be cancelled in 2015. If They pass, CNQ will approve a one time man-day rate increase (reviewing current occupancy levels and rates to determine $ increase) and the improved services MUST remain high. If not, the services will be cancelled. ESS has also officially transitioned from their temporary RVP (Jacques) to a more local RVP (Larry Weihs), no formal notice was received and was informed via e-mail on Thurs Sept 25th. </t>
    </r>
    <r>
      <rPr>
        <b/>
        <sz val="2"/>
        <rFont val="Calibri"/>
        <family val="2"/>
      </rPr>
      <t>Update Oct 6:</t>
    </r>
    <r>
      <rPr>
        <sz val="2"/>
        <rFont val="Calibri"/>
        <family val="2"/>
      </rPr>
      <t xml:space="preserve"> Held 2nd Audit review meeting Thurs Oct 2nd. Had an introduction to Larry Weihs, the new RVP for CNQ ESS work. Reviewed Sept Audit results, action plans to mitigate issues to be completed. Reviewed new 8 week probationary PASS/FAIL Audit with ESS, beginning Week of Oct 14th. Food services section is a mandatory pass, if one item fails, the entire audit is failed. Discussing including the safety section as well since this is a CNQ Core Value. Once confirmed, meeting minutes will be issued. ESS to submit Improvement plan for review by Fri Oct 10th. </t>
    </r>
    <r>
      <rPr>
        <b/>
        <sz val="2"/>
        <rFont val="Calibri"/>
        <family val="2"/>
      </rPr>
      <t>Update Oct 14th:</t>
    </r>
    <r>
      <rPr>
        <sz val="2"/>
        <rFont val="Calibri"/>
        <family val="2"/>
      </rPr>
      <t xml:space="preserve"> Issued meeting minutes along with a second notice of default. Safety was not added as a mandatory pass requirement of the 8 week probationary audit. Issued updated copy of the Schedules with North Brintnell Camp removed from the SOW as it was decommissioned mid Sept. If ESS passes the probationary audit, an amendment will be made to the rates in January 2015.  </t>
    </r>
    <r>
      <rPr>
        <b/>
        <sz val="2"/>
        <rFont val="Calibri"/>
        <family val="2"/>
      </rPr>
      <t>Update Oct 27th:</t>
    </r>
    <r>
      <rPr>
        <sz val="2"/>
        <rFont val="Calibri"/>
        <family val="2"/>
      </rPr>
      <t xml:space="preserve"> see note Task Detail re: Oct 20th "ESS / Camps / Brintnell - 8 Week Probationary Audit"; details ESS disputing the second notice of default. Still have not received signed copies of the agreement back. Still have not heard from Legal to assist with response. Received week 2 audit results of the 8 week probationary audit. Passed Central Brintnell Camp. Failed at South Brintnell Ops camp; Food Services automatic fail; dry goods not properly stored and bags of rice left open; rotten fruit on the serving line and in the storage area. ACTION: properly store goods once used. Inspect all produce before placing on the serving line and in the storage areas. Audit was completed Oct 25th by the CNQ Camp Compliance Officer and Camp Coordinator and ESS Camp Manager. Audits results were shared with CNQ and ESS via e-mail on Sunday Oct 26th and reviewed by CNQ &amp; ESS on Wednesday Oct 29th. </t>
    </r>
    <r>
      <rPr>
        <b/>
        <sz val="2"/>
        <rFont val="Calibri"/>
        <family val="2"/>
      </rPr>
      <t>Update Nov 3rd:</t>
    </r>
    <r>
      <rPr>
        <sz val="2"/>
        <rFont val="Calibri"/>
        <family val="2"/>
      </rPr>
      <t xml:space="preserve"> Still no feed back received from Legal. Will draft a response and review with my Lead and Manager before sending to ESS. Our position is that the final negotiations were around pricing and not specifics of the services. Continuous issues were around food quality and prep and housekeeping standards. Further Audit reports will be provided as back up. </t>
    </r>
    <r>
      <rPr>
        <b/>
        <sz val="2"/>
        <rFont val="Calibri"/>
        <family val="2"/>
      </rPr>
      <t>Update Dec 1st:</t>
    </r>
    <r>
      <rPr>
        <sz val="2"/>
        <rFont val="Calibri"/>
        <family val="2"/>
      </rPr>
      <t xml:space="preserve"> Still in progress. </t>
    </r>
    <r>
      <rPr>
        <b/>
        <sz val="2"/>
        <rFont val="Calibri"/>
        <family val="2"/>
      </rPr>
      <t>Update Jan 12th:</t>
    </r>
    <r>
      <rPr>
        <sz val="2"/>
        <rFont val="Calibri"/>
        <family val="2"/>
      </rPr>
      <t xml:space="preserve">Issued follow-up response to the 2nd notice of default and the 8 Week Probationary audit ESS was placed on. ESS passed the audit and CNQ will accept a one time $3.00/man-day rate increase to each occupancy band. Waiting confirmation from ESS if there are any other outstanding items requiring resolution other than the price increase before issuing updated schedules for signing. </t>
    </r>
    <r>
      <rPr>
        <b/>
        <sz val="2"/>
        <rFont val="Calibri"/>
        <family val="2"/>
      </rPr>
      <t>Update Jan 19th:</t>
    </r>
    <r>
      <rPr>
        <sz val="2"/>
        <rFont val="Calibri"/>
        <family val="2"/>
      </rPr>
      <t xml:space="preserve"> ESS requested the $3 increase to be effective as of Jan 15th versus Feb 1st that CNQ stated which also provided 30 days notice of any changes to the agreement. CNQ will respond to say that Feb 1st will be the effective date and that given the current economic state and CNQ request rate decrease from all vendors, are fortunate that we are still able to prove a $3 increase. Audit requirements will remain as is but if service levels begin to decline again, a cancellation of services will occur. </t>
    </r>
    <r>
      <rPr>
        <b/>
        <sz val="2"/>
        <rFont val="Calibri"/>
        <family val="2"/>
      </rPr>
      <t>Update: Feb 2nd:</t>
    </r>
    <r>
      <rPr>
        <sz val="2"/>
        <rFont val="Calibri"/>
        <family val="2"/>
      </rPr>
      <t xml:space="preserve"> Meeting with ESS Feb 4th to further discuss operational efficiencies etc. Once determined, CNQ will finalize the schedules and issue for signing. </t>
    </r>
    <r>
      <rPr>
        <b/>
        <sz val="2"/>
        <rFont val="Calibri"/>
        <family val="2"/>
      </rPr>
      <t>Update Feb 9th:</t>
    </r>
    <r>
      <rPr>
        <sz val="2"/>
        <rFont val="Calibri"/>
        <family val="2"/>
      </rPr>
      <t xml:space="preserve"> ESS provided information on profit and loss numbers to CNQ of the Brintnell Camps. Discussed some opportunities for CNQ to reduce costs with changes to SOW. Still pending concrete examples and potential cost savings, due by Feb 17th. CNQ will re-evaluate proposals then with other BA to have a collective agreement on any changes. Schedules will be executed as is and a supplement issued if/when any changes to the SOW will be decided on.  </t>
    </r>
    <r>
      <rPr>
        <b/>
        <sz val="2"/>
        <rFont val="Calibri"/>
        <family val="2"/>
      </rPr>
      <t xml:space="preserve">Update March 20th: </t>
    </r>
    <r>
      <rPr>
        <sz val="2"/>
        <rFont val="Calibri"/>
        <family val="2"/>
      </rPr>
      <t xml:space="preserve">ESS provided examples of opportunities. SM will review with BU and notify if/what will be implemented. </t>
    </r>
    <r>
      <rPr>
        <b/>
        <sz val="2"/>
        <rFont val="Calibri"/>
        <family val="2"/>
      </rPr>
      <t xml:space="preserve">Update March 30th: </t>
    </r>
    <r>
      <rPr>
        <sz val="2"/>
        <rFont val="Calibri"/>
        <family val="2"/>
      </rPr>
      <t xml:space="preserve">ESS provided edits of the SOW back to CNQ; minor changes which will not be accepted. CNQ will update the Sch B to include the suggested operational efficiencies to be implemented at any given time without requiring addendums to the work if CNQ chose to implement the changes or revert back to regular services levels.  </t>
    </r>
    <r>
      <rPr>
        <b/>
        <sz val="2"/>
        <rFont val="Calibri"/>
        <family val="2"/>
      </rPr>
      <t>Update April 16th:</t>
    </r>
    <r>
      <rPr>
        <sz val="2"/>
        <rFont val="Calibri"/>
        <family val="2"/>
      </rPr>
      <t xml:space="preserve"> Sent copy of SOW to ESS March 31st. Still pending signed copy back from ESS to be dually executed. </t>
    </r>
    <r>
      <rPr>
        <b/>
        <sz val="2"/>
        <rFont val="Calibri"/>
        <family val="2"/>
      </rPr>
      <t>Update May 4th:</t>
    </r>
    <r>
      <rPr>
        <sz val="2"/>
        <rFont val="Calibri"/>
        <family val="2"/>
      </rPr>
      <t xml:space="preserve"> Still pending signed copy from ESS. The north Brintnell camp was closed and reduced the min-max totals. ESS wanted to increase the max threshold of the population bands and inclued a new band; which would ultimately increase rates for CNQ. CNQ stated this and that in this current time, cannot accept that and also stated that having an entire camp to not service, reduces personnel and service requirements that were in cluded in the previous rates. Quarterlyscheduled on May 7th to review audit results (concers with Safety requirements) and will also be disucssing finalizing the agreement. </t>
    </r>
    <r>
      <rPr>
        <b/>
        <sz val="2"/>
        <rFont val="Calibri"/>
        <family val="2"/>
      </rPr>
      <t xml:space="preserve">Update May 13th: </t>
    </r>
    <r>
      <rPr>
        <sz val="2"/>
        <rFont val="Calibri"/>
        <family val="2"/>
      </rPr>
      <t xml:space="preserve"> Had 2015 Q1 KPI review. discussed safety concerns, opperational effeciency items to reduce rates. ESS disclsed they currently are losing approx $40-$60k/month at the Brintnell Services. Will review rates etc again and may suggest changing the occupancy bands to reduce variance in the operational costs and to better capture expenditures and profit; beneficial to both parties. TBD. </t>
    </r>
    <r>
      <rPr>
        <b/>
        <sz val="2"/>
        <rFont val="Calibri"/>
        <family val="2"/>
      </rPr>
      <t>Update May 22nd:</t>
    </r>
    <r>
      <rPr>
        <sz val="2"/>
        <rFont val="Calibri"/>
        <family val="2"/>
      </rPr>
      <t xml:space="preserve"> Information from ESS still pending.</t>
    </r>
    <r>
      <rPr>
        <sz val="11"/>
        <rFont val="Calibri"/>
        <family val="2"/>
      </rPr>
      <t xml:space="preserve"> </t>
    </r>
    <r>
      <rPr>
        <b/>
        <sz val="11"/>
        <rFont val="Calibri"/>
        <family val="2"/>
      </rPr>
      <t>UPdate June 8th:</t>
    </r>
    <r>
      <rPr>
        <sz val="11"/>
        <rFont val="Calibri"/>
        <family val="2"/>
      </rPr>
      <t xml:space="preserve"> Updated Work ORder provided to ESS for signing. Still pending. </t>
    </r>
    <r>
      <rPr>
        <b/>
        <sz val="11"/>
        <rFont val="Calibri"/>
        <family val="2"/>
      </rPr>
      <t>Update June 29th:</t>
    </r>
    <r>
      <rPr>
        <sz val="11"/>
        <rFont val="Calibri"/>
        <family val="2"/>
      </rPr>
      <t xml:space="preserve"> Followed up with ESS again, SM Manager did as well. Update was to be provided Friday June 26th; still pending. </t>
    </r>
    <r>
      <rPr>
        <b/>
        <sz val="11"/>
        <rFont val="Calibri"/>
        <family val="2"/>
      </rPr>
      <t>Update August 18th:</t>
    </r>
    <r>
      <rPr>
        <sz val="11"/>
        <rFont val="Calibri"/>
        <family val="2"/>
      </rPr>
      <t xml:space="preserve"> ESS singing still pending after several requests my SMA ans SM Manager, signing is still pending. SM VP is aware of the delay. May require SM VP's assistance. </t>
    </r>
    <r>
      <rPr>
        <b/>
        <sz val="11"/>
        <rFont val="Calibri"/>
        <family val="2"/>
      </rPr>
      <t>Update August 31st:</t>
    </r>
    <r>
      <rPr>
        <sz val="11"/>
        <rFont val="Calibri"/>
        <family val="2"/>
      </rPr>
      <t xml:space="preserve"> Still pending signing of the agreement. SM Manager is calling ESS VOP again, notifying that if this is not resolved, that our relationship going forward may be effected and will be elevating to SM VP, requesting a discussion with ESS President.</t>
    </r>
    <r>
      <rPr>
        <b/>
        <sz val="11"/>
        <rFont val="Calibri"/>
        <family val="2"/>
      </rPr>
      <t xml:space="preserve"> Update Spet 3rd: </t>
    </r>
    <r>
      <rPr>
        <sz val="11"/>
        <rFont val="Calibri"/>
        <family val="2"/>
      </rPr>
      <t xml:space="preserve">ESS has provided a scanned copy of the agreement to SM and provided presidents phone number which has been shared with SM Manager and VP. Agreement Dually executed by SM. Executed in Upside and copy sent to vendor for records. </t>
    </r>
  </si>
  <si>
    <t>ATCO Structures &amp; Logistics</t>
  </si>
  <si>
    <t xml:space="preserve">Negotiated a reduction on the early cancellation of the term; paying for 1 months rent ($3,800.00) versus 3. </t>
  </si>
  <si>
    <t>Field Opserations: GP</t>
  </si>
  <si>
    <t>1227415 Albert Ltd. o/a CAMPtek</t>
  </si>
  <si>
    <t>VDM Services - Primrose Camp</t>
  </si>
  <si>
    <t>Temp. suspension of VDM services while Primrose Camp is closed ($3,200/month), off-set by the rental of VDM equipment ($2,250/month). For a reduced monthly suspension fee of $950/month +GST. Effective for 1 year Sept 1/2015 - Aug 31/2016.</t>
  </si>
  <si>
    <t>60+ wellbore abandonment project in Estevan</t>
  </si>
  <si>
    <t>Site Security Trailer</t>
  </si>
  <si>
    <r>
      <rPr>
        <b/>
        <sz val="5"/>
        <color theme="1"/>
        <rFont val="Calibri"/>
        <family val="2"/>
      </rPr>
      <t xml:space="preserve">Procurement Plan / Materials Management / All Operations:  </t>
    </r>
    <r>
      <rPr>
        <sz val="5"/>
        <color theme="1"/>
        <rFont val="Calibri"/>
        <family val="2"/>
      </rPr>
      <t xml:space="preserve">   Met with Dave R and Josh L to review the Procurement Plan, reasoning for it, content to include and discussed the services for information to include in the PP. Josh has been gathering past inspection numbers for the all the site correct used to assist in forecast for the PP. PP to be completed by Dec 19th, before the holiday break. Plan to issue RFx in Jan/Feb (pending RFx writing, timeline review etc). </t>
    </r>
    <r>
      <rPr>
        <b/>
        <sz val="5"/>
        <color theme="1"/>
        <rFont val="Calibri"/>
        <family val="2"/>
      </rPr>
      <t xml:space="preserve">Update Dec 8th: </t>
    </r>
    <r>
      <rPr>
        <sz val="5"/>
        <color theme="1"/>
        <rFont val="Calibri"/>
        <family val="2"/>
      </rPr>
      <t xml:space="preserve">Continued drafting the Procurement Plan. Goal to have a copy ready for BU review by Friday Dec 12th. </t>
    </r>
    <r>
      <rPr>
        <b/>
        <sz val="5"/>
        <color theme="1"/>
        <rFont val="Calibri"/>
        <family val="2"/>
      </rPr>
      <t>Update Jan 12th:</t>
    </r>
    <r>
      <rPr>
        <sz val="5"/>
        <color theme="1"/>
        <rFont val="Calibri"/>
        <family val="2"/>
      </rPr>
      <t xml:space="preserve"> With the pricing reduction letters being issued Dec 22nd, will discuss go-forward options with BU to determine if going to bid is still warranted or if straight negotiations might be best depending on what form of reduced pricing/operating efficiencies we get back from vendors. </t>
    </r>
    <r>
      <rPr>
        <b/>
        <sz val="5"/>
        <color theme="1"/>
        <rFont val="Calibri"/>
        <family val="2"/>
      </rPr>
      <t>Update Jan 19th:</t>
    </r>
    <r>
      <rPr>
        <sz val="5"/>
        <color theme="1"/>
        <rFont val="Calibri"/>
        <family val="2"/>
      </rPr>
      <t xml:space="preserve"> Rate reduction and operational efficiencies meeting scheduled with Tuboscope Wednesday Jan 21st. Preparation meeting with CNQ MM before scheduled for Tues Jan 20th. </t>
    </r>
    <r>
      <rPr>
        <b/>
        <sz val="5"/>
        <color theme="1"/>
        <rFont val="Calibri"/>
        <family val="2"/>
      </rPr>
      <t>Update Jan 26th:</t>
    </r>
    <r>
      <rPr>
        <sz val="5"/>
        <color theme="1"/>
        <rFont val="Calibri"/>
        <family val="2"/>
      </rPr>
      <t xml:space="preserve"> Met with Tuboscope. Tubo scope only had 3 suggestions; hold rates and not provide any decreases as they have not had an increase since 2009;  lower the rebate thresholds by $1MM; CNQ to utilize Tubo trucks to help increase spend to reach the threshold levels. CNQ discussed other areas for opportunity; removing the rebate all together and determine a potential impact to the inspection rates, explore CNQ supplying couplings from one of our existing suppliers at the current rates received, participating in early pay, removing foreign truck fees, Tubo to review changing inspections facility shifts to over lap with weekends, moving inventory from Red deer facility to Nisku, updates to inventory summaries to TuboGold, providing additional information on trucking fleet &amp; mobile inspections, arranging site tours &amp; lunch &amp; learns and signing the MGSA. Meeting minutes were issued to all attendees and a task list created with dates. Tubo to provide updates on items as they have them. </t>
    </r>
    <r>
      <rPr>
        <b/>
        <sz val="5"/>
        <color theme="1"/>
        <rFont val="Calibri"/>
        <family val="2"/>
      </rPr>
      <t>Update Feb 2nd:</t>
    </r>
    <r>
      <rPr>
        <sz val="5"/>
        <color theme="1"/>
        <rFont val="Calibri"/>
        <family val="2"/>
      </rPr>
      <t xml:space="preserve"> Tubo scope provided a response to the Dec 19th notices, providing some cost decreases discussed from our meeting held Jan 21s. Initial thoughts to the letter and proposal was a minor improvement from discussions on Jan 21st. CNQ is having another internal review of their proposal with a tentative follow-up meeting  scheduled for Tues Feb 3rd. </t>
    </r>
    <r>
      <rPr>
        <b/>
        <sz val="5"/>
        <color theme="1"/>
        <rFont val="Calibri"/>
        <family val="2"/>
      </rPr>
      <t>Update Feb 9th:</t>
    </r>
    <r>
      <rPr>
        <sz val="5"/>
        <color theme="1"/>
        <rFont val="Calibri"/>
        <family val="2"/>
      </rPr>
      <t xml:space="preserve"> CNQ met with Tubo again on Thursday Feb 5th. CNQ will accept the provided rate decreases for cleaning, couplings (being further reviewed by CNQ to potentially supply our own), thread protectors and rod guides. Tubo provided information on trucking from Nisku facility (only facility that have trucks). CNQ could not reasonably agree to remove the pricing decrease if oil returns to $65.00/bbl WTI. CNQ requested removal of the rebate and instead Tubo to participate in CNQ's Early Payment Program; TBD. Tubo to provide additional costs on Mobile inspection services and follow to Early Pay participation by Thurs Feb 12th. </t>
    </r>
    <r>
      <rPr>
        <b/>
        <sz val="5"/>
        <color theme="1"/>
        <rFont val="Calibri"/>
        <family val="2"/>
      </rPr>
      <t>Update Feb 17th:</t>
    </r>
    <r>
      <rPr>
        <sz val="5"/>
        <color theme="1"/>
        <rFont val="Calibri"/>
        <family val="2"/>
      </rPr>
      <t xml:space="preserve"> Still pending response to participating in Early Pay. CNQ to follow up. CNQ will review mobile inspection rates and trucking. </t>
    </r>
    <r>
      <rPr>
        <b/>
        <sz val="5"/>
        <color theme="1"/>
        <rFont val="Calibri"/>
        <family val="2"/>
      </rPr>
      <t>Update March 30th:</t>
    </r>
    <r>
      <rPr>
        <sz val="5"/>
        <color theme="1"/>
        <rFont val="Calibri"/>
        <family val="2"/>
      </rPr>
      <t xml:space="preserve"> CNQ internal evaluation of Tubo to participate in Early Pay was initially not accepted; required to improve invoice process (reduce quantities, complexity, frequency, streamline invoice approvers. CNQ also rejects approx. 1/3 due to errors). CNQ MM working with Tubo to change and streamline invoicing process. Tubo sent to URS head office in Houston to review. </t>
    </r>
    <r>
      <rPr>
        <b/>
        <sz val="5"/>
        <color theme="1"/>
        <rFont val="Calibri"/>
        <family val="2"/>
      </rPr>
      <t xml:space="preserve">Udpate April 16th: </t>
    </r>
    <r>
      <rPr>
        <sz val="5"/>
        <color theme="1"/>
        <rFont val="Calibri"/>
        <family val="2"/>
      </rPr>
      <t xml:space="preserve">Improved invoicing process still in progress, pending review with headoffice in Houston. CNQ is not pleased with reducation provided by Tubo. SM &amp; MM approached Guardian and Flint and asked for reductions and op efficiencies as well. Evaluating all 3 proposals to detemine most cost effecitive provider. Most likely will request further reductions from Tubo back to 2012 pricing at a minimum. </t>
    </r>
    <r>
      <rPr>
        <b/>
        <sz val="10"/>
        <color theme="1"/>
        <rFont val="Calibri"/>
        <family val="2"/>
      </rPr>
      <t>Udpate May 4th:</t>
    </r>
    <r>
      <rPr>
        <sz val="10"/>
        <color theme="1"/>
        <rFont val="Calibri"/>
        <family val="2"/>
      </rPr>
      <t xml:space="preserve"> SM and MM are completing a review of proposed rate reductions to assist with determining if the services will still be sent for RFx. </t>
    </r>
    <r>
      <rPr>
        <b/>
        <sz val="10"/>
        <color theme="1"/>
        <rFont val="Calibri"/>
        <family val="2"/>
      </rPr>
      <t>Update May 13th:</t>
    </r>
    <r>
      <rPr>
        <sz val="10"/>
        <color theme="1"/>
        <rFont val="Calibri"/>
        <family val="2"/>
      </rPr>
      <t xml:space="preserve"> Determined to negotiate fruther with Tuboscope for the fact CNQ recevied reduced competitive rates for some inspection items and will approach Tubo to see if they can improve their rates. </t>
    </r>
    <r>
      <rPr>
        <b/>
        <sz val="10"/>
        <color theme="1"/>
        <rFont val="Calibri"/>
        <family val="2"/>
      </rPr>
      <t>June 8th:</t>
    </r>
    <r>
      <rPr>
        <sz val="10"/>
        <color theme="1"/>
        <rFont val="Calibri"/>
        <family val="2"/>
      </rPr>
      <t xml:space="preserve"> CNQ is evaluating a more appropriate threshold for the rebate program as it is strongly felt that CNQ will not reaced Tubo's proposed reduced threashold of $7.2 MM. Work Orders for Tubing Inspection and Sucker Rods have been issued to Tubo for review and comment. </t>
    </r>
    <r>
      <rPr>
        <b/>
        <sz val="10"/>
        <color theme="1"/>
        <rFont val="Calibri"/>
        <family val="2"/>
      </rPr>
      <t>UPdate June 19th:</t>
    </r>
    <r>
      <rPr>
        <sz val="10"/>
        <color theme="1"/>
        <rFont val="Calibri"/>
        <family val="2"/>
      </rPr>
      <t xml:space="preserve"> Final comments recevied from Tuboscope. Pending MM Lead Review, SM Manger review and vendor signing. </t>
    </r>
    <r>
      <rPr>
        <b/>
        <sz val="10"/>
        <color theme="1"/>
        <rFont val="Calibri"/>
        <family val="2"/>
      </rPr>
      <t>Update Aug 18th:</t>
    </r>
    <r>
      <rPr>
        <sz val="10"/>
        <color theme="1"/>
        <rFont val="Calibri"/>
        <family val="2"/>
      </rPr>
      <t xml:space="preserve"> Pending Tubo initials beside edits to dates and company name. Tubo VP returns from vacation on August 24th; had not assigned a delegate. </t>
    </r>
    <r>
      <rPr>
        <b/>
        <sz val="10"/>
        <color theme="1"/>
        <rFont val="Calibri"/>
        <family val="2"/>
      </rPr>
      <t>Update August 31st:</t>
    </r>
    <r>
      <rPr>
        <sz val="10"/>
        <color theme="1"/>
        <rFont val="Calibri"/>
        <family val="2"/>
      </rPr>
      <t xml:space="preserve"> Agreement (Work Order 1 &amp; 2) both signed and executed by SM. Copies forwarded to Contractor. Upside execution pending Upside approvals and congtract re-assignment back to me in upside. </t>
    </r>
    <r>
      <rPr>
        <b/>
        <sz val="10"/>
        <color theme="1"/>
        <rFont val="Calibri"/>
        <family val="2"/>
      </rPr>
      <t>UPdate Sept 9th:</t>
    </r>
    <r>
      <rPr>
        <sz val="10"/>
        <color theme="1"/>
        <rFont val="Calibri"/>
        <family val="2"/>
      </rPr>
      <t xml:space="preserve"> Agreement executed in Upside Sept 4th. </t>
    </r>
  </si>
  <si>
    <t>Geo-Sortech Inc.</t>
  </si>
  <si>
    <t>Sorin Mogos - T's &amp; C's</t>
  </si>
  <si>
    <t>DJ Oilfield Services Ltd.</t>
  </si>
  <si>
    <t>Dennis Hommy - T's &amp; C's</t>
  </si>
  <si>
    <t>Lloyd Kortbeek - T's &amp; C's</t>
  </si>
  <si>
    <t>Bar A.K. Contracting Ltd</t>
  </si>
  <si>
    <t>Bar A.K. Contracting Ltd (Aaron Krein) COA; Ts&amp;Cs</t>
  </si>
  <si>
    <t>Contract Professionals Canada Inc.</t>
  </si>
  <si>
    <t>APEGA Supplement  - Contract Professionals Canada Inc. - T&amp;Cs</t>
  </si>
  <si>
    <t>Nielsen, Clark &amp; Associates Ltd.</t>
  </si>
  <si>
    <t>APEGA Supplement - Nielsen Clark MPSA#809269</t>
  </si>
  <si>
    <t>Elspect Electrical (2007) Ltd.</t>
  </si>
  <si>
    <t>APEGA Supplement - Elspect - MPSA</t>
  </si>
  <si>
    <t>811836-2</t>
  </si>
  <si>
    <t>RPS Energy Canada Ltd</t>
  </si>
  <si>
    <t>Seismic Mapping/Government Approvals</t>
  </si>
  <si>
    <t>Benchland Oilfield Services Ltd.</t>
  </si>
  <si>
    <t>Benchland Oilfield Services Ltd. (Chris Tompkins)COA; Ts&amp;Cs</t>
  </si>
  <si>
    <t>TIGGS Pressure Services  Ltd.</t>
  </si>
  <si>
    <t>TIGGS Pressure Services Ltd. (Derrick Trottier)COA; Ts&amp;Sc</t>
  </si>
  <si>
    <t>Swan Hills</t>
  </si>
  <si>
    <t>Lumina Management MPSA - Ts &amp; Cs Sup 1</t>
  </si>
  <si>
    <t>Shabeel Petroleum Consultants Ltd.</t>
  </si>
  <si>
    <t>Ahmad Ali - T's &amp; C's</t>
  </si>
  <si>
    <t>Ken Greer Oilfield Supervision Ltd</t>
  </si>
  <si>
    <t>Kenneth Greer - T's &amp; C's</t>
  </si>
  <si>
    <t>Redemption Directional Services Ltd.</t>
  </si>
  <si>
    <t>Fenton Melenychuk - T's &amp; C's</t>
  </si>
  <si>
    <t>Navigator Resource Consulting Ltd</t>
  </si>
  <si>
    <t>Navigator Resource Consulting Ltd.; MPSA</t>
  </si>
  <si>
    <t>Nkwonta, Hamilton</t>
  </si>
  <si>
    <t>IHS Global Canada Limited</t>
  </si>
  <si>
    <t>IHS Global Canada Limited: T&amp;C's  - APEGA</t>
  </si>
  <si>
    <t>812685-1</t>
  </si>
  <si>
    <t>Predator Energy Services Inc.</t>
  </si>
  <si>
    <t>Schedules - Fluid Hauling Services for Lone Rock &amp; Lashburn Fields</t>
  </si>
  <si>
    <t>814233-1</t>
  </si>
  <si>
    <t>Schedules 814233-1</t>
  </si>
  <si>
    <t>Todd Hunter - T's &amp; C's</t>
  </si>
  <si>
    <t>HC Hirst Consulting Ltd.</t>
  </si>
  <si>
    <t>Hart Hirst - T's &amp; C's</t>
  </si>
  <si>
    <t>WSP Canada Inc.</t>
  </si>
  <si>
    <t>Closing Schedule Supplement</t>
  </si>
  <si>
    <t>APEGA Supplement Albert Urlacher</t>
  </si>
  <si>
    <t>Ts&amp;Cs Supplement_add Item 13.2</t>
  </si>
  <si>
    <t>Framework Partners Inc.</t>
  </si>
  <si>
    <t>Framework Partners Supplement - APEGA</t>
  </si>
  <si>
    <t>814171-1-1</t>
  </si>
  <si>
    <t>814467-0</t>
  </si>
  <si>
    <t>814545-0</t>
  </si>
  <si>
    <t>814938-0</t>
  </si>
  <si>
    <t>815262-0</t>
  </si>
  <si>
    <t>815296-0</t>
  </si>
  <si>
    <t>815349-0</t>
  </si>
  <si>
    <t>815436-0</t>
  </si>
  <si>
    <t>815468-0</t>
  </si>
  <si>
    <t>815495-0</t>
  </si>
  <si>
    <t>815503-0</t>
  </si>
  <si>
    <t>815514-0</t>
  </si>
  <si>
    <t>813005-0</t>
  </si>
  <si>
    <t>813041-0</t>
  </si>
  <si>
    <t>814090-1-0</t>
  </si>
  <si>
    <t>806950-1</t>
  </si>
  <si>
    <t>814306-0</t>
  </si>
  <si>
    <t>815270-0</t>
  </si>
  <si>
    <t>813704-2-0</t>
  </si>
  <si>
    <t>807519-1</t>
  </si>
  <si>
    <t>809269-1</t>
  </si>
  <si>
    <t>809333-1</t>
  </si>
  <si>
    <t>810538-0</t>
  </si>
  <si>
    <t>811836-2-0</t>
  </si>
  <si>
    <t>814605-0</t>
  </si>
  <si>
    <t>806972-5-0</t>
  </si>
  <si>
    <t>806972-6-0</t>
  </si>
  <si>
    <t>814583-0</t>
  </si>
  <si>
    <t>810183-1-2</t>
  </si>
  <si>
    <t>814421-0</t>
  </si>
  <si>
    <t>815023-0</t>
  </si>
  <si>
    <t>815110-0</t>
  </si>
  <si>
    <t>815172-0</t>
  </si>
  <si>
    <t>2755-4</t>
  </si>
  <si>
    <t>812048-1</t>
  </si>
  <si>
    <t>812685-1-1</t>
  </si>
  <si>
    <t>814233-0</t>
  </si>
  <si>
    <t>814233-1-0</t>
  </si>
  <si>
    <t>814917-0</t>
  </si>
  <si>
    <t>815074-0</t>
  </si>
  <si>
    <t>810197-1</t>
  </si>
  <si>
    <t>814371-0</t>
  </si>
  <si>
    <t>814375-1-0</t>
  </si>
  <si>
    <t>814376-0</t>
  </si>
  <si>
    <t>804818-2-2</t>
  </si>
  <si>
    <t>813488-0</t>
  </si>
  <si>
    <t>811836-1</t>
  </si>
  <si>
    <t>814913-0</t>
  </si>
  <si>
    <t>812673-1</t>
  </si>
  <si>
    <t>814575-0</t>
  </si>
  <si>
    <t>814669-0</t>
  </si>
  <si>
    <t>Environmental Consulting</t>
  </si>
  <si>
    <t>RFP 666</t>
  </si>
  <si>
    <t>See Coil Tubing Line</t>
  </si>
  <si>
    <t>SOW = drilling waste management, emergency spill response, aquatics/enviro planning for all CNRL dev ops.</t>
  </si>
  <si>
    <t>FSJ South Road Maintenance</t>
  </si>
  <si>
    <t>RFQ 683</t>
  </si>
  <si>
    <t>Monthly Rebate Cheque</t>
  </si>
  <si>
    <t>Pressure Testing</t>
  </si>
  <si>
    <t>CampCorp/CNC / Woodenhouse Camp / Camps</t>
  </si>
  <si>
    <t>Petro-Canada</t>
  </si>
  <si>
    <t>Lubes Supply</t>
  </si>
  <si>
    <t xml:space="preserve">Net effect of lube products underpayment in Horizon and overpayment between late 2013 &amp; 2014 to the former Devon properties acquired by CNRL. This over payment resulted from lubes sold to former Devon properties acquired by CNRL at Devon prices rather than at CNRL prices during the transition period. </t>
  </si>
  <si>
    <r>
      <t xml:space="preserve">Drafting new Work Orders (Sch A &amp; B). Will review with SM Manager before issuing to Tenaris. </t>
    </r>
    <r>
      <rPr>
        <b/>
        <sz val="11"/>
        <color theme="1"/>
        <rFont val="Calibri"/>
        <family val="2"/>
        <scheme val="minor"/>
      </rPr>
      <t xml:space="preserve">Update Sept 3rd: </t>
    </r>
    <r>
      <rPr>
        <sz val="11"/>
        <color theme="1"/>
        <rFont val="Calibri"/>
        <family val="2"/>
        <scheme val="minor"/>
      </rPr>
      <t xml:space="preserve">Tenaris provided "blessed" copy of the T&amp;C's pending their lawyer final review. </t>
    </r>
    <r>
      <rPr>
        <b/>
        <sz val="11"/>
        <color theme="1"/>
        <rFont val="Calibri"/>
        <family val="2"/>
        <scheme val="minor"/>
      </rPr>
      <t>Update Sept 23rd:</t>
    </r>
    <r>
      <rPr>
        <sz val="11"/>
        <color theme="1"/>
        <rFont val="Calibri"/>
        <family val="2"/>
        <scheme val="minor"/>
      </rPr>
      <t xml:space="preserve"> Reviewed SOW with SM VP.  T&amp;C's have been reviewed by legal, SM and Jerry H. Final red line sent to Tenaris for review of both documents by Sept 21st. Pending return comments from Tenaris. </t>
    </r>
  </si>
  <si>
    <t xml:space="preserve">Fluid Hauling Services for the Grande Prairie Central area. Work includes transportation of sales oil, emulsion, water and condensates. </t>
  </si>
  <si>
    <t>1. Deken Oilfield Transport
2. KMC Oilfied Maintenance Ltd.</t>
  </si>
  <si>
    <t>Grande Prairie Central Fluid Haul</t>
  </si>
  <si>
    <t>1. 815866-1
2. 810786-4</t>
  </si>
  <si>
    <t>Cumulative savings between the two contractors to provide fluid hauling services for the Grande Prairie Central area. Products to be transported include water, emulsion, sales oil and condensates. Savings is based on a two year term on $/m3 for the current production levels. Savings calculated does not include potential savings for non-routine work (due to outages), wait time, or ad-hoc hourly work required.</t>
  </si>
  <si>
    <t xml:space="preserve">Customer Property Utilization for July &amp; August </t>
  </si>
  <si>
    <r>
      <t xml:space="preserve">CampCorp/CNC is requesting payment for $1 MM of delivered goods to the Woodenhouse camp from 2013. They are now following up and requesting payment. No contract can be found to reference the invoices and verify the rates etc. SM has contacted Legal for assistance. SM to verify with Camps that all invoiced goods have been delivered. Legal investigating if emails from previous Camp Manager and Camp Representative had been recovered &amp; restored to determine a paper trail regarding the information. Possible follow up Conference Call with CC on Oct 16th to provide update on outstanding payment. </t>
    </r>
    <r>
      <rPr>
        <b/>
        <sz val="11"/>
        <color theme="1"/>
        <rFont val="Calibri"/>
        <family val="2"/>
        <scheme val="minor"/>
      </rPr>
      <t>Update Sept 28th:</t>
    </r>
    <r>
      <rPr>
        <sz val="11"/>
        <color theme="1"/>
        <rFont val="Calibri"/>
        <family val="2"/>
        <scheme val="minor"/>
      </rPr>
      <t xml:space="preserve"> Internal meeting held with Legal, Camps BU Manager and SM to review the current information received thus far and review next steps; request audit complete an internal review of invoices, search previously involved Camp personnel e-mails for additional evidence, complete an external contractor invoices audit and review AFE information. SM Manager will elevate to SM VP and Commercial Ops RVP on suggested next steps and further direction. Contractor may be over 2 year Statute of Limitations timeline to proceed with legal actions. </t>
    </r>
    <r>
      <rPr>
        <b/>
        <sz val="11"/>
        <color theme="1"/>
        <rFont val="Calibri"/>
        <family val="2"/>
        <scheme val="minor"/>
      </rPr>
      <t>Update Oct 2nd:</t>
    </r>
    <r>
      <rPr>
        <sz val="11"/>
        <color theme="1"/>
        <rFont val="Calibri"/>
        <family val="2"/>
        <scheme val="minor"/>
      </rPr>
      <t xml:space="preserve"> Confirmed with Ron L and Kara S that CC needs to provide Camp Manager with sufficient information and documentation to feel comfortable paying the invoices. Camp Manager relayed this to CC. Pending further response/action from CC. </t>
    </r>
  </si>
  <si>
    <r>
      <t xml:space="preserve">Obtaining and will review costs and other delivery options for return shipment of Chrome pipe from Nisku to Ivory Coast; Break bulk shipment or 45' containers. TBD. </t>
    </r>
    <r>
      <rPr>
        <b/>
        <sz val="11"/>
        <color theme="1"/>
        <rFont val="Calibri"/>
        <family val="2"/>
        <scheme val="minor"/>
      </rPr>
      <t>Update Sept 3rd:</t>
    </r>
    <r>
      <rPr>
        <sz val="11"/>
        <color theme="1"/>
        <rFont val="Calibri"/>
        <family val="2"/>
        <scheme val="minor"/>
      </rPr>
      <t xml:space="preserve"> Sept 15th will determine if the project in Africa is a go/no-go. Will update then. </t>
    </r>
    <r>
      <rPr>
        <b/>
        <sz val="11"/>
        <color theme="1"/>
        <rFont val="Calibri"/>
        <family val="2"/>
        <scheme val="minor"/>
      </rPr>
      <t>Update Sept 9th:</t>
    </r>
    <r>
      <rPr>
        <sz val="11"/>
        <color theme="1"/>
        <rFont val="Calibri"/>
        <family val="2"/>
        <scheme val="minor"/>
      </rPr>
      <t xml:space="preserve"> received quote from Tenaris' logistics provider for shipment of pipe from Nisku to Abidjan and shared with Drilling BU; $18k. SM requested Transportation to also provide a second quote/option for comparison, pending information. </t>
    </r>
    <r>
      <rPr>
        <b/>
        <sz val="11"/>
        <color theme="1"/>
        <rFont val="Calibri"/>
        <family val="2"/>
        <scheme val="minor"/>
      </rPr>
      <t>Update Oct 2nd:</t>
    </r>
    <r>
      <rPr>
        <sz val="11"/>
        <color theme="1"/>
        <rFont val="Calibri"/>
        <family val="2"/>
        <scheme val="minor"/>
      </rPr>
      <t xml:space="preserve"> Evan Blake confirmed desire to work with Rulewave and ensure the cargo will be sent on a weekly ship to Africa. SM notified Rulewave contact and discussed opportunities to reduce the rates. Nothing has been confirmed or paperwork started. </t>
    </r>
  </si>
  <si>
    <r>
      <t xml:space="preserve">Guardian delivered 10+ year old tubing from GP yard that Devon had reclassified 3 different weights into 1; Guardian personnel told CNQ it was good and ready to use pipe. Guardian personnel loading the pipe did not detect the differences in weight. Discovered by CNQ at the job site. CNQ called Guardian to notify, dispatch commented he would not have sent that pipe if he would have known. Required additional shipment of tubing to complete the job. Once RIH, tubing from first shipment failed; pitting on pipe surface caused additional $150K of down time and additional costs. Guardian sales reps were not aware of issue until CNQ provided meeting minutes and discussed the issue. CNQ requested assistance with recouping the $150k. Pending Guardian review and response by Monday August 24th. </t>
    </r>
    <r>
      <rPr>
        <b/>
        <sz val="11"/>
        <color theme="1"/>
        <rFont val="Calibri"/>
        <family val="2"/>
      </rPr>
      <t xml:space="preserve">Update August 31st: </t>
    </r>
    <r>
      <rPr>
        <sz val="11"/>
        <color theme="1"/>
        <rFont val="Calibri"/>
        <family val="2"/>
      </rPr>
      <t xml:space="preserve">Response received August 25th. Guardian is assuming zero (0) responsibility in the matter. CNQ will review and provide response to Guardian. </t>
    </r>
    <r>
      <rPr>
        <b/>
        <sz val="11"/>
        <color theme="1"/>
        <rFont val="Calibri"/>
        <family val="2"/>
      </rPr>
      <t>Update Sept 3rd:</t>
    </r>
    <r>
      <rPr>
        <sz val="11"/>
        <color theme="1"/>
        <rFont val="Calibri"/>
        <family val="2"/>
      </rPr>
      <t xml:space="preserve"> CNQ agrees we have some ownership in the matter but Guardian did ship 3 incorrect weights of pipe and should be liable at the minimum for 1st day costs of $30k. Tai requested meeting with Guardian and Julie to discuss further scheduled for 10 am Sept 4th. </t>
    </r>
    <r>
      <rPr>
        <b/>
        <sz val="11"/>
        <color theme="1"/>
        <rFont val="Calibri"/>
        <family val="2"/>
      </rPr>
      <t>Update Sept 23rd:</t>
    </r>
    <r>
      <rPr>
        <sz val="11"/>
        <color theme="1"/>
        <rFont val="Calibri"/>
        <family val="2"/>
      </rPr>
      <t xml:space="preserve"> Guardian provided response and offered CNQ credit of $29k for work to be completed at the GP facility at a reduced rates. CNQ countered and requested a refund instead. Pending response from Guardian. </t>
    </r>
    <r>
      <rPr>
        <b/>
        <sz val="11"/>
        <color theme="1"/>
        <rFont val="Calibri"/>
        <family val="2"/>
      </rPr>
      <t>Update Oct 2nd:</t>
    </r>
    <r>
      <rPr>
        <sz val="11"/>
        <color theme="1"/>
        <rFont val="Calibri"/>
        <family val="2"/>
      </rPr>
      <t xml:space="preserve"> SMA followed up on Sept 25th &amp; 29th and a response is still pending. Has been elevated to SM Manager to follow up. </t>
    </r>
  </si>
  <si>
    <r>
      <t xml:space="preserve">Meeting scheduled on Tues Sept 1st with Camps, Stakeholder and SM to review and discuss possibility of re-bidding catering services for Woodenhouse and Brintnell; Woodenhouse to remove CNC as a provider; Brintnell since continued effort to executed the Work Order after 20 months of services in a 36 months agreement remain outstanding. </t>
    </r>
    <r>
      <rPr>
        <b/>
        <sz val="11"/>
        <color theme="1"/>
        <rFont val="Calibri"/>
        <family val="2"/>
        <scheme val="minor"/>
      </rPr>
      <t xml:space="preserve">Update Sept 3rd: </t>
    </r>
    <r>
      <rPr>
        <sz val="11"/>
        <color theme="1"/>
        <rFont val="Calibri"/>
        <family val="2"/>
        <scheme val="minor"/>
      </rPr>
      <t xml:space="preserve">Bigstone Tansi Catering and Housekeeping Work Order expires Oct 31st, 2015. Current direction from Scott Stauth is to not expand CNC's business but "okay" to leave Bigstone Tansi for. Stakeholder group determining if Bigstone have JV's with other providers. SM will begin drafting a Procurement Plan. Option to expand current agreement at WDH until decision about future plans is confirmed. </t>
    </r>
    <r>
      <rPr>
        <b/>
        <sz val="11"/>
        <color theme="1"/>
        <rFont val="Calibri"/>
        <family val="2"/>
        <scheme val="minor"/>
      </rPr>
      <t>Update Sept 9th:</t>
    </r>
    <r>
      <rPr>
        <sz val="11"/>
        <color theme="1"/>
        <rFont val="Calibri"/>
        <family val="2"/>
        <scheme val="minor"/>
      </rPr>
      <t xml:space="preserve"> Stakeholder determined they are not aware of other Bigstone JV's for Catering and Housekeeping. Discussed issuing a 6 month extension of services to Bigstone Tansi, allowing Stakeholder enough time to discuss with Bigstone and determine if they do have or would be willing to work with (possibly JV) with another C&amp;H company. Will allow SM, Camps and Stakeholder enough time to prepare a bid or possibly negotiation strategy. </t>
    </r>
    <r>
      <rPr>
        <b/>
        <sz val="11"/>
        <color theme="1"/>
        <rFont val="Calibri"/>
        <family val="2"/>
        <scheme val="minor"/>
      </rPr>
      <t xml:space="preserve">Update Sept 23rd: </t>
    </r>
    <r>
      <rPr>
        <sz val="11"/>
        <color theme="1"/>
        <rFont val="Calibri"/>
        <family val="2"/>
        <scheme val="minor"/>
      </rPr>
      <t xml:space="preserve">1st draft review of PP completed with SM Manager. Final edits and will review with SM VP before sending to BU and Stakeholder for review and signoff. </t>
    </r>
    <r>
      <rPr>
        <b/>
        <sz val="11"/>
        <color theme="1"/>
        <rFont val="Calibri"/>
        <family val="2"/>
        <scheme val="minor"/>
      </rPr>
      <t xml:space="preserve">Update Oct2nd: </t>
    </r>
    <r>
      <rPr>
        <sz val="11"/>
        <color theme="1"/>
        <rFont val="Calibri"/>
        <family val="2"/>
        <scheme val="minor"/>
      </rPr>
      <t xml:space="preserve">SM VP, Camp Manager and VP signed off on the PP. Pending Stakeholder Relations Director signing. Notice of Extension also issued to Bigstone Tansi. </t>
    </r>
    <r>
      <rPr>
        <b/>
        <sz val="11"/>
        <color theme="1"/>
        <rFont val="Calibri"/>
        <family val="2"/>
        <scheme val="minor"/>
      </rPr>
      <t>Update Oct 5th:</t>
    </r>
    <r>
      <rPr>
        <sz val="11"/>
        <color theme="1"/>
        <rFont val="Calibri"/>
        <family val="2"/>
        <scheme val="minor"/>
      </rPr>
      <t xml:space="preserve"> PP signed by SM VP, Camps BU Manager and VP, Stakeholder Relations Director. RFP drafting will commence. Extension notice issued to Bigstone Tansi; pending follow-up and execution of addendum. </t>
    </r>
  </si>
  <si>
    <t xml:space="preserve">Supply Solvents - Well Servicing </t>
  </si>
  <si>
    <t xml:space="preserve">Negotiated rates for the month of Aug. Total savings based consumption of 612,736 Liters of Unisol and 183,412 Liters of Ezsol. Unisiol rates $ 0.69 / L in Aug and $0.75 / L in Jul, Ezsol rates $0.64 / L in Aug and $0.69 / L in Jul. </t>
  </si>
  <si>
    <t>na</t>
  </si>
  <si>
    <t>Savings from Feb - Aug 2015. Negotiated rates for Trican Diluent and TS-1.</t>
  </si>
  <si>
    <t>804077-1</t>
  </si>
  <si>
    <t>813849-0</t>
  </si>
  <si>
    <t>815227-0</t>
  </si>
  <si>
    <t>815303-0</t>
  </si>
  <si>
    <t>810923-1</t>
  </si>
  <si>
    <t>AMD #1 AITF_Injectivity Assessment_Brintnell Reservoir</t>
  </si>
  <si>
    <t>812946-0</t>
  </si>
  <si>
    <t>814260-0</t>
  </si>
  <si>
    <t>814689-0</t>
  </si>
  <si>
    <t>1077269 Alberta Inc.</t>
  </si>
  <si>
    <t>William Douglas Astles - T's &amp; C's</t>
  </si>
  <si>
    <t>815016-0</t>
  </si>
  <si>
    <t>815085-0</t>
  </si>
  <si>
    <t>4656394 Manitoba Ltd</t>
  </si>
  <si>
    <t>Lionel Fouillard - T's &amp; C's</t>
  </si>
  <si>
    <t>815099-0</t>
  </si>
  <si>
    <t>Indy's Oilfield Consulting Inc.</t>
  </si>
  <si>
    <t>Andrew Olynyk - T's &amp; C's</t>
  </si>
  <si>
    <t>815115-0</t>
  </si>
  <si>
    <t>Impact Oilfield Management Team Inc</t>
  </si>
  <si>
    <t>Impact Oilfield Management Team Inc - MPSA</t>
  </si>
  <si>
    <t>815237-0</t>
  </si>
  <si>
    <t>Anthony Gerber Consulting Limited</t>
  </si>
  <si>
    <t>Anthony Gerber - T's &amp; C's</t>
  </si>
  <si>
    <t>815445-0</t>
  </si>
  <si>
    <t>815450-0</t>
  </si>
  <si>
    <t>815454-0</t>
  </si>
  <si>
    <t>815474-0</t>
  </si>
  <si>
    <t>815479-0</t>
  </si>
  <si>
    <t>815490-0</t>
  </si>
  <si>
    <t>815527-0</t>
  </si>
  <si>
    <t>815545-0</t>
  </si>
  <si>
    <t>815555-0</t>
  </si>
  <si>
    <t>815647-0</t>
  </si>
  <si>
    <t>Donat (Don) Benoit - T's &amp; C's</t>
  </si>
  <si>
    <t>814713-0</t>
  </si>
  <si>
    <t>Bigstone Oilfield Services &amp; Supplies Ltd.; COA T&amp;C's</t>
  </si>
  <si>
    <t>815456-0</t>
  </si>
  <si>
    <t>815638-0</t>
  </si>
  <si>
    <t>William (Bill) Sitsma - T's &amp; C's</t>
  </si>
  <si>
    <t>815748-0</t>
  </si>
  <si>
    <t>Fairoc Oilfield Services Ltd</t>
  </si>
  <si>
    <t>Patrick Dacyk - T's &amp; C's</t>
  </si>
  <si>
    <t>804066-2</t>
  </si>
  <si>
    <t>804447-1</t>
  </si>
  <si>
    <t>804947-1</t>
  </si>
  <si>
    <t>Enercore Projects Ltd.</t>
  </si>
  <si>
    <t>APEGA Sup - Enercore Projects MASTER (MPSA)</t>
  </si>
  <si>
    <t>808096-2</t>
  </si>
  <si>
    <t>811257-1-1</t>
  </si>
  <si>
    <t>2739-1</t>
  </si>
  <si>
    <t>Dwayne Palmer Consulting Ltd.</t>
  </si>
  <si>
    <t>DWAYNE PALMER - RRI Letter</t>
  </si>
  <si>
    <t>2840-2</t>
  </si>
  <si>
    <t>Shore Electric &amp; Instrumentation Ltd.</t>
  </si>
  <si>
    <t>Colin Tucker - RRI Letter</t>
  </si>
  <si>
    <t>3451-2</t>
  </si>
  <si>
    <t>Rolling High Ventures Ltd</t>
  </si>
  <si>
    <t>Monty Neudorf - RRI Letter</t>
  </si>
  <si>
    <t>802900-2-1</t>
  </si>
  <si>
    <t>802900-2</t>
  </si>
  <si>
    <t>Ocean Front Enterprises Inc.</t>
  </si>
  <si>
    <t>Ocean Front Schedules - RRI Letter</t>
  </si>
  <si>
    <t>803538-2-3</t>
  </si>
  <si>
    <t>803538-2</t>
  </si>
  <si>
    <t>Gary Dodd Consulting Ltd.</t>
  </si>
  <si>
    <t>Gary Dodd - RRI Letter</t>
  </si>
  <si>
    <t>803828-1-1</t>
  </si>
  <si>
    <t>803828-1</t>
  </si>
  <si>
    <t>580985 Alberta Limited</t>
  </si>
  <si>
    <t>Jerry Doell - RRI Letter</t>
  </si>
  <si>
    <t>804107-2-3</t>
  </si>
  <si>
    <t>804107-2</t>
  </si>
  <si>
    <t>Ken Carson Consulting Ltd.</t>
  </si>
  <si>
    <t>Ken Carson - RRI Letter</t>
  </si>
  <si>
    <t>804681-2-2</t>
  </si>
  <si>
    <t>804681-2</t>
  </si>
  <si>
    <t>G.R.S. ENTERPRISES LTD</t>
  </si>
  <si>
    <t>Greg Sudnik - RRI Letter</t>
  </si>
  <si>
    <t>805470-2-1</t>
  </si>
  <si>
    <t>805470-2</t>
  </si>
  <si>
    <t>Mamawih Contracting Ltd.</t>
  </si>
  <si>
    <t>Francis Noskiye - RRI Letter</t>
  </si>
  <si>
    <t>809599-2-1</t>
  </si>
  <si>
    <t>809599-2</t>
  </si>
  <si>
    <t>Graham Welding Ltd.</t>
  </si>
  <si>
    <t>Blaine Graham - RRI Letter</t>
  </si>
  <si>
    <t>810021-2-1</t>
  </si>
  <si>
    <t>810021-2</t>
  </si>
  <si>
    <t>Stargate Oilfield Services Inc.</t>
  </si>
  <si>
    <t>Kelsey Dufresne - RRI Letter</t>
  </si>
  <si>
    <t>811316-2-1</t>
  </si>
  <si>
    <t>811316-2</t>
  </si>
  <si>
    <t>Melda Investments Ltd.</t>
  </si>
  <si>
    <t>Mike Metituk - RRI Letter</t>
  </si>
  <si>
    <t>811379-2-1</t>
  </si>
  <si>
    <t>811379-2</t>
  </si>
  <si>
    <t>Jadecor Holdings Ltd.</t>
  </si>
  <si>
    <t>Scott Johnston - RRI Letter</t>
  </si>
  <si>
    <t>811995-3-1</t>
  </si>
  <si>
    <t>811995-3</t>
  </si>
  <si>
    <t>Luken's Oilfield Services Ltd</t>
  </si>
  <si>
    <t>Shawn Luken - RRI Letter</t>
  </si>
  <si>
    <t>812018-2-1</t>
  </si>
  <si>
    <t>812018-2</t>
  </si>
  <si>
    <t>Spanners Welding Ltd.</t>
  </si>
  <si>
    <t>Warren Span - RRI Letter</t>
  </si>
  <si>
    <t>812593-2-1</t>
  </si>
  <si>
    <t>812593-2</t>
  </si>
  <si>
    <t>I B Fittin' Inc</t>
  </si>
  <si>
    <t>David Gibbs - RRI Letter</t>
  </si>
  <si>
    <t>815247-0</t>
  </si>
  <si>
    <t>Almic Contracting LTD</t>
  </si>
  <si>
    <t>Almic Contracting LTD (Allan Schmidt) COA; Ts&amp;Cs</t>
  </si>
  <si>
    <t>815361-0</t>
  </si>
  <si>
    <t>1629621 Alberta Ltd.</t>
  </si>
  <si>
    <t>1629621 Alberta Ltd. (Al Noreen); COA T&amp;C's</t>
  </si>
  <si>
    <t>815442-0</t>
  </si>
  <si>
    <t>1911980 Alberta Ltd.</t>
  </si>
  <si>
    <t>1911980 Alberta Ltd. (Cody Braucht) COA; Ts&amp;Cs</t>
  </si>
  <si>
    <t>APEGA Sup - Matrix Solutions Inc. - MPSA</t>
  </si>
  <si>
    <t>814736-0</t>
  </si>
  <si>
    <t>Pipe, Value, Fitting (PFV) Distribution Contract</t>
  </si>
  <si>
    <t>805659-2-0</t>
  </si>
  <si>
    <t>805659-2</t>
  </si>
  <si>
    <t>Sucker Rod Schedules to MGSA # 805659 Tuboscope Vetco Canada Inc.</t>
  </si>
  <si>
    <t>Kinnear, Stuart</t>
  </si>
  <si>
    <t>814394-1-1</t>
  </si>
  <si>
    <t>815551-0</t>
  </si>
  <si>
    <t>815553-0</t>
  </si>
  <si>
    <t>810544-1-0</t>
  </si>
  <si>
    <t>814089-1-0</t>
  </si>
  <si>
    <t>815463-0</t>
  </si>
  <si>
    <t>815485-0</t>
  </si>
  <si>
    <t>815507-0</t>
  </si>
  <si>
    <t>815519-0</t>
  </si>
  <si>
    <t>815546-0</t>
  </si>
  <si>
    <t>804470-5-0</t>
  </si>
  <si>
    <t>809049-1</t>
  </si>
  <si>
    <t>814908-0</t>
  </si>
  <si>
    <t>815399-0</t>
  </si>
  <si>
    <t>Stumpy's Contracting Service Ltd.</t>
  </si>
  <si>
    <t>Stumpy's Contracting Service Ltd. (Justin Simpkins); COA T&amp;C's</t>
  </si>
  <si>
    <t>Lesley Dovichak/Tyson Bennett</t>
  </si>
  <si>
    <t>2015 Q3 Savings/ Re-utilization</t>
  </si>
  <si>
    <t>Winter and Summer road maintenance for the Fort St. John South district. RFQ has been cancelled, I have discussed the rationale for this with Julie.</t>
  </si>
  <si>
    <t>Haliburton</t>
  </si>
  <si>
    <t>Rerun Components ESP's August</t>
  </si>
  <si>
    <t>Rerun Pumps August &amp; September</t>
  </si>
  <si>
    <t>August &amp; September VRRI Savings PC Pumps</t>
  </si>
  <si>
    <t>Oct</t>
  </si>
  <si>
    <t>August &amp; September VRRI SavingsRecip Pumps</t>
  </si>
  <si>
    <t>August &amp; September VRRI Savings ESP Pumps</t>
  </si>
  <si>
    <t>August  VRRI Savings ESP Pumps</t>
  </si>
  <si>
    <t>Rerun Pumps August 2015</t>
  </si>
  <si>
    <t>RFQ 668</t>
  </si>
  <si>
    <t>RFQ 695</t>
  </si>
  <si>
    <t>Guardian</t>
  </si>
  <si>
    <t>Tubing Inspection</t>
  </si>
  <si>
    <t>805627-1</t>
  </si>
  <si>
    <t>partion cost recovery from failed tubing string supplied by Guardian. Total additional incurred costs: $150k.</t>
  </si>
  <si>
    <t>Weatherford Production Systems</t>
  </si>
  <si>
    <t>CoRod Storage and Inspection Services</t>
  </si>
  <si>
    <t>3043-10-1</t>
  </si>
  <si>
    <t xml:space="preserve">Used CoRod, acquired from Devon properties in the Swan Hills district, has been held off-site at Weatherford Edmonton yard for the last 18 months accumulating charges.  Negotiated a 50% discount in storage charges plus 15% discount for inspection services totaling $63,532.29 in savings.  
</t>
  </si>
  <si>
    <t xml:space="preserve">In conjunction with the above, while incorporating 12 months of additional rent  ($0/month) plus scrap &amp; disposal of 7 used rod strings to yield $60,240 in cost avoidance.
</t>
  </si>
  <si>
    <t>RFQ 703</t>
  </si>
  <si>
    <t>Drilling, Augering and Abandonment for the Oil Sands</t>
  </si>
  <si>
    <t>Woodenhouse Camp / Bigstone Tansi / 3rd Party Occupancy Agreement</t>
  </si>
  <si>
    <t>CNQ has been marketing camp availability on the open market assisting with higher occupancy levels to reduce overall man-day rates. CNQ and Bigstone Tansi have agreed on a cost sharing method for any 3rd party occupants Bigstone brings to the Woodenhouse camp: charging $200/night to 3rd party occupants; Bigstone will profit $20/man-day for 3rd party occupants only (all other CNQ man-day rates will remain as is); CNQ will receive a $100 credit per man-day on 3rd party occupants only, captured on weekly invoices; Bigstone is responsible for charging, collecting and tracking all additional 3rd party occupant costs. Rates are subject to change depending on market conditions. Effective October 13th, 2015. A supplement will be executed to capture the 3rd Party Occupant Agreement.</t>
  </si>
  <si>
    <t>Monthly rebate Cheque - September</t>
  </si>
  <si>
    <t>Negotiated rates for the month of September. Total savings based on consumption of 659,323 liters of Unisol and 132,949 liters of Ezsol.  Unisol rates $ 0.69 / L in Aug and $0.62 / L in Sep, Ezsol rates $0.64/L in Aug and $0.58/L in Sep.</t>
  </si>
  <si>
    <t>Spilak</t>
  </si>
  <si>
    <t>Summit Tubulars</t>
  </si>
  <si>
    <t>OCTG Distribution</t>
  </si>
  <si>
    <t>Negotiated a lower cube rate with Spilaks by commiting the entire Woodenhouse fluid hauling to Spilaks (another 40%).</t>
  </si>
  <si>
    <t>Negotiated a lower rate with Summit for the mark ups for OCTG.</t>
  </si>
  <si>
    <t>810183-1 Supplement 2</t>
  </si>
  <si>
    <t>813706</t>
  </si>
  <si>
    <t>Baymag Inc.</t>
  </si>
  <si>
    <t>Chemical Supply - Magnesium Oxide</t>
  </si>
  <si>
    <t>Manatokan Oilfield Services Inc.</t>
  </si>
  <si>
    <t xml:space="preserve">Production Trucking </t>
  </si>
  <si>
    <t>Negotiated a lower Unit Price ($/Metric Ton) and the cost saving per year is $22,675. ($5/metric ton cost saving X 4535 metric ton usage per year)</t>
  </si>
  <si>
    <t>Negotiated lower Hourly Rate for Flushby and Water trucks in Wolf Lake. The cost saving per year is $84,240 (Flushby: $20/hr rate reduction X 3240 total annual working hours = $64,800; Water Trucks: $6/hr rate reduction X 3240 total annual working hours = $19,440)</t>
  </si>
  <si>
    <t>Mac's Oilfield Services Ltd.</t>
  </si>
  <si>
    <t>Negotiated to change the Supervisor Charge from Day Rate to Hourly Rate, and on a go-forward basis, Supervisor will only be used for supervising projects that would involve multiple units and various stakeholders. This reduces the Supervisor's annual working days from 365 days to 65 days. (Reduced 300 days X $750/day = $225,000)</t>
  </si>
  <si>
    <t>Rerun Pumps September 2015</t>
  </si>
  <si>
    <t>Q3 10% Discount Amount</t>
  </si>
  <si>
    <t xml:space="preserve">September VRRI Savings ESP Pumps </t>
  </si>
  <si>
    <t xml:space="preserve">Field Operations </t>
  </si>
  <si>
    <t xml:space="preserve">Rerun Components ESP's September </t>
  </si>
  <si>
    <t>NE BC rates</t>
  </si>
  <si>
    <t>NE BC produced water, frac water, waste water rates decreased 27%</t>
  </si>
  <si>
    <t>Rate changes</t>
  </si>
  <si>
    <t>806514-1 Sup 3</t>
  </si>
  <si>
    <t>Newalta simplified their rates to a blanket 10% discount across all conventional facilities</t>
  </si>
  <si>
    <t>Invoices attesting</t>
  </si>
  <si>
    <t>Attested invoices to our agreement - some charges off</t>
  </si>
  <si>
    <t>Millennium</t>
  </si>
  <si>
    <t>Enviro consulting</t>
  </si>
  <si>
    <t>807471-1</t>
  </si>
  <si>
    <t>Changed from Hourly to day rate to coincide with SFCA rates</t>
  </si>
  <si>
    <t>Northshore</t>
  </si>
  <si>
    <t>SLR</t>
  </si>
  <si>
    <t>Rate reduction of 7% on Average</t>
  </si>
  <si>
    <t>Baseline</t>
  </si>
  <si>
    <t>Rate reduction of 21.1% on Average</t>
  </si>
  <si>
    <t>Enviro RFP</t>
  </si>
  <si>
    <t>LWD &amp; Routine Spills</t>
  </si>
  <si>
    <t>Multiple</t>
  </si>
  <si>
    <t>Scrap Steel Recycle</t>
  </si>
  <si>
    <t>Varies</t>
  </si>
  <si>
    <t>total Scrap steel credit from Tervita in 2015</t>
  </si>
  <si>
    <t>Clean Harbors Energy and Industrial Services Corp.</t>
  </si>
  <si>
    <t>Flush-By Trucking</t>
  </si>
  <si>
    <t>Negotiated and reduced the hourly rate of Flush-By Trucking services from $85.04/hr to $80.84/hr. Total annual saving is $15,204 ($4.2/hr saving x 10 hrs/day x 362 days/year)</t>
  </si>
  <si>
    <t xml:space="preserve">November </t>
  </si>
  <si>
    <t>Combined cost savings for 3 services (Wireline, Pressure Testing, Cut &amp; Cap)</t>
  </si>
  <si>
    <t>803289-8-0</t>
  </si>
  <si>
    <t>803289-8</t>
  </si>
  <si>
    <t>HSE Integrated Ltd</t>
  </si>
  <si>
    <t>HSE - Safety Estevan Schedules</t>
  </si>
  <si>
    <t>803408-252-0</t>
  </si>
  <si>
    <t>803408-252</t>
  </si>
  <si>
    <t>Two Doc. Controllers-Arron Sweeney &amp; Sumandeep Kaur</t>
  </si>
  <si>
    <t>Soriano, Loreta</t>
  </si>
  <si>
    <t>803408-253-0</t>
  </si>
  <si>
    <t>803408-253</t>
  </si>
  <si>
    <t>Document Control Tech. Stephen Joseph</t>
  </si>
  <si>
    <t>803408-254-0</t>
  </si>
  <si>
    <t>803408-254</t>
  </si>
  <si>
    <t>Doc Control Tech. Lacey Goodie Replaced by Monika Sharma</t>
  </si>
  <si>
    <t>805449-3-1</t>
  </si>
  <si>
    <t>Pritchard, Michella</t>
  </si>
  <si>
    <t>807445-2-0</t>
  </si>
  <si>
    <t>807445-2</t>
  </si>
  <si>
    <t>Scott Safety Supply Services Inc.</t>
  </si>
  <si>
    <t>Scott Safety - Estevan Schedules A&amp;B</t>
  </si>
  <si>
    <t>815578-1</t>
  </si>
  <si>
    <t>D. &amp; E. Consulting Inc</t>
  </si>
  <si>
    <t>SFCA-Don Timbres Integrity Contract Specialist</t>
  </si>
  <si>
    <t>806075-3</t>
  </si>
  <si>
    <t>1237-7-0</t>
  </si>
  <si>
    <t>1237-7</t>
  </si>
  <si>
    <t>Sanjel Canada Ltd.</t>
  </si>
  <si>
    <t>Sanjel: Estevan Project Cement Pricing</t>
  </si>
  <si>
    <t>813704-3-0</t>
  </si>
  <si>
    <t>813704-3</t>
  </si>
  <si>
    <t>Logan: Estevan Downhole Tools Sch A&amp;B</t>
  </si>
  <si>
    <t>815256-0</t>
  </si>
  <si>
    <t>815365-0</t>
  </si>
  <si>
    <t>C/I - Conventional/International</t>
  </si>
  <si>
    <t>806381-1</t>
  </si>
  <si>
    <t>MPE Engineering Ltd</t>
  </si>
  <si>
    <t>APEGA Sup - MPE Engineering</t>
  </si>
  <si>
    <t>809924-1</t>
  </si>
  <si>
    <t>722-1-2</t>
  </si>
  <si>
    <t>Precision: Estevan Project Pricing</t>
  </si>
  <si>
    <t>815977-0</t>
  </si>
  <si>
    <t>Tervita - Estevan Service Rig</t>
  </si>
  <si>
    <t>815979-0</t>
  </si>
  <si>
    <t>Ex-Cel Well Servicing Ltd</t>
  </si>
  <si>
    <t>Ex-Cel: Estevan Project Service Rigs</t>
  </si>
  <si>
    <t>809561-2</t>
  </si>
  <si>
    <t>Kalium Research Inc.</t>
  </si>
  <si>
    <t>Randy Mikula - Process Advisor Term Extension</t>
  </si>
  <si>
    <t>Bitumen Production</t>
  </si>
  <si>
    <t>815789-0</t>
  </si>
  <si>
    <t>A &amp; S Contract Operating Ltd</t>
  </si>
  <si>
    <t>Adam Ching (Staffing Agency) COA T&amp;C's</t>
  </si>
  <si>
    <t>809479-20-0</t>
  </si>
  <si>
    <t>809479-20</t>
  </si>
  <si>
    <t>SafeTech Consulting Group Ltd</t>
  </si>
  <si>
    <t>Supply of 2 Senior Safety Specialist for Turn Around</t>
  </si>
  <si>
    <t>815603-0</t>
  </si>
  <si>
    <t>Kinosoo Global Surveys Limited Partnership</t>
  </si>
  <si>
    <t>Kinosoo Global Surveys LP_Ts&amp;Cs</t>
  </si>
  <si>
    <t>815684-0</t>
  </si>
  <si>
    <t>Caltech Surveys Ltd.</t>
  </si>
  <si>
    <t>Caltech Surveys Ltd_Ts&amp;Cs</t>
  </si>
  <si>
    <t>815718-0</t>
  </si>
  <si>
    <t>Trevor Prouse Consulting Services Ltd.</t>
  </si>
  <si>
    <t>Trevor Prouse - T's &amp; C's</t>
  </si>
  <si>
    <t>815810-0</t>
  </si>
  <si>
    <t>Big Bow Oilfield Services Ltd.</t>
  </si>
  <si>
    <t>Brad Atkinson  - T's &amp; C's</t>
  </si>
  <si>
    <t>815871-0</t>
  </si>
  <si>
    <t>Straight Line Ventures Ltd</t>
  </si>
  <si>
    <t>Derrick Lowe - T's &amp; C's</t>
  </si>
  <si>
    <t>815885-0</t>
  </si>
  <si>
    <t>Global Raymac Surveys Inc</t>
  </si>
  <si>
    <t>Global Raymac Surveys Inc. Ts&amp;Cs</t>
  </si>
  <si>
    <t>808588-0</t>
  </si>
  <si>
    <t>810354-0</t>
  </si>
  <si>
    <t>QUINN CONTRACTING LTD: MGSA</t>
  </si>
  <si>
    <t>815675-0</t>
  </si>
  <si>
    <t>J5 Consulting Limited</t>
  </si>
  <si>
    <t>815844-0</t>
  </si>
  <si>
    <t>Millennium Pressure Testing Ltd.</t>
  </si>
  <si>
    <t>Millennium Pressure Testing - Ts &amp; Cs</t>
  </si>
  <si>
    <t>815569-0</t>
  </si>
  <si>
    <t>312591 Alberta Ltd.</t>
  </si>
  <si>
    <t>312591 Alberta Ltd. (Gerry York); COA T&amp;C's</t>
  </si>
  <si>
    <t>813726-1-1</t>
  </si>
  <si>
    <t>813726-1</t>
  </si>
  <si>
    <t>Sure Shot Wireline - Logging &amp; Perforating, Well Servicing</t>
  </si>
  <si>
    <t>805216-2</t>
  </si>
  <si>
    <t>APEGA Sup - Stantec</t>
  </si>
  <si>
    <t>805590-2-0</t>
  </si>
  <si>
    <t>805590-2</t>
  </si>
  <si>
    <t>Voltage Wireline Inc.</t>
  </si>
  <si>
    <t>Voltage Wireline - Hatton Project Sch's</t>
  </si>
  <si>
    <t>807273-1</t>
  </si>
  <si>
    <t>AECOM Canada Ltd</t>
  </si>
  <si>
    <t>APEGA Supplement - Engineering Design &amp; Field Support for Major Projects</t>
  </si>
  <si>
    <t>807330-1</t>
  </si>
  <si>
    <t>809600-1</t>
  </si>
  <si>
    <t>814411-2-0</t>
  </si>
  <si>
    <t>814411-2</t>
  </si>
  <si>
    <t>Maple Creek - Hatton II Sch's</t>
  </si>
  <si>
    <t>814657-0</t>
  </si>
  <si>
    <t>Steven Vincent Contracting Ltd.</t>
  </si>
  <si>
    <t>Steven Vincent Contracting Ltd. (Steven Vincent) COA;Ts&amp;Cs</t>
  </si>
  <si>
    <t>815249-0</t>
  </si>
  <si>
    <t>E.J. Haddow Services Inc.</t>
  </si>
  <si>
    <t>E.J. Haddow Services Inc. (Eric Haddow) COA: Ts&amp;Cs</t>
  </si>
  <si>
    <t>815820-0</t>
  </si>
  <si>
    <t>Logco Wireline Services Ltd.</t>
  </si>
  <si>
    <t>Logco Wireline Services - Ts &amp; Cs</t>
  </si>
  <si>
    <t>815831-0</t>
  </si>
  <si>
    <t>Trennen Industries Ltd.</t>
  </si>
  <si>
    <t>Trennen Industries - Ts &amp; Cs</t>
  </si>
  <si>
    <t>808321-1</t>
  </si>
  <si>
    <t>815552-0</t>
  </si>
  <si>
    <t>McLeay Geological Consultants_Ts&amp;Cs</t>
  </si>
  <si>
    <t>815567-0</t>
  </si>
  <si>
    <t>1616004 Alberta Ltd</t>
  </si>
  <si>
    <t>1616004 Alberta Ltd. (Thomas Temple); COA T&amp;C's</t>
  </si>
  <si>
    <t>803129-2</t>
  </si>
  <si>
    <t>Ace Vegetation Control Service Ltd</t>
  </si>
  <si>
    <t>Herbicide Spraying for BP</t>
  </si>
  <si>
    <t>Hassan, Mostafa</t>
  </si>
  <si>
    <t>808154-5-0</t>
  </si>
  <si>
    <t>808156-6-0</t>
  </si>
  <si>
    <t>808156-6</t>
  </si>
  <si>
    <t>Schedules: AGAT Environmental Lab Services</t>
  </si>
  <si>
    <t>810923-2</t>
  </si>
  <si>
    <t>AMD #2 AITF_Injectivity Assessment_Brintnell Reservoir</t>
  </si>
  <si>
    <t>814911-0</t>
  </si>
  <si>
    <t>815697-0</t>
  </si>
  <si>
    <t>McElhanney Land Surveys (Alta.) Ltd.</t>
  </si>
  <si>
    <t>815698-0</t>
  </si>
  <si>
    <t>McElhanney Geomatics - Professional Land Surveying Ltd.</t>
  </si>
  <si>
    <t>McElhanney Geomatics Professional Land (BC)</t>
  </si>
  <si>
    <t>812388-1</t>
  </si>
  <si>
    <t>Wolverine Group Inc.</t>
  </si>
  <si>
    <t>Change Stanrick Constr to Wolverine Group_Name change</t>
  </si>
  <si>
    <t>809785-1</t>
  </si>
  <si>
    <t>ConeTec Investigations Ltd.</t>
  </si>
  <si>
    <t>Rate decrease</t>
  </si>
  <si>
    <t>Master Engineering Services, Goods &amp; Services Agre</t>
  </si>
  <si>
    <t>815602-0</t>
  </si>
  <si>
    <t>Becht Engineering Co. Inc.</t>
  </si>
  <si>
    <t>SFCA- Olavo C Dias Integrity Specialist</t>
  </si>
  <si>
    <t>Quinn Contracting</t>
  </si>
  <si>
    <t>Repair &amp; Maintenance</t>
  </si>
  <si>
    <t xml:space="preserve">Negotiated and reduced the On-Site Overhead from $5.45/hr to $1.78/hr, removed the 3% RRSP contribution to all labors, and recuced the corporate Profit Margin from 5% to 3%. The total cost saving is approx. $882,536 per year, or 5.5% of total spend with Quinn.  </t>
  </si>
  <si>
    <t>RFQ Cost Savings (Hatton)</t>
  </si>
  <si>
    <t xml:space="preserve">18.3% avg savings from previous rates due to RFP awarded to Bowron Environmental, Secure Energy and Summit Liability Solutions
</t>
  </si>
  <si>
    <t>Customer Property Utilization forSeptember</t>
  </si>
  <si>
    <t>Rerun Pumps October</t>
  </si>
  <si>
    <t>Rerun Components ESP's October</t>
  </si>
  <si>
    <t>Nov</t>
  </si>
  <si>
    <t>October VRRI Savings PC Pumps</t>
  </si>
  <si>
    <t>October VRRI Savings Recip Pumps</t>
  </si>
  <si>
    <t>October VRRI Savings ESP Pumps</t>
  </si>
  <si>
    <t>Weatherford + JPD Enterprise</t>
  </si>
  <si>
    <t>Continuous Rod (Material)</t>
  </si>
  <si>
    <t>Reutlization of 63 rod strings (30,698 meters)</t>
  </si>
  <si>
    <t>see comment</t>
  </si>
  <si>
    <t>Pigging Services</t>
  </si>
  <si>
    <t xml:space="preserve">For 3 projects in Primrose &amp; Wolf Lake, Clean Harbors has reduced the original quoted price of $95,815 to $69,159. The total cost saving is $26,658 or 28% reduction from the original price. </t>
  </si>
  <si>
    <t>RFQ 718</t>
  </si>
  <si>
    <t>Open Hole Logging</t>
  </si>
  <si>
    <t>H2Oil Energy Inc.</t>
  </si>
  <si>
    <t>Grande Prairie Fluid Haul</t>
  </si>
  <si>
    <t>Field Operations
Marketing</t>
  </si>
  <si>
    <t>Consult - Pipeline - Consulting - Pipeline</t>
  </si>
  <si>
    <t>Pipeline</t>
  </si>
  <si>
    <t>Dunn Hiebert &amp; Associates Ltd.</t>
  </si>
  <si>
    <t>RRI DUNN HIEBERT &amp; ASSOCIATES LTD.</t>
  </si>
  <si>
    <t>Consult - Geological - Consulting - Geological</t>
  </si>
  <si>
    <t>Bevan W. Bailey Geological Inc.</t>
  </si>
  <si>
    <t>RRI - BEVAN W BAILEY: MPSA</t>
  </si>
  <si>
    <t>CJB Ventures Inc</t>
  </si>
  <si>
    <t>RRI - CJB VENTURES INC</t>
  </si>
  <si>
    <t>Resdin Industries Ltd.</t>
  </si>
  <si>
    <t>RRI RESDIN INDUST.: MGSA</t>
  </si>
  <si>
    <t>Canadian Helicopters Limited</t>
  </si>
  <si>
    <t>MGSA- Helicopter Services</t>
  </si>
  <si>
    <t>AMD #3 AITF_Injectivity Assessment_Brintnell Reservoir</t>
  </si>
  <si>
    <t>Ziegler's Oilfield - MPSA Scedules - RRI</t>
  </si>
  <si>
    <t>815270-1</t>
  </si>
  <si>
    <t>RRI Decca Consulting - MPSA Schd's</t>
  </si>
  <si>
    <t>RRI Magus Engineering - Schd's</t>
  </si>
  <si>
    <t>High-Calibre - RRI 2</t>
  </si>
  <si>
    <t>Consult - Drilling - Consulting - Drilling</t>
  </si>
  <si>
    <t>Core Design Ltd</t>
  </si>
  <si>
    <t>Core Design Ltd: MPSA T&amp;C's</t>
  </si>
  <si>
    <t>Linepipe/Casing/Tub - Linepipe / Casing / Tubing</t>
  </si>
  <si>
    <t>Tenaris Global Services (Canada) Inc</t>
  </si>
  <si>
    <t>MGSA: Tenaris Global Services Canada Inc.</t>
  </si>
  <si>
    <t>Elk Point Oilfield div of Aarbo Holdings</t>
  </si>
  <si>
    <t>MGSA - Elk Point Oilfield</t>
  </si>
  <si>
    <t>Seismic</t>
  </si>
  <si>
    <t>Engineering Seismology Group Canada Inc.</t>
  </si>
  <si>
    <t>ESG Solutions_Terms and Conditions</t>
  </si>
  <si>
    <t>DNOW Canada ULC</t>
  </si>
  <si>
    <t>Pipe, Valve, Fittings Distribution</t>
  </si>
  <si>
    <t>Weatherford: 2015 CoRod Products &amp; Services</t>
  </si>
  <si>
    <t>DOG Inspection Services Ltd</t>
  </si>
  <si>
    <t>MGSA: Dog Inspection Services Ltd.</t>
  </si>
  <si>
    <t>E&amp;I - Electrical &amp; Instrumentation</t>
  </si>
  <si>
    <t>Phoenix Energy Services Inc</t>
  </si>
  <si>
    <t>Phoenix Energy Servcies Inc.; E&amp;I MGSA</t>
  </si>
  <si>
    <t>L.W. Survey Canada, ULC</t>
  </si>
  <si>
    <t>L.W. Survey Canada, ULC_Ts&amp;Cs</t>
  </si>
  <si>
    <t>L.W. Surveys Canada, ULC Schedules</t>
  </si>
  <si>
    <t>MDA Geospatial MGSA T&amp;C's</t>
  </si>
  <si>
    <t>Rockwell Consulting Ltd. Ts&amp;Cs</t>
  </si>
  <si>
    <t>Contract Operating</t>
  </si>
  <si>
    <t>Doran, Kelsey</t>
  </si>
  <si>
    <t>NuHy Ventures Ltd.</t>
  </si>
  <si>
    <t>COA Ts&amp;Cs_Gary Bourgeau</t>
  </si>
  <si>
    <t>TVL Consulting Ltd.</t>
  </si>
  <si>
    <t>COA Ts&amp;Cs_Tim Lyczewski</t>
  </si>
  <si>
    <t>Pro-Rod Inc.</t>
  </si>
  <si>
    <t>PRO-ROD Inc.: MGSA T&amp;C</t>
  </si>
  <si>
    <t>SLR MPSA</t>
  </si>
  <si>
    <t>North Shore Environmental Consultants</t>
  </si>
  <si>
    <t>Schedules</t>
  </si>
  <si>
    <t>815936-1</t>
  </si>
  <si>
    <t>Bump Contracting Ltd</t>
  </si>
  <si>
    <t>Bump Contracting - MGSA T&amp;C's</t>
  </si>
  <si>
    <t>Bump Contracting Ltd. - MGSA Schedules</t>
  </si>
  <si>
    <t>Cementing</t>
  </si>
  <si>
    <t>Prowell Stimulation Services Ltd.</t>
  </si>
  <si>
    <t>Prowell Stimulation MGSA Ts&amp;Cs</t>
  </si>
  <si>
    <t>Prowell Stimulation: Estevan Schedules</t>
  </si>
  <si>
    <t>816011-1</t>
  </si>
  <si>
    <t>101069890 SASKATCHEWAN LTD. o/a CORY BAILEY OILFIELD SERVICES</t>
  </si>
  <si>
    <t>COA_Cory Bailey</t>
  </si>
  <si>
    <t>385831 Alberta Limited</t>
  </si>
  <si>
    <t>Cory Shants COA T&amp;C's</t>
  </si>
  <si>
    <t>D MOE ENTERPRISES INC.</t>
  </si>
  <si>
    <t>Donny Moekerk COA T&amp;C's</t>
  </si>
  <si>
    <t>933723 Alberta Ltd.</t>
  </si>
  <si>
    <t>COA_Jaymie Vowk</t>
  </si>
  <si>
    <t>1894285 Alberta Ltd.</t>
  </si>
  <si>
    <t>Jason McDonald COA T&amp;C's</t>
  </si>
  <si>
    <t>Shortgrass Consulting Ltd.</t>
  </si>
  <si>
    <t>Justin Seely COA T&amp;C's</t>
  </si>
  <si>
    <t>R C Wasyliw Contracting Ltd.</t>
  </si>
  <si>
    <t>Roger Wasyliw COA T&amp;C's</t>
  </si>
  <si>
    <t>Russ Neher Contracting Ltd.</t>
  </si>
  <si>
    <t>COA_Russ Neher</t>
  </si>
  <si>
    <t>1264240 Alberta Ltd.</t>
  </si>
  <si>
    <t>COA_Ty Norton</t>
  </si>
  <si>
    <t>Summit Liability Solutions Inc.</t>
  </si>
  <si>
    <t>MGSA (replaces 1515)</t>
  </si>
  <si>
    <t>816113-1</t>
  </si>
  <si>
    <t>Birchridge Enterprises Ltd</t>
  </si>
  <si>
    <t>COA Ts&amp;Cs_John Carter</t>
  </si>
  <si>
    <t>Bowron Environmental Group Ltd</t>
  </si>
  <si>
    <t>816170-1</t>
  </si>
  <si>
    <t>Propane</t>
  </si>
  <si>
    <t>Bluewave Energy</t>
  </si>
  <si>
    <t>Supply and Distribution of HD5 Commercial Grade Propane</t>
  </si>
  <si>
    <t>Chance Oilfield Maintenance Ltd.</t>
  </si>
  <si>
    <t>COA Ts&amp;Cs_Adrian Rauber&amp;Shaun Umschied</t>
  </si>
  <si>
    <t>OpsMobil Inc.</t>
  </si>
  <si>
    <t>OpsMobil Inc. - COA T&amp;C's</t>
  </si>
  <si>
    <t>Surepoint Technologies Group Inc.</t>
  </si>
  <si>
    <t>Surepoint Oilfield MPSA</t>
  </si>
  <si>
    <t>Cut and Cap</t>
  </si>
  <si>
    <t>Richard Oilfield Services Ltd.</t>
  </si>
  <si>
    <t>Richard Oilfield Services Ltd. MGSA - Ts &amp; Cs</t>
  </si>
  <si>
    <t>Richard Oilfield Services - Stettler Schs</t>
  </si>
  <si>
    <t>816220-1</t>
  </si>
  <si>
    <t>Roska DBO Inc.</t>
  </si>
  <si>
    <t>Roska DBO Inc. - COA</t>
  </si>
  <si>
    <t>Canwest Propane Partnership</t>
  </si>
  <si>
    <t>M. Goss Contracting Ltd</t>
  </si>
  <si>
    <t>COA Ts&amp;Cs_Matt Goss</t>
  </si>
  <si>
    <t>MPSA_Bevan W. Bailey Geol_Ts&amp;Cs</t>
  </si>
  <si>
    <t>Bevan W. Bailey Geol_Schedules</t>
  </si>
  <si>
    <t>Roska MPSA T&amp;C's</t>
  </si>
  <si>
    <t>Darryn Enterprises Inc.</t>
  </si>
  <si>
    <t>COA Ts&amp;Cs_Darryn O'Conner</t>
  </si>
  <si>
    <t>Rio Bow Resources Inc.</t>
  </si>
  <si>
    <t>Riobow - Drilling and Coring</t>
  </si>
  <si>
    <t>Caughlin Contracting Ltd.</t>
  </si>
  <si>
    <t>COA Ts&amp;Cs_Paul Caughlin</t>
  </si>
  <si>
    <t>1924861 Alberta Ltd</t>
  </si>
  <si>
    <t>COA Ts&amp;Cs_Joel Sha</t>
  </si>
  <si>
    <t>1520822 Alberta Ltd o/a WP Contracting</t>
  </si>
  <si>
    <t>COA Ts&amp;Cs_Warren Peters</t>
  </si>
  <si>
    <t>Ren-Har Holdings (1995) Ltd.</t>
  </si>
  <si>
    <t>COA_Brad Edwards</t>
  </si>
  <si>
    <t>Wild West Contracting Ltd.</t>
  </si>
  <si>
    <t>COA_Jeremy West</t>
  </si>
  <si>
    <t>905985 Alberta Ltd.</t>
  </si>
  <si>
    <t>COA_Ryan Stang</t>
  </si>
  <si>
    <t>1037183 Alberta Ltd</t>
  </si>
  <si>
    <t>COA_Neil Hoium</t>
  </si>
  <si>
    <t>1554154 Alberta Ltd. O/A SJV Contracting</t>
  </si>
  <si>
    <t>COA_Scott Volk</t>
  </si>
  <si>
    <t>RFQ 734</t>
  </si>
  <si>
    <t>Marketing / Field Operations</t>
  </si>
  <si>
    <t>Septimus Condensate trucking haul to various Canadian Natural facilities and Pembina disposals. Daily production is between 90-120m3 per day. Work to begin January 1st, 2016.</t>
  </si>
  <si>
    <t>Along with Line 128, we also had a cost avoidance of $293,095 for unused capacity at the Pembina pipeline.</t>
  </si>
  <si>
    <t>806537-1</t>
  </si>
  <si>
    <t>806537-6-1</t>
  </si>
  <si>
    <t>806537-6</t>
  </si>
  <si>
    <t>Helicopter Services for Mining</t>
  </si>
  <si>
    <t>807641-1</t>
  </si>
  <si>
    <t>Conestoga-Rovers &amp; Associates Limited</t>
  </si>
  <si>
    <t>Addition of 13.3 Verbiage to MPSA</t>
  </si>
  <si>
    <t>815468-1-1</t>
  </si>
  <si>
    <t>815468-1</t>
  </si>
  <si>
    <t>Walter Peppard - Schedule A Sup 1</t>
  </si>
  <si>
    <t>815810-1-1</t>
  </si>
  <si>
    <t>815810-1</t>
  </si>
  <si>
    <t>Brad Atkinson  - Schedule A Sup 1</t>
  </si>
  <si>
    <t>816015-0</t>
  </si>
  <si>
    <t>Aron Milnthorp - T's &amp; C's</t>
  </si>
  <si>
    <t>813278-1-1</t>
  </si>
  <si>
    <t>813278-1</t>
  </si>
  <si>
    <t>Caitlin Sikora - Schedule A Sup 1</t>
  </si>
  <si>
    <t>813978-1-1</t>
  </si>
  <si>
    <t>813978-1</t>
  </si>
  <si>
    <t>Colette Walker - Schedule A Sup 1</t>
  </si>
  <si>
    <t>813994-1-1</t>
  </si>
  <si>
    <t>813994-1</t>
  </si>
  <si>
    <t>Debra Jackson - Schedule A Sup 1</t>
  </si>
  <si>
    <t>814002-1-1</t>
  </si>
  <si>
    <t>814002-1</t>
  </si>
  <si>
    <t>Sandra Lomenda - Schedule A Sup 1</t>
  </si>
  <si>
    <t>814873-1</t>
  </si>
  <si>
    <t>1896037 Alberta Ltd.</t>
  </si>
  <si>
    <t>Matthew Wealleans Construction Coordinator Extension</t>
  </si>
  <si>
    <t>814875-1</t>
  </si>
  <si>
    <t>Norm Kirton Consulting Inc.</t>
  </si>
  <si>
    <t>Norm Kirton Construction Coordinator Piping Extension</t>
  </si>
  <si>
    <t>816019-0</t>
  </si>
  <si>
    <t>Glen (Buddy) Lega - T's &amp; C's</t>
  </si>
  <si>
    <t>816155-0</t>
  </si>
  <si>
    <t>1638995 Alberta Ltd.</t>
  </si>
  <si>
    <t>Benjamin (Ben) Laird - T's &amp; C's</t>
  </si>
  <si>
    <t>806972-3-0</t>
  </si>
  <si>
    <t>814372-0</t>
  </si>
  <si>
    <t>816220-0</t>
  </si>
  <si>
    <t>809531-1-1</t>
  </si>
  <si>
    <t>809531-1</t>
  </si>
  <si>
    <t>Tulsa Inspection Resources - Canada ULC.</t>
  </si>
  <si>
    <t>RRI Tulsa Inspection</t>
  </si>
  <si>
    <t>813331-1-1</t>
  </si>
  <si>
    <t>813331-1</t>
  </si>
  <si>
    <t>RRI - BST Executive Services Inc - Schedules</t>
  </si>
  <si>
    <t>815172-1-1</t>
  </si>
  <si>
    <t>815172-1</t>
  </si>
  <si>
    <t>RRI - Navigator Resource Consulting Ltd.; Schedules</t>
  </si>
  <si>
    <t>815270-1-0</t>
  </si>
  <si>
    <t>815454-1-1</t>
  </si>
  <si>
    <t>815456-1-1</t>
  </si>
  <si>
    <t>815553-1-1</t>
  </si>
  <si>
    <t>815553-1</t>
  </si>
  <si>
    <t>RRI Opus Energy_Consultants Wellsite Geology</t>
  </si>
  <si>
    <t>816063-0</t>
  </si>
  <si>
    <t>810923-3</t>
  </si>
  <si>
    <t>816041-0</t>
  </si>
  <si>
    <t>Covert Opp's Contracting Ltd</t>
  </si>
  <si>
    <t>Aaron Tubbs COA T&amp;C's</t>
  </si>
  <si>
    <t>816043-0</t>
  </si>
  <si>
    <t>931861 Alberta Ltd. o/a Cobblestone Enterprises</t>
  </si>
  <si>
    <t>Bruce Snape COA T&amp;C's</t>
  </si>
  <si>
    <t>816047-0</t>
  </si>
  <si>
    <t>Conners Contracting Ltd.</t>
  </si>
  <si>
    <t>Clayton Conners COA T&amp;C's</t>
  </si>
  <si>
    <t>816102-0</t>
  </si>
  <si>
    <t>S James Oilfield Contracting Ltd.</t>
  </si>
  <si>
    <t>Shaun James COA T&amp;C's</t>
  </si>
  <si>
    <t>816106-0</t>
  </si>
  <si>
    <t>1134027 Alberta Ltd. o/a Scuba Steve's Oilfield Contracting</t>
  </si>
  <si>
    <t>Steve Edwards COA T&amp;C's</t>
  </si>
  <si>
    <t>816201-0</t>
  </si>
  <si>
    <t>0863621 BC Ltd.</t>
  </si>
  <si>
    <t>Jamie Miller - SFCA</t>
  </si>
  <si>
    <t>815779-0</t>
  </si>
  <si>
    <t>1470052 Alberta Ltd</t>
  </si>
  <si>
    <t>Dustin Kennedy - T's &amp; C's</t>
  </si>
  <si>
    <t>816194-0</t>
  </si>
  <si>
    <t>Sureshot Gas Compression Ltd.</t>
  </si>
  <si>
    <t>Al Hastings - SFCA</t>
  </si>
  <si>
    <t>816198-0</t>
  </si>
  <si>
    <t>1258955 Alberta Ltd. o/a E.C. Services</t>
  </si>
  <si>
    <t>Edward (Ed) Borgel - SFCA</t>
  </si>
  <si>
    <t>816200-0</t>
  </si>
  <si>
    <t>Garnair Energy Inc.</t>
  </si>
  <si>
    <t>Garner Pozniak - SFCA</t>
  </si>
  <si>
    <t>816204-0</t>
  </si>
  <si>
    <t>LZO Controls Ltd.</t>
  </si>
  <si>
    <t>Lane Olsen - SFCA</t>
  </si>
  <si>
    <t>816300-0</t>
  </si>
  <si>
    <t>H2Oil Energy Inc.; MGSA</t>
  </si>
  <si>
    <t>816447-0</t>
  </si>
  <si>
    <t>8151814 Canada Inc.</t>
  </si>
  <si>
    <t>SFCA Michelle Gresch- Contract Administrator</t>
  </si>
  <si>
    <t>809926-2</t>
  </si>
  <si>
    <t>Intergraph Canada Ltd.</t>
  </si>
  <si>
    <t>License, Lease and Maintenance Agreement</t>
  </si>
  <si>
    <t>812866-2</t>
  </si>
  <si>
    <t>1854337 Alberta Ltd.</t>
  </si>
  <si>
    <t>Courtney Robson -Cost Specialist Horizon Transfer</t>
  </si>
  <si>
    <t>815993-0</t>
  </si>
  <si>
    <t>1053515 Alberta Inc</t>
  </si>
  <si>
    <t>Gaston Bourbonnais - T's &amp; C's</t>
  </si>
  <si>
    <t>815998-0</t>
  </si>
  <si>
    <t>634152 Alberta Ltd</t>
  </si>
  <si>
    <t>Alfred Habermeyer - T's &amp; C's</t>
  </si>
  <si>
    <t>816007-0</t>
  </si>
  <si>
    <t>Canadian Oilfield Consulting Ltd.</t>
  </si>
  <si>
    <t>Brent Bennett - T's &amp; C's</t>
  </si>
  <si>
    <t>816111-0</t>
  </si>
  <si>
    <t>Fuel Oilfield Services Ltd.</t>
  </si>
  <si>
    <t>Rikki Smathers COA T&amp;C's</t>
  </si>
  <si>
    <t>805449-4-0</t>
  </si>
  <si>
    <t>805449-4</t>
  </si>
  <si>
    <t>Secure Energy Services - Schedules</t>
  </si>
  <si>
    <t>807319-1-3</t>
  </si>
  <si>
    <t>814617-0</t>
  </si>
  <si>
    <t>816056-0</t>
  </si>
  <si>
    <t>Manning Contract Operating Ltd.</t>
  </si>
  <si>
    <t>Dan Manning COA T&amp;C's</t>
  </si>
  <si>
    <t>816060-0</t>
  </si>
  <si>
    <t>882224 Alberta Ltd.</t>
  </si>
  <si>
    <t>Dave Wyndham COA T&amp;C's</t>
  </si>
  <si>
    <t>816075-0</t>
  </si>
  <si>
    <t>1095221 Alberta Ltd.</t>
  </si>
  <si>
    <t>Jeff Mcleod COA T&amp;C's</t>
  </si>
  <si>
    <t>816086-0</t>
  </si>
  <si>
    <t>Braehead Holding Ltd.</t>
  </si>
  <si>
    <t>Kyle Smith COA T&amp;C's</t>
  </si>
  <si>
    <t>816089-0</t>
  </si>
  <si>
    <t>1229662 Alberta Ltd.</t>
  </si>
  <si>
    <t>Michael Holmes COA T&amp;C's</t>
  </si>
  <si>
    <t>816098-0</t>
  </si>
  <si>
    <t>Newp Enterprises Ltd.</t>
  </si>
  <si>
    <t>Ryan Carew COA T&amp;C's</t>
  </si>
  <si>
    <t>810588-1-1</t>
  </si>
  <si>
    <t>810786-4-0</t>
  </si>
  <si>
    <t>810786-4</t>
  </si>
  <si>
    <t>KMC Oilfield Maintenance Ltd.; GP Central Fluid Haul</t>
  </si>
  <si>
    <t>812896-1-1</t>
  </si>
  <si>
    <t>Nexus Global - Schedules Sup 1</t>
  </si>
  <si>
    <t>812966-0</t>
  </si>
  <si>
    <t>814774-0</t>
  </si>
  <si>
    <t>815251-0</t>
  </si>
  <si>
    <t>N-Four Contracting Ltd</t>
  </si>
  <si>
    <t>N-Four Contracting Ltd. (Will Nicklefork) COA: Ts&amp;Cs</t>
  </si>
  <si>
    <t>815459-0</t>
  </si>
  <si>
    <t>K H P Contracting Ltd</t>
  </si>
  <si>
    <t>K H P Contracting Ltd. (Shane Peever) COA; Ts&amp;Cs</t>
  </si>
  <si>
    <t>815866-0</t>
  </si>
  <si>
    <t>Bremner Creek Farms Ltd. O/A Deken Oilfield Transport</t>
  </si>
  <si>
    <t>Deken Oilfield Transport; GP Central Fluid Haul MGSA</t>
  </si>
  <si>
    <t>815925-1-0</t>
  </si>
  <si>
    <t>815925-1</t>
  </si>
  <si>
    <t>SLR Schedules</t>
  </si>
  <si>
    <t>805394-1</t>
  </si>
  <si>
    <t>2H Engineering</t>
  </si>
  <si>
    <t>APEGA Sup - MPSA for 2H Engineering</t>
  </si>
  <si>
    <t>809926-1</t>
  </si>
  <si>
    <t>810980-1</t>
  </si>
  <si>
    <t>Foley Construction Inc.</t>
  </si>
  <si>
    <t>Ron Foley Construction Coordinator Civil</t>
  </si>
  <si>
    <t>811133-3-0</t>
  </si>
  <si>
    <t>811133-3</t>
  </si>
  <si>
    <t>Ernst &amp; Young LLP</t>
  </si>
  <si>
    <t>EY Vendor Audit Consulting</t>
  </si>
  <si>
    <t>815783-0</t>
  </si>
  <si>
    <t>Anchor D Consulting Ltd.</t>
  </si>
  <si>
    <t>Doug Turner - T's &amp; C's</t>
  </si>
  <si>
    <t>815880-0</t>
  </si>
  <si>
    <t>1286253 Alberta Ltd.</t>
  </si>
  <si>
    <t>Ambrose Reaume COA T&amp;C's</t>
  </si>
  <si>
    <t>815898-0</t>
  </si>
  <si>
    <t>Replacing 803897: MGSA-Baymag</t>
  </si>
  <si>
    <t>Previously two different vendors would haul Condensate (C5) from Knopcik to Karr and then take Sales Oil from Karr to Saddle Hills respectively. Working with marketing and operations, negotiated a rate for a local vendor to provide both of these hauls, thus saving $276,670 on trucking.</t>
  </si>
  <si>
    <t>3043-10-3</t>
  </si>
  <si>
    <t>Reutlization of 5910 meters of CoRod</t>
  </si>
  <si>
    <t xml:space="preserve">Continuous Rod (Material). </t>
  </si>
  <si>
    <t>Quinn Pumps Canada</t>
  </si>
  <si>
    <t>Recip Pumps  BHP's</t>
  </si>
  <si>
    <t>808193-3</t>
  </si>
  <si>
    <t xml:space="preserve">Cost Recovery </t>
  </si>
  <si>
    <t>GE Oil &amp; Gas - Quinn Pumps</t>
  </si>
  <si>
    <t>VRRI Savings for July, August, September &amp; October</t>
  </si>
  <si>
    <t xml:space="preserve">Collection of 2015 Reduced Rate Discounts from March 17 - June 30 2015 Credit Invoice Submitted 95005822 </t>
  </si>
  <si>
    <t>Phoenix Energy Services Inc.</t>
  </si>
  <si>
    <t>Grande Prairie E&amp;I Services</t>
  </si>
  <si>
    <t>Negotiated reduced E&amp;I Journeyman labour rates (straight time and OT) for the Grande Prairie area. 
Calculation: 
Straight time: 16,800 hours * $5 (reduction) = $84,000
Overtime: 1,920 hours * $15 (reduction) = $28,800</t>
  </si>
  <si>
    <t>Samax Industries Inc</t>
  </si>
  <si>
    <t>MGSA (replaces  2459)</t>
  </si>
  <si>
    <t>Production Trucking (Vac Truck, Pressure Truck, Steamer)</t>
  </si>
  <si>
    <t>816615-1</t>
  </si>
  <si>
    <r>
      <t xml:space="preserve">De-Sand Operations - Historically, the Bonnyville Field Area’s De-sand contractors have performed this scope of work on an hourly basis; this in turn has resulted in increased truck tickets over the past few years. What Canadian Natural Field Superintendent has found recently is that most vacuum trucks are not filling up their tanks to their maximum capacity resulting in more sand left in the tank; hence more jobs are needed to haul the remaining sand in the Tanks. This process has significantly affected Canadian Natural Sand &amp; Slop operational efficiencies and overall profits margins. Supply Management and Heavy Oil Central Field Superintendent have agreed that these recent observations represent a good opportunity to ask a few of Canadian Natural’s contractors to provide us with a quote for the de-sand work based on a cubic meter rate instead of the current hourly rate. It is expected that this new price structure will encourage contractors to ensure they are maximizing the capacity of their vacuum units and improving efficiency on this task.
</t>
    </r>
    <r>
      <rPr>
        <b/>
        <u/>
        <sz val="11"/>
        <color theme="1"/>
        <rFont val="Calibri"/>
        <family val="2"/>
        <scheme val="minor"/>
      </rPr>
      <t xml:space="preserve">Update: </t>
    </r>
    <r>
      <rPr>
        <sz val="11"/>
        <color theme="1"/>
        <rFont val="Calibri"/>
        <family val="2"/>
        <scheme val="minor"/>
      </rPr>
      <t xml:space="preserve">On june 17,2015 I have visited Canadian Natural Bonnyville Field Office. The main priority was to meet with seven (7) CNRL De-Sand service providers alongside Eastern Field Ops Manager Vladimir Kostic and Field Superintendent Andy Astalos to discuss about this intiative and obtain their feedback. Great feedback has been obtain from these meetings and further discusions will take place with Field Superintendent and Supply Management on the week of June 22 to finalize details in terms of work efficiencies, safety , price structucture and specific scope of work going related to De-Sand Operations in Heavy Oil North &amp; central. 
</t>
    </r>
    <r>
      <rPr>
        <b/>
        <u/>
        <sz val="11"/>
        <color theme="1"/>
        <rFont val="Calibri"/>
        <family val="2"/>
        <scheme val="minor"/>
      </rPr>
      <t>Update July 6.</t>
    </r>
    <r>
      <rPr>
        <sz val="11"/>
        <color theme="1"/>
        <rFont val="Calibri"/>
        <family val="2"/>
        <scheme val="minor"/>
      </rPr>
      <t xml:space="preserve"> - On June 29th the seven (7) area Contractors were issued a letter requesting they re-price their current work on a fixed cost ($/m3) basis.  The deadline to receive pricing is July 16th while the tentative evaluation and decision date is the week of Aug 3rd.  
</t>
    </r>
    <r>
      <rPr>
        <b/>
        <u/>
        <sz val="11"/>
        <color theme="1"/>
        <rFont val="Calibri"/>
        <family val="2"/>
        <scheme val="minor"/>
      </rPr>
      <t xml:space="preserve">Update July 29. - </t>
    </r>
    <r>
      <rPr>
        <sz val="11"/>
        <color theme="1"/>
        <rFont val="Calibri"/>
        <family val="2"/>
        <scheme val="minor"/>
      </rPr>
      <t xml:space="preserve"> Five (5) proposals out of seven (7) sent have been received. The two (2) contractors that did not submit rates are aboriginal content (EMS Oilfield Services &amp; Wicked Oilfield Services). It has been advised by Area Superintendent and by Area Manager to extend the final deadline to receive their proposals by Friday July 31, 2015. Current evaluations of the rest of the proposals have been postponed to Tuesday Aug 4, 2015. 
</t>
    </r>
    <r>
      <rPr>
        <b/>
        <u/>
        <sz val="11"/>
        <color theme="1"/>
        <rFont val="Calibri"/>
        <family val="2"/>
        <scheme val="minor"/>
      </rPr>
      <t>Update August 10, 2015</t>
    </r>
    <r>
      <rPr>
        <b/>
        <sz val="11"/>
        <color theme="1"/>
        <rFont val="Calibri"/>
        <family val="2"/>
        <scheme val="minor"/>
      </rPr>
      <t>:</t>
    </r>
    <r>
      <rPr>
        <sz val="11"/>
        <color theme="1"/>
        <rFont val="Calibri"/>
        <family val="2"/>
        <scheme val="minor"/>
      </rPr>
      <t xml:space="preserve"> Proposal from Wicked Oilfield Services has been received. On the other hand, EMS Oilfield Services did not submit any proposal. As a result, a meeting will take place at CNRL Bonnyville office on Thursday August 13, 2015 between Heavy Oil North Field Superintendent, CNRL Stakeholder relations, Supply Management and EMS president Karman Fayant to further clarify CRNL de-sand initiative and come to a mutual agreement. Until then, it has been advised to put on hold all other proposal evaluations
</t>
    </r>
    <r>
      <rPr>
        <b/>
        <u/>
        <sz val="11"/>
        <color theme="1"/>
        <rFont val="Calibri"/>
        <family val="2"/>
        <scheme val="minor"/>
      </rPr>
      <t/>
    </r>
  </si>
  <si>
    <r>
      <rPr>
        <b/>
        <u/>
        <sz val="11"/>
        <color theme="1"/>
        <rFont val="Calibri"/>
        <family val="2"/>
        <scheme val="minor"/>
      </rPr>
      <t>Update December 01, 2015 - De Sand Operations:</t>
    </r>
    <r>
      <rPr>
        <b/>
        <sz val="11"/>
        <color theme="1"/>
        <rFont val="Calibri"/>
        <family val="2"/>
        <scheme val="minor"/>
      </rPr>
      <t xml:space="preserve"> </t>
    </r>
    <r>
      <rPr>
        <sz val="11"/>
        <color theme="1"/>
        <rFont val="Calibri"/>
        <family val="2"/>
        <scheme val="minor"/>
      </rPr>
      <t xml:space="preserve">After receipt of all proposals, Supply Management with the help of the Busines Unit implemented a  2 month analysis (based on 2015 Aug-Sept production volumes) based on the m3 rates submitted. This analysis was divided in two potential scenarios, one scenario was based on current load counts, the other scenario was based on improved load count and what the costs would look like. Supply Management along with the Business units concluded that most of the rates received were higher than expected with the exception of Xtreme Oilfield's rates. The Bonnyville District Field operations then decided to initiate a 'trial' period with Xtreme Oilfield’s M3 rates for a one month which started on November 01, 2015 to test the new rate structure format.  If this trial period results favorable to CNQ, SM will then proceed to create a one year compensation schedule reflecting the M3 rates with Xtreme Oilfield. SM has contacted Sandpiper and invite them to revisit their proposed M3 rates, since their current proposed M3 rates are considered to be above market standards as per a commercial evaluation. As per the other service providers who submitted proposals such as E-can, D.L.M. and CRJ; SM is waiting on Dave Blake feedback to see if a 'trial' period will be run in the near future. In the meantime, these companies are still operating as usual invoicing in a HR rate format. 
</t>
    </r>
  </si>
  <si>
    <t>CoRod Services</t>
  </si>
  <si>
    <t>Annualized Savings for Convetional Well Services (based on 2015 activity levels).  It incorporates both rate reductions and some charges being eliminated.   Effectively this is a cost savings of 4.5%.  Effective November 1 over the 2 year term a contract savings of $1.58M could be realized.</t>
  </si>
  <si>
    <t>Match Dec 7</t>
  </si>
  <si>
    <t>Count -  Dec 1</t>
  </si>
  <si>
    <t>Septimus Condensate Trucking Haul</t>
  </si>
  <si>
    <t>813777-2</t>
  </si>
  <si>
    <t xml:space="preserve">RFQ #734 awarded on a cubic meter rate to Energetic Services to haul Condensate (C5+) from Septimus facility to Nipisi. </t>
  </si>
  <si>
    <t>Elaine Cantlon</t>
  </si>
  <si>
    <t>Maxxam Analytics International</t>
  </si>
  <si>
    <t>Oil &amp; Gas Chemistry/ Field Ops</t>
  </si>
  <si>
    <t>,</t>
  </si>
  <si>
    <t>808154-2</t>
  </si>
  <si>
    <t>5% over $500,000 over 12 mos period</t>
  </si>
  <si>
    <t>Printer Paper</t>
  </si>
  <si>
    <t>Michella Pritchard</t>
  </si>
  <si>
    <t>Sonic Drilling</t>
  </si>
  <si>
    <t>Horizon Mining</t>
  </si>
  <si>
    <t>RFQ 688</t>
  </si>
  <si>
    <t>Sonic Drilling to required 100% recovery for Horizon Hydrogeology. 26 wells to begin work Jan.4th 2016</t>
  </si>
  <si>
    <t>Devonion/ Strat Logging Program</t>
  </si>
  <si>
    <t>RFQ 693</t>
  </si>
  <si>
    <t>Logging Services for Horizon Strat and Devonion Wells</t>
  </si>
  <si>
    <t>Weatherford Logging</t>
  </si>
  <si>
    <t>Strat &amp; Devonion Logging</t>
  </si>
  <si>
    <t>806916-1</t>
  </si>
  <si>
    <t>Over charge on 11 X 17 Paper for the months of February to November</t>
  </si>
  <si>
    <t>Awarded RFQ to for logging to support the strat and devonian drilling program at Horizon to Weatherford. Negotiated day rates from $6,900/day to $4,500/day saving $336,469.95 annually. The business area is continuing negotiations to determine if this will be a three or five year contract. Annual contract spend is approx. $560,000.00.</t>
  </si>
  <si>
    <t>Earth Drilling</t>
  </si>
  <si>
    <t>Awarded RFQ for the sonic drilling program at Horizon to Earth Drilling. Cost savings of $2,250 as a result of dropping labour orientation charges. Total Contract value: $53,950.00.</t>
  </si>
  <si>
    <t>Match Dec 15</t>
  </si>
  <si>
    <t>~300 well logging project in Heavy Oil. Awarded to Schlumberger and Recon.</t>
  </si>
  <si>
    <t>1024-1-0</t>
  </si>
  <si>
    <t>1024-1</t>
  </si>
  <si>
    <t>CWC Well Services: 2016 Service Rig Pricing</t>
  </si>
  <si>
    <t>1906-1-1</t>
  </si>
  <si>
    <t>Essential Well - 2016 Service Rig Pricing</t>
  </si>
  <si>
    <t>723-1-1</t>
  </si>
  <si>
    <t>Rockwell (Ensign) Well Service: 2016 Service Rig Pricing</t>
  </si>
  <si>
    <t>777-1-1</t>
  </si>
  <si>
    <t>C&amp;J Energy - 2016 Service Rig Pricing</t>
  </si>
  <si>
    <t>803408-231-2</t>
  </si>
  <si>
    <t>803408-231</t>
  </si>
  <si>
    <t>Evangeline Tamayo Document Control Extension</t>
  </si>
  <si>
    <t>816168-0</t>
  </si>
  <si>
    <t>1009624 Alberta Ltd.</t>
  </si>
  <si>
    <t>SFCA David Giffin Pipeline Inspector</t>
  </si>
  <si>
    <t>816314-0</t>
  </si>
  <si>
    <t>881387 Alberta Ltd.</t>
  </si>
  <si>
    <t>SFCA Randy Lindsay Facility Inspector</t>
  </si>
  <si>
    <t>816369-0</t>
  </si>
  <si>
    <t>SFCA Vern Smith Pipeline Inspector</t>
  </si>
  <si>
    <t>816786-0</t>
  </si>
  <si>
    <t>Sandy Ross Well Servicing Ltd</t>
  </si>
  <si>
    <t>Sandy Ross Well Serviceing Ltd: CAODC Master T&amp;C</t>
  </si>
  <si>
    <t>816825-0</t>
  </si>
  <si>
    <t>Performance Energy Services: CAODC T&amp;C</t>
  </si>
  <si>
    <t>803408-165-5</t>
  </si>
  <si>
    <t>803408-165</t>
  </si>
  <si>
    <t>Marty Coates-Const'n Coord. Term Extensio</t>
  </si>
  <si>
    <t>803408-201-2</t>
  </si>
  <si>
    <t>803408-201</t>
  </si>
  <si>
    <t>Thomas Rodgers  Transp Coord Rate Change &amp; Extension</t>
  </si>
  <si>
    <t>803408-248-1</t>
  </si>
  <si>
    <t>803408-248</t>
  </si>
  <si>
    <t>Jason Rivier Const'n Coord. Extension &amp; Rate Change</t>
  </si>
  <si>
    <t>803408-256-0</t>
  </si>
  <si>
    <t>803408-256</t>
  </si>
  <si>
    <t>Supply of Labor to support Turn Around</t>
  </si>
  <si>
    <t>803408-30-9</t>
  </si>
  <si>
    <t>803408-30</t>
  </si>
  <si>
    <t>Gregorio Peregrin - Estimator Planner Term Extension</t>
  </si>
  <si>
    <t>805013-20-2</t>
  </si>
  <si>
    <t>805013-20</t>
  </si>
  <si>
    <t>SGS Canada Inc.</t>
  </si>
  <si>
    <t>Janak Upadhyay QA/QC Extension &amp; Rate Change</t>
  </si>
  <si>
    <t>808154-2-1</t>
  </si>
  <si>
    <t>Maxxam Schedule Routine Oil &amp; Gas Lab Testing</t>
  </si>
  <si>
    <t>810354-1-0</t>
  </si>
  <si>
    <t>810354-1</t>
  </si>
  <si>
    <t>One Year Schedule Extension - Wolf Lake Maint.</t>
  </si>
  <si>
    <t>810514-2</t>
  </si>
  <si>
    <t>Ridley Engineering Limited</t>
  </si>
  <si>
    <t>Rodney Ridley Process Advisor New Rates Dec 1 2015</t>
  </si>
  <si>
    <t>810923-4</t>
  </si>
  <si>
    <t>AMD #4 AITF_Injectivity Assessment_Brintnell Reservoir</t>
  </si>
  <si>
    <t>811262-3-1</t>
  </si>
  <si>
    <t>AITF 811262-3 Suppl #1 term extention</t>
  </si>
  <si>
    <t>812117-8-0</t>
  </si>
  <si>
    <t>812117-8</t>
  </si>
  <si>
    <t>Loring Tarcore Labs Ltd.</t>
  </si>
  <si>
    <t>Work Order_Mining_Sample Analysis</t>
  </si>
  <si>
    <t>812779-2</t>
  </si>
  <si>
    <t>1735320 Alberta Ltd.</t>
  </si>
  <si>
    <t>Karl Kormendy Const'n Coord Extension &amp; Rate change</t>
  </si>
  <si>
    <t>814256-1-1</t>
  </si>
  <si>
    <t>814256-1</t>
  </si>
  <si>
    <t>RRI Stratum Energy Consultants Inc - Schedules</t>
  </si>
  <si>
    <t>815876-0</t>
  </si>
  <si>
    <t>815876-1-0</t>
  </si>
  <si>
    <t>815876-1</t>
  </si>
  <si>
    <t>L.W. Survey Canada, ULC Schedules</t>
  </si>
  <si>
    <t>816695-0</t>
  </si>
  <si>
    <t>Cabra Consulting Ltd</t>
  </si>
  <si>
    <t>Cabra Consulting Ltd_Ts&amp;Cs</t>
  </si>
  <si>
    <t>816740-0</t>
  </si>
  <si>
    <t>Arcs 'N' Sparks Electric Ltd.</t>
  </si>
  <si>
    <t>SFCA Michael Davey Construction Coordinator E&amp;I</t>
  </si>
  <si>
    <t>816758-0</t>
  </si>
  <si>
    <t>RedLine Technical Inc</t>
  </si>
  <si>
    <t>Technical Application Support</t>
  </si>
  <si>
    <t>816794-0</t>
  </si>
  <si>
    <t>1901025 Alberta Ltd.</t>
  </si>
  <si>
    <t>SFCA Edward Harvey Const'n Coord</t>
  </si>
  <si>
    <t>466-1</t>
  </si>
  <si>
    <t>804269-3</t>
  </si>
  <si>
    <t>Corrpro Canada, Inc.</t>
  </si>
  <si>
    <t>APEGA Supplement</t>
  </si>
  <si>
    <t>804426-1</t>
  </si>
  <si>
    <t>806950-1-1</t>
  </si>
  <si>
    <t>RRI Sure Flow Consulting Services (Schedules)</t>
  </si>
  <si>
    <t>808154-6-0</t>
  </si>
  <si>
    <t>808154-6</t>
  </si>
  <si>
    <t>Dean Stark Ore Samples Analysis_Maxxam</t>
  </si>
  <si>
    <t>808367-1-1</t>
  </si>
  <si>
    <t>808367-1</t>
  </si>
  <si>
    <t>Woodley Well Services Inc.</t>
  </si>
  <si>
    <t>RRI Woodley Well Services MPSA Schedules</t>
  </si>
  <si>
    <t>810147-1-2</t>
  </si>
  <si>
    <t>Albert Urlacher - RRI Letter 2</t>
  </si>
  <si>
    <t>813262-1-1</t>
  </si>
  <si>
    <t>813262-1</t>
  </si>
  <si>
    <t>Kent Lee Robertson - Schedule A Sup 1</t>
  </si>
  <si>
    <t>813262-2-2</t>
  </si>
  <si>
    <t>Kent Lee Robertson - Schedule B Sup 2</t>
  </si>
  <si>
    <t>814175-1-1</t>
  </si>
  <si>
    <t>RRI R.G. Mallett Oilfield Enterprises Ltd. - Schedules</t>
  </si>
  <si>
    <t>815115-1-1</t>
  </si>
  <si>
    <t>815115-1</t>
  </si>
  <si>
    <t>RRI Impact Oilfield Management Team Inc - Schedules</t>
  </si>
  <si>
    <t>815450-1-1</t>
  </si>
  <si>
    <t>816528-0</t>
  </si>
  <si>
    <t>Linter Services Ltd.</t>
  </si>
  <si>
    <t>Terry Yackel - T's &amp; C's</t>
  </si>
  <si>
    <t>803408-143-3</t>
  </si>
  <si>
    <t>803408-143</t>
  </si>
  <si>
    <t>James L McKay - Safety Specialist Extension</t>
  </si>
  <si>
    <t>803408-176-3</t>
  </si>
  <si>
    <t>803408-176</t>
  </si>
  <si>
    <t>Colin Clark - Safety Specialist Extension</t>
  </si>
  <si>
    <t>803408-180-3</t>
  </si>
  <si>
    <t>803408-180</t>
  </si>
  <si>
    <t>Keren Ruller- Safety Specialist Term Extension</t>
  </si>
  <si>
    <t>803408-196-2</t>
  </si>
  <si>
    <t>803408-196</t>
  </si>
  <si>
    <t>Kristopher Steele - Safety Specialist Term Extension</t>
  </si>
  <si>
    <t>803408-234-1</t>
  </si>
  <si>
    <t>803408-234</t>
  </si>
  <si>
    <t>Sandy Sidhu Repl by Jamal Raheem Document Controller</t>
  </si>
  <si>
    <t>803408-243-1</t>
  </si>
  <si>
    <t>803408-243</t>
  </si>
  <si>
    <t>3 Doc Control Tech. Rupal Shah, Funke Aderibigbe, Petek Mahgoub Extension</t>
  </si>
  <si>
    <t>803408-245-1</t>
  </si>
  <si>
    <t>803408-245</t>
  </si>
  <si>
    <t>Sasi Kumar Document Controller</t>
  </si>
  <si>
    <t>803408-247-1</t>
  </si>
  <si>
    <t>803408-247</t>
  </si>
  <si>
    <t>2 Doc Controllers Gomez, Zambrano Extension</t>
  </si>
  <si>
    <t>803408-250-1</t>
  </si>
  <si>
    <t>803408-250</t>
  </si>
  <si>
    <t>2 Doc Controllers- Phougat, Acharya Extension</t>
  </si>
  <si>
    <t>803408-252-1</t>
  </si>
  <si>
    <t>2 Doc Control Tech-Arron Sweeney &amp; Sumandeep Kaur</t>
  </si>
  <si>
    <t>803408-76-4</t>
  </si>
  <si>
    <t>803408-76</t>
  </si>
  <si>
    <t>Reagan Clark- Safety Specialist Extension</t>
  </si>
  <si>
    <t>807379-1-2</t>
  </si>
  <si>
    <t>807379-1</t>
  </si>
  <si>
    <t>1577975 Alberta Ltd.</t>
  </si>
  <si>
    <t>1577975 Alberta Ltd. Supplement</t>
  </si>
  <si>
    <t>810507-5-0</t>
  </si>
  <si>
    <t>810507-5</t>
  </si>
  <si>
    <t>Earth Drilling Co. Ltd.</t>
  </si>
  <si>
    <t>Child for Mining inclusive scope</t>
  </si>
  <si>
    <t>810901-3</t>
  </si>
  <si>
    <t>Houston Engineering Solutions, LLC</t>
  </si>
  <si>
    <t>Dr. Mahmod Samman - Drum assessment Consultant</t>
  </si>
  <si>
    <t>812971-1-0</t>
  </si>
  <si>
    <t>812971-1</t>
  </si>
  <si>
    <t>AMEC Foster Wheeler Americas Limited</t>
  </si>
  <si>
    <t>Dyke Design for Mining</t>
  </si>
  <si>
    <t>162-36-1</t>
  </si>
  <si>
    <t>Halliburton - PC Pumps</t>
  </si>
  <si>
    <t>3073-2-0</t>
  </si>
  <si>
    <t>3073-2</t>
  </si>
  <si>
    <t>Superior Propane, a Division of Superior Plus LP</t>
  </si>
  <si>
    <t>Propane Dispenser Unit and Cages</t>
  </si>
  <si>
    <t>3073-4</t>
  </si>
  <si>
    <t>SUP PROP CALGAR: MGSA</t>
  </si>
  <si>
    <t>402951-5</t>
  </si>
  <si>
    <t>Acden Environment LP</t>
  </si>
  <si>
    <t>Acden Environment - 3 Month Extension</t>
  </si>
  <si>
    <t>808193-4-0</t>
  </si>
  <si>
    <t>808193-4</t>
  </si>
  <si>
    <t>GE Oil Bottom Hole Pumps</t>
  </si>
  <si>
    <t>812117-5-0</t>
  </si>
  <si>
    <t>812117-5</t>
  </si>
  <si>
    <t>Ore Sample Preparation_Loring Tarcore</t>
  </si>
  <si>
    <t>812117-7-0</t>
  </si>
  <si>
    <t>812117-7</t>
  </si>
  <si>
    <t>Work Order_BP Sample Analysis Blanket WO</t>
  </si>
  <si>
    <t>815474-1-1</t>
  </si>
  <si>
    <t>815474-1</t>
  </si>
  <si>
    <t>Donald Simard - Schedule A Sup 1</t>
  </si>
  <si>
    <t>816430-0</t>
  </si>
  <si>
    <t>816568-0</t>
  </si>
  <si>
    <t>K.C. Waunch Petroleum Consultants Ltd.</t>
  </si>
  <si>
    <t>K.C. Waunch Petroleum Consultants_Ts&amp;Cs</t>
  </si>
  <si>
    <t>816585-0</t>
  </si>
  <si>
    <t>National Research Council of Canada</t>
  </si>
  <si>
    <t>NRC - LIBS Research Services, HRZ BP</t>
  </si>
  <si>
    <t>806972-4-0</t>
  </si>
  <si>
    <t>806972-4</t>
  </si>
  <si>
    <t>Operation and Maintenance of Sulphur Pouring Towers</t>
  </si>
  <si>
    <t>402397-7</t>
  </si>
  <si>
    <t>Dean Wallace Consulting Inc.</t>
  </si>
  <si>
    <t>Dean Wallace  Process Advisor Extension and Rate Change</t>
  </si>
  <si>
    <t>805414-2-3</t>
  </si>
  <si>
    <t>805414-2</t>
  </si>
  <si>
    <t>Brican Associates Consulting Ltd.</t>
  </si>
  <si>
    <t>Phil Polutnik SM Specialist Rate change &amp; Extension</t>
  </si>
  <si>
    <t>805414-3-2</t>
  </si>
  <si>
    <t>805414-3</t>
  </si>
  <si>
    <t>Gary Homeniuk SMP Extension &amp; Rate change</t>
  </si>
  <si>
    <t>811261-2</t>
  </si>
  <si>
    <t>Jan Czarnecki Consulting Inc.</t>
  </si>
  <si>
    <t>Jan Czarniki Process Advisor RRI Letter Attached</t>
  </si>
  <si>
    <t>811762-3</t>
  </si>
  <si>
    <t>Jeff Mills Buyer Term Extension</t>
  </si>
  <si>
    <t>812740-1</t>
  </si>
  <si>
    <t>Technika Engineering Ltd</t>
  </si>
  <si>
    <t>Rade Svorcan Mat. Handling Advisor Extension and Rate Change</t>
  </si>
  <si>
    <t>814492-1-1</t>
  </si>
  <si>
    <t>814492-1</t>
  </si>
  <si>
    <t>Timothy Biggar - Schedule A Sup 1</t>
  </si>
  <si>
    <t>814501-1-1</t>
  </si>
  <si>
    <t>814501-1</t>
  </si>
  <si>
    <t>Dave Parke - Schedule A Sup 1</t>
  </si>
  <si>
    <t>814514-1-1</t>
  </si>
  <si>
    <t>814514-1</t>
  </si>
  <si>
    <t>Timothy Lingnau - Schedule A Sup 1</t>
  </si>
  <si>
    <t>815909-0</t>
  </si>
  <si>
    <t>812995-1-1</t>
  </si>
  <si>
    <t>812995-1</t>
  </si>
  <si>
    <t>Rob Varga - Schedule A Sup 1</t>
  </si>
  <si>
    <t>816128-0</t>
  </si>
  <si>
    <t>Clarence Martin - T's &amp; C's</t>
  </si>
  <si>
    <t>816151-0</t>
  </si>
  <si>
    <t>Lorne Humphrey - T's &amp; C's</t>
  </si>
  <si>
    <t>816308-0</t>
  </si>
  <si>
    <t>1101331 Alberta Ltd.</t>
  </si>
  <si>
    <t>Thomas (Tom) Koizumi - T's &amp; C's</t>
  </si>
  <si>
    <t>816363-0</t>
  </si>
  <si>
    <t>Michael Twin - T's &amp; C's</t>
  </si>
  <si>
    <t>816439-0</t>
  </si>
  <si>
    <t>101100269 Saskatchewan Ltd.</t>
  </si>
  <si>
    <t>Peter Cozac - T's &amp; C's</t>
  </si>
  <si>
    <t>815717-0</t>
  </si>
  <si>
    <t>1192838 Alberta Ltd.</t>
  </si>
  <si>
    <t>SFCA Andrew Christen Facility Inspector</t>
  </si>
  <si>
    <t>815773-0</t>
  </si>
  <si>
    <t>C4 Energy Inc.</t>
  </si>
  <si>
    <t>SFCA Chris McGonigal Electrical Inspector</t>
  </si>
  <si>
    <t>816215-0</t>
  </si>
  <si>
    <t>Caper Oilfield Ventures Ltd</t>
  </si>
  <si>
    <t>SFCA Greg Dubois Facility Inspector</t>
  </si>
  <si>
    <t>816270-0</t>
  </si>
  <si>
    <t>Buckshots Welding Ltd.</t>
  </si>
  <si>
    <t>SFCA Kirk Schempp Pipeline Inspector</t>
  </si>
  <si>
    <t>816357-0</t>
  </si>
  <si>
    <t>Big Show Pipeline Consulting Ltd.</t>
  </si>
  <si>
    <t>SFCA Todd Jewell Pipeline Inspector</t>
  </si>
  <si>
    <t>816371-0</t>
  </si>
  <si>
    <t>597961 Alberta Ltd.</t>
  </si>
  <si>
    <t>SFCA Wade Reynolds Pipeline Inspector</t>
  </si>
  <si>
    <t>402525-6</t>
  </si>
  <si>
    <t>Jacob Masliyah Consulting Ltd.</t>
  </si>
  <si>
    <t>Jacob Masliyah Process Advisor Extension and Rate Change</t>
  </si>
  <si>
    <t>3043-3</t>
  </si>
  <si>
    <t>Weatherford: 2015-2017 CoRod Material + Service Pricing</t>
  </si>
  <si>
    <t>813982-1-1</t>
  </si>
  <si>
    <t>813982-1</t>
  </si>
  <si>
    <t>Deidra Karch - Schedule A Sup 1</t>
  </si>
  <si>
    <t>815536-0</t>
  </si>
  <si>
    <t>815545-1-1</t>
  </si>
  <si>
    <t>815545-1</t>
  </si>
  <si>
    <t>815551-1-1</t>
  </si>
  <si>
    <t>815551-1</t>
  </si>
  <si>
    <t>815552-1-1</t>
  </si>
  <si>
    <t>815552-1</t>
  </si>
  <si>
    <t>McLeay Geological Consultants Supplement #1</t>
  </si>
  <si>
    <t>815624-0</t>
  </si>
  <si>
    <t>Randy Schnell - T's &amp; C's</t>
  </si>
  <si>
    <t>815656-0</t>
  </si>
  <si>
    <t>Robert Duchak - T's &amp; C's</t>
  </si>
  <si>
    <t>816002-0</t>
  </si>
  <si>
    <t>Buffalo Oilfield Services Ltd</t>
  </si>
  <si>
    <t>Richard (Wade) Hartzell - T's &amp; C's</t>
  </si>
  <si>
    <t>816367-0</t>
  </si>
  <si>
    <t>Wayne Fehr - T's &amp; C's</t>
  </si>
  <si>
    <t>816468-0</t>
  </si>
  <si>
    <t>Panoptic Oilfield Consulting Ltd.</t>
  </si>
  <si>
    <t>Panoptic Oilfield Consulting Ltd. - T's &amp; C's</t>
  </si>
  <si>
    <t>816614-0</t>
  </si>
  <si>
    <t>2252176 Ontario Ltd</t>
  </si>
  <si>
    <t>David Gillingham Turnover Coordiantor</t>
  </si>
  <si>
    <t>816619-0</t>
  </si>
  <si>
    <t>Tegran Power Services Ltd</t>
  </si>
  <si>
    <t>SFCA Terry Granberg Electrical Inspector</t>
  </si>
  <si>
    <t>815661-0</t>
  </si>
  <si>
    <t>Joshua Pino - T's &amp; C's</t>
  </si>
  <si>
    <t>815732-0</t>
  </si>
  <si>
    <t>Carl (Eric) Hansen - T's &amp; C's</t>
  </si>
  <si>
    <t>816030-0</t>
  </si>
  <si>
    <t>Kevin Nichol - T's &amp; C's</t>
  </si>
  <si>
    <t>816248-0</t>
  </si>
  <si>
    <t>B.K. Consulting Ltd.</t>
  </si>
  <si>
    <t>Robert (Bob) Kenyon - T's &amp; C's</t>
  </si>
  <si>
    <t>816280-0</t>
  </si>
  <si>
    <t>Jake Zacharias - T's &amp; C's</t>
  </si>
  <si>
    <t>816295-0</t>
  </si>
  <si>
    <t>Joseph Breland - T's &amp; C's</t>
  </si>
  <si>
    <t>816320-0</t>
  </si>
  <si>
    <t>J.G. Brant Enterprises Inc.</t>
  </si>
  <si>
    <t>Jeff Brant - T's &amp; C's</t>
  </si>
  <si>
    <t>816378-0</t>
  </si>
  <si>
    <t>Shayne Tucker - T's &amp; C's</t>
  </si>
  <si>
    <t>816507-0</t>
  </si>
  <si>
    <t>Larry McVicar - T's &amp; C's</t>
  </si>
  <si>
    <t>816532-0</t>
  </si>
  <si>
    <t>J. Schafer and Associates Ltd</t>
  </si>
  <si>
    <t>Jerome Schafer - T's &amp; C's</t>
  </si>
  <si>
    <t>815742-0</t>
  </si>
  <si>
    <t>AMCO Compression Ltd</t>
  </si>
  <si>
    <t>Aaron Murray - T's &amp; C's</t>
  </si>
  <si>
    <t>803408-255-0</t>
  </si>
  <si>
    <t>803408-255</t>
  </si>
  <si>
    <t>Evan Manners - Safety Specialist</t>
  </si>
  <si>
    <t>807641-1-0</t>
  </si>
  <si>
    <t>GHD Limited</t>
  </si>
  <si>
    <t>3rd Party Verifi. Horizon GHG Report</t>
  </si>
  <si>
    <t>810705-3</t>
  </si>
  <si>
    <t>Conrise Consulting Inc.</t>
  </si>
  <si>
    <t>Janusz Puscian Nightshift Coordinator Extension &amp; New Rate</t>
  </si>
  <si>
    <t>815858-0</t>
  </si>
  <si>
    <t>815858-1-0</t>
  </si>
  <si>
    <t>815858-1</t>
  </si>
  <si>
    <t>Phoenix Energy Services Inc.; E&amp;I Schedules</t>
  </si>
  <si>
    <t>816196-0</t>
  </si>
  <si>
    <t>209-1</t>
  </si>
  <si>
    <t>3261-1</t>
  </si>
  <si>
    <t>803408-241-1</t>
  </si>
  <si>
    <t>803408-241</t>
  </si>
  <si>
    <t>Replace Ken Deveau with Andrew Holmes</t>
  </si>
  <si>
    <t>806458-1-2</t>
  </si>
  <si>
    <t>Ron Boychuk- Electrical Inspector</t>
  </si>
  <si>
    <t>807519-1-1</t>
  </si>
  <si>
    <t>RRI Contract Professionals Canada Inc. - Schedules</t>
  </si>
  <si>
    <t>808793-1</t>
  </si>
  <si>
    <t>816011-0</t>
  </si>
  <si>
    <t>816113-0</t>
  </si>
  <si>
    <t>Summit Liability MGSA 816113 (replaces 1515)</t>
  </si>
  <si>
    <t>816170-0</t>
  </si>
  <si>
    <t>Bowron Environmental MGSA #816170</t>
  </si>
  <si>
    <t>813271-1-1</t>
  </si>
  <si>
    <t>813271-1</t>
  </si>
  <si>
    <t>Shane Symington - Schedule A Sup 1</t>
  </si>
  <si>
    <t>814072-1-1</t>
  </si>
  <si>
    <t>814072-1</t>
  </si>
  <si>
    <t>Todd Brantner - Schedule A Sup 1</t>
  </si>
  <si>
    <t>815463-1-1</t>
  </si>
  <si>
    <t>815463-1</t>
  </si>
  <si>
    <t>Trevor Kyle - Schedule A Sup 1</t>
  </si>
  <si>
    <t>815479-1-1</t>
  </si>
  <si>
    <t>815479-1</t>
  </si>
  <si>
    <t>David McFarlane - Schedule A Sup 1</t>
  </si>
  <si>
    <t>815485-1-1</t>
  </si>
  <si>
    <t>815485-1</t>
  </si>
  <si>
    <t>Gary Stuart - Schedule A Sup 1</t>
  </si>
  <si>
    <t>815495-1-1</t>
  </si>
  <si>
    <t>815495-1</t>
  </si>
  <si>
    <t>Nuno (Nick) Resendes - Schedule A Sup 1</t>
  </si>
  <si>
    <t>815503-1-1</t>
  </si>
  <si>
    <t>815503-1</t>
  </si>
  <si>
    <t>Jerry Lavallee - Schedule A Sup 1</t>
  </si>
  <si>
    <t>815514-1-1</t>
  </si>
  <si>
    <t>815514-1</t>
  </si>
  <si>
    <t>Randall Couteret - Schedule A Sup 1</t>
  </si>
  <si>
    <t>815555-1-1</t>
  </si>
  <si>
    <t>815555-1</t>
  </si>
  <si>
    <t>Jean-Jacques (Jay) Tessier - Schedule A Sup 1</t>
  </si>
  <si>
    <t>815620-0</t>
  </si>
  <si>
    <t>Roy Craft - T's &amp; C's</t>
  </si>
  <si>
    <t>815767-0</t>
  </si>
  <si>
    <t>0945871 B.C. Ltd</t>
  </si>
  <si>
    <t>Joel Gordon - T's &amp; C's</t>
  </si>
  <si>
    <t>815871-1-1</t>
  </si>
  <si>
    <t>815871-1</t>
  </si>
  <si>
    <t>Derrick Lowe - Schedule A Sup 1</t>
  </si>
  <si>
    <t>815871-2-1</t>
  </si>
  <si>
    <t>815871-2</t>
  </si>
  <si>
    <t>Derrick Lowe - Schedule B Sup 1</t>
  </si>
  <si>
    <t>816034-0</t>
  </si>
  <si>
    <t>Aaron Delwo - T's &amp; C's</t>
  </si>
  <si>
    <t>816072-0</t>
  </si>
  <si>
    <t>QCT Consulting Ltd.</t>
  </si>
  <si>
    <t>Quentin Tuchscherer - T's &amp; C's</t>
  </si>
  <si>
    <t>816252-0</t>
  </si>
  <si>
    <t>Big Bob's Oilfield Consulting Inc.</t>
  </si>
  <si>
    <t>Bobby (Bob) Manca - T's &amp; C's</t>
  </si>
  <si>
    <t>816263-0</t>
  </si>
  <si>
    <t>Clifford Fjeld - T's &amp; C's</t>
  </si>
  <si>
    <t>816272-0</t>
  </si>
  <si>
    <t>Darren Toffan - T's &amp; C's</t>
  </si>
  <si>
    <t>816285-0</t>
  </si>
  <si>
    <t>JaCyn1 Investments Ltd</t>
  </si>
  <si>
    <t>Jason Kelly - T's &amp; C's</t>
  </si>
  <si>
    <t>816302-0</t>
  </si>
  <si>
    <t>Douglas (Doug) Krepps - T's &amp; C's</t>
  </si>
  <si>
    <t>816315-0</t>
  </si>
  <si>
    <t>Robert (Rob) Blyth - T's &amp; C's</t>
  </si>
  <si>
    <t>816346-0</t>
  </si>
  <si>
    <t>Leonard Brock - T's &amp; C's</t>
  </si>
  <si>
    <t>816373-0</t>
  </si>
  <si>
    <t>Shaun Brown - T's &amp; C's</t>
  </si>
  <si>
    <t>816382-0</t>
  </si>
  <si>
    <t>Sean McLachlan - T's &amp; C's</t>
  </si>
  <si>
    <t>816413-0</t>
  </si>
  <si>
    <t>Ed Gulewicz - T's &amp; C's</t>
  </si>
  <si>
    <t>816417-0</t>
  </si>
  <si>
    <t>Greg McKenzie - T's &amp; C's</t>
  </si>
  <si>
    <t>812971-0</t>
  </si>
  <si>
    <t>Amec Foster Wheeler Master</t>
  </si>
  <si>
    <t>816327-0</t>
  </si>
  <si>
    <t>Warren Lacey - T's &amp; C's</t>
  </si>
  <si>
    <t>816333-0</t>
  </si>
  <si>
    <t>Kenneth (Ken) Ellingson - T's &amp; C's</t>
  </si>
  <si>
    <t>816405-0</t>
  </si>
  <si>
    <t>Craig Wells - T's &amp; C's</t>
  </si>
  <si>
    <t>816409-0</t>
  </si>
  <si>
    <t>Dennis Segberg - T's &amp; C's</t>
  </si>
  <si>
    <t>816203-0</t>
  </si>
  <si>
    <t>1927027 Alberta Ltd.</t>
  </si>
  <si>
    <t>SFCA Phil Muntean Construction Coordinator-Mechanical</t>
  </si>
  <si>
    <t>Sergey Korchagin</t>
  </si>
  <si>
    <t>C/H/I - Conventional/Horizon/International</t>
  </si>
  <si>
    <t>Match - Jan 6</t>
  </si>
  <si>
    <t>Wellhead Components</t>
  </si>
  <si>
    <t>AU</t>
  </si>
  <si>
    <t>Wellhead asset utilization  October - December 2015</t>
  </si>
  <si>
    <t>Wk 1</t>
  </si>
  <si>
    <t>Tervita / Production+Waste+Field Ops/Wabasca</t>
  </si>
  <si>
    <t xml:space="preserve">There are concerns around Tervita Corporation's financial stability and the potential effect it would have on CNRL in the event of Tervita insolvent Tervita is still liable for CNRL wells in NE-BC; there are outstanding amounts owed for Buick (~$8M) and Goldcreek (~$1.2M). A $950K invoice from Tervita for the capping of a CNRL dedicated landfill cell has been disputed for lack of supporting documentation. Steps are being taken in attempt to receive the amounts owed from Tervita and to put in place a contingency plan to ensure CNRL operations are not impacted should Tervita default. </t>
  </si>
  <si>
    <t>Millennium EMS Solutions</t>
  </si>
  <si>
    <t>Rec &amp; Rem</t>
  </si>
  <si>
    <t>$818K</t>
  </si>
  <si>
    <t>807471-1 Sup2</t>
  </si>
  <si>
    <t>Dropped rates on average another 12.3% and dropped 4% misc fee</t>
  </si>
  <si>
    <t>Enviro</t>
  </si>
  <si>
    <t>Kevin/Fred</t>
  </si>
  <si>
    <t>Northwind</t>
  </si>
  <si>
    <t>Enviro Consulting</t>
  </si>
  <si>
    <t>$175k</t>
  </si>
  <si>
    <t>Dropped Misc fee, km, admin costs, field kits, third party markup</t>
  </si>
  <si>
    <t>Jaunary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</si>
</sst>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409]d\-mmm\-yy;@"/>
    <numFmt numFmtId="165" formatCode="_(&quot;$&quot;* #,##0_);_(&quot;$&quot;* \(#,##0\);_(&quot;$&quot;* &quot;-&quot;??_);_(@_)"/>
    <numFmt numFmtId="166" formatCode="&quot;$&quot;#,##0.00"/>
    <numFmt numFmtId="167" formatCode="[$-409]mmm\-yy;@"/>
    <numFmt numFmtId="168" formatCode="&quot;$&quot;#,##0"/>
    <numFmt numFmtId="169" formatCode="0_);\(0\)"/>
    <numFmt numFmtId="170" formatCode="[$-409]d\-mmm\-yyyy;@"/>
  </numFmts>
  <fonts count="89" x14ac:knownFonts="1">
    <font>
      <sz val="11"/>
      <color theme="1"/>
      <name val="Calibri"/>
      <family val="2"/>
      <scheme val="minor"/>
    </font>
    <font>
      <sz val="11"/>
      <name val="Calibri"/>
      <family val="2"/>
    </font>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rgb="FFFF0000"/>
      <name val="Calibri"/>
      <family val="2"/>
      <scheme val="minor"/>
    </font>
    <font>
      <b/>
      <sz val="11"/>
      <name val="Calibri"/>
      <family val="2"/>
      <scheme val="minor"/>
    </font>
    <font>
      <sz val="11"/>
      <name val="Calibri"/>
      <family val="2"/>
      <scheme val="minor"/>
    </font>
    <font>
      <sz val="11"/>
      <color theme="0"/>
      <name val="Calibri"/>
      <family val="2"/>
      <scheme val="minor"/>
    </font>
    <font>
      <sz val="11"/>
      <color theme="1"/>
      <name val="Calibri"/>
      <family val="2"/>
    </font>
    <font>
      <b/>
      <sz val="11"/>
      <color theme="1"/>
      <name val="Calibri"/>
      <family val="2"/>
    </font>
    <font>
      <b/>
      <sz val="11"/>
      <name val="Calibri"/>
      <family val="2"/>
    </font>
    <font>
      <sz val="10"/>
      <name val="Arial"/>
      <family val="2"/>
    </font>
    <font>
      <b/>
      <sz val="10"/>
      <color theme="0"/>
      <name val="Calibri"/>
      <family val="2"/>
      <scheme val="minor"/>
    </font>
    <font>
      <b/>
      <sz val="10"/>
      <color theme="1"/>
      <name val="Calibri"/>
      <family val="2"/>
      <scheme val="minor"/>
    </font>
    <font>
      <sz val="10"/>
      <color theme="0"/>
      <name val="Calibri"/>
      <family val="2"/>
      <scheme val="minor"/>
    </font>
    <font>
      <sz val="10"/>
      <color theme="1"/>
      <name val="Calibri"/>
      <family val="2"/>
      <scheme val="minor"/>
    </font>
    <font>
      <sz val="1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20"/>
      <color theme="1"/>
      <name val="Calibri"/>
      <family val="2"/>
      <scheme val="minor"/>
    </font>
    <font>
      <sz val="11"/>
      <name val="Calibri"/>
      <family val="2"/>
      <scheme val="minor"/>
    </font>
    <font>
      <b/>
      <sz val="11"/>
      <color rgb="FF00B050"/>
      <name val="Calibri"/>
      <family val="2"/>
      <scheme val="minor"/>
    </font>
    <font>
      <b/>
      <sz val="10"/>
      <color rgb="FFFF0000"/>
      <name val="Calibri"/>
      <family val="2"/>
      <scheme val="minor"/>
    </font>
    <font>
      <b/>
      <sz val="8"/>
      <color theme="0"/>
      <name val="Calibri"/>
      <family val="2"/>
      <scheme val="minor"/>
    </font>
    <font>
      <sz val="8"/>
      <color theme="1"/>
      <name val="Calibri"/>
      <family val="2"/>
      <scheme val="minor"/>
    </font>
    <font>
      <sz val="8"/>
      <color theme="0"/>
      <name val="Calibri"/>
      <family val="2"/>
      <scheme val="minor"/>
    </font>
    <font>
      <sz val="8"/>
      <name val="Calibri"/>
      <family val="2"/>
      <scheme val="minor"/>
    </font>
    <font>
      <i/>
      <sz val="8"/>
      <name val="Calibri"/>
      <family val="2"/>
      <scheme val="minor"/>
    </font>
    <font>
      <b/>
      <sz val="8"/>
      <name val="Calibri"/>
      <family val="2"/>
      <scheme val="minor"/>
    </font>
    <font>
      <sz val="8"/>
      <name val="Calibri"/>
      <family val="2"/>
    </font>
    <font>
      <sz val="2"/>
      <name val="Calibri"/>
      <family val="2"/>
    </font>
    <font>
      <b/>
      <sz val="2"/>
      <name val="Calibri"/>
      <family val="2"/>
    </font>
    <font>
      <sz val="5"/>
      <color theme="1"/>
      <name val="Calibri"/>
      <family val="2"/>
    </font>
    <font>
      <b/>
      <sz val="5"/>
      <color theme="1"/>
      <name val="Calibri"/>
      <family val="2"/>
    </font>
    <font>
      <b/>
      <sz val="8"/>
      <color theme="1"/>
      <name val="Calibri"/>
      <family val="2"/>
    </font>
    <font>
      <sz val="8"/>
      <color theme="1"/>
      <name val="Calibri"/>
      <family val="2"/>
    </font>
    <font>
      <sz val="6"/>
      <color theme="1"/>
      <name val="Calibri"/>
      <family val="2"/>
      <scheme val="minor"/>
    </font>
    <font>
      <b/>
      <sz val="6"/>
      <color theme="1"/>
      <name val="Calibri"/>
      <family val="2"/>
      <scheme val="minor"/>
    </font>
    <font>
      <sz val="5"/>
      <color theme="1"/>
      <name val="Calibri"/>
      <family val="2"/>
      <scheme val="minor"/>
    </font>
    <font>
      <sz val="5"/>
      <name val="Calibri"/>
      <family val="2"/>
      <scheme val="minor"/>
    </font>
    <font>
      <sz val="5"/>
      <color rgb="FFFF0000"/>
      <name val="Calibri"/>
      <family val="2"/>
      <scheme val="minor"/>
    </font>
    <font>
      <b/>
      <sz val="5"/>
      <color rgb="FFFF0000"/>
      <name val="Calibri"/>
      <family val="2"/>
      <scheme val="minor"/>
    </font>
    <font>
      <b/>
      <sz val="8"/>
      <color rgb="FF00B050"/>
      <name val="Calibri"/>
      <family val="2"/>
      <scheme val="minor"/>
    </font>
    <font>
      <i/>
      <sz val="11"/>
      <name val="Calibri"/>
      <family val="2"/>
      <scheme val="minor"/>
    </font>
    <font>
      <b/>
      <sz val="11"/>
      <color rgb="FF0000FF"/>
      <name val="Calibri"/>
      <family val="2"/>
      <scheme val="minor"/>
    </font>
    <font>
      <sz val="8"/>
      <color rgb="FFFF0000"/>
      <name val="Calibri"/>
      <family val="2"/>
      <scheme val="minor"/>
    </font>
    <font>
      <b/>
      <sz val="8"/>
      <color rgb="FFFF0000"/>
      <name val="Calibri"/>
      <family val="2"/>
      <scheme val="minor"/>
    </font>
    <font>
      <b/>
      <sz val="11"/>
      <color theme="7" tint="-0.249977111117893"/>
      <name val="Calibri"/>
      <family val="2"/>
      <scheme val="minor"/>
    </font>
    <font>
      <sz val="11"/>
      <color theme="7" tint="-0.249977111117893"/>
      <name val="Calibri"/>
      <family val="2"/>
      <scheme val="minor"/>
    </font>
    <font>
      <b/>
      <sz val="11"/>
      <color theme="6" tint="-0.249977111117893"/>
      <name val="Calibri"/>
      <family val="2"/>
      <scheme val="minor"/>
    </font>
    <font>
      <b/>
      <sz val="11"/>
      <color theme="9" tint="-0.249977111117893"/>
      <name val="Calibri"/>
      <family val="2"/>
      <scheme val="minor"/>
    </font>
    <font>
      <i/>
      <sz val="10"/>
      <color theme="1"/>
      <name val="Calibri"/>
      <family val="2"/>
      <scheme val="minor"/>
    </font>
    <font>
      <sz val="11"/>
      <color theme="1"/>
      <name val="Calibri"/>
      <family val="2"/>
      <scheme val="minor"/>
    </font>
    <font>
      <b/>
      <sz val="20"/>
      <color rgb="FFFF0000"/>
      <name val="Calibri"/>
      <family val="2"/>
      <scheme val="minor"/>
    </font>
    <font>
      <sz val="2"/>
      <color theme="1"/>
      <name val="Calibri"/>
      <family val="2"/>
      <scheme val="minor"/>
    </font>
    <font>
      <b/>
      <sz val="2"/>
      <color theme="1"/>
      <name val="Calibri"/>
      <family val="2"/>
      <scheme val="minor"/>
    </font>
    <font>
      <u/>
      <sz val="2"/>
      <color theme="1"/>
      <name val="Calibri"/>
      <family val="2"/>
      <scheme val="minor"/>
    </font>
    <font>
      <sz val="8"/>
      <color rgb="FF000000"/>
      <name val="Calibri"/>
      <family val="2"/>
      <scheme val="minor"/>
    </font>
    <font>
      <vertAlign val="superscript"/>
      <sz val="8"/>
      <color rgb="FF000000"/>
      <name val="Calibri"/>
      <family val="2"/>
      <scheme val="minor"/>
    </font>
    <font>
      <sz val="11"/>
      <color rgb="FF000000"/>
      <name val="Calibri"/>
      <family val="2"/>
      <scheme val="minor"/>
    </font>
    <font>
      <vertAlign val="superscript"/>
      <sz val="11"/>
      <color rgb="FF000000"/>
      <name val="Calibri"/>
      <family val="2"/>
      <scheme val="minor"/>
    </font>
    <font>
      <sz val="11"/>
      <color theme="1"/>
      <name val="Calibri"/>
      <family val="2"/>
      <scheme val="minor"/>
    </font>
    <font>
      <b/>
      <sz val="11"/>
      <color rgb="FF00B050"/>
      <name val="Calibri"/>
      <family val="2"/>
      <scheme val="minor"/>
    </font>
    <font>
      <i/>
      <sz val="9"/>
      <color indexed="81"/>
      <name val="Tahoma"/>
      <family val="2"/>
    </font>
    <font>
      <b/>
      <sz val="9"/>
      <color indexed="81"/>
      <name val="Tahoma"/>
      <family val="2"/>
    </font>
    <font>
      <b/>
      <sz val="8"/>
      <color theme="1"/>
      <name val="Calibri"/>
      <family val="2"/>
      <scheme val="minor"/>
    </font>
    <font>
      <sz val="8"/>
      <color theme="1"/>
      <name val="Calibri"/>
      <family val="2"/>
      <scheme val="minor"/>
    </font>
    <font>
      <b/>
      <sz val="18"/>
      <color rgb="FFFF0000"/>
      <name val="Calibri"/>
      <family val="2"/>
      <scheme val="minor"/>
    </font>
    <font>
      <b/>
      <u/>
      <sz val="11"/>
      <color theme="1"/>
      <name val="Calibri"/>
      <family val="2"/>
      <scheme val="minor"/>
    </font>
    <font>
      <sz val="9"/>
      <color indexed="81"/>
      <name val="Tahoma"/>
      <family val="2"/>
    </font>
    <font>
      <sz val="11"/>
      <color theme="1"/>
      <name val="Calibri"/>
      <family val="2"/>
      <scheme val="minor"/>
    </font>
    <font>
      <sz val="8"/>
      <color theme="1"/>
      <name val="Calibri"/>
      <family val="2"/>
      <scheme val="minor"/>
    </font>
    <font>
      <sz val="10"/>
      <name val="Arial"/>
      <family val="2"/>
    </font>
    <font>
      <b/>
      <sz val="10"/>
      <color theme="1"/>
      <name val="Calibri"/>
      <family val="2"/>
    </font>
    <font>
      <sz val="10"/>
      <color theme="1"/>
      <name val="Calibri"/>
      <family val="2"/>
    </font>
    <font>
      <sz val="9"/>
      <color theme="1"/>
      <name val="Calibri"/>
      <family val="2"/>
      <scheme val="minor"/>
    </font>
  </fonts>
  <fills count="57">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249977111117893"/>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FFFF99"/>
        <bgColor indexed="64"/>
      </patternFill>
    </fill>
    <fill>
      <patternFill patternType="solid">
        <fgColor rgb="FFFFC000"/>
        <bgColor indexed="64"/>
      </patternFill>
    </fill>
    <fill>
      <patternFill patternType="solid">
        <fgColor theme="7" tint="0.59999389629810485"/>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57">
    <xf numFmtId="0" fontId="0" fillId="0" borderId="0"/>
    <xf numFmtId="44" fontId="2" fillId="0" borderId="0" applyFont="0" applyFill="0" applyBorder="0" applyAlignment="0" applyProtection="0"/>
    <xf numFmtId="0" fontId="14" fillId="0" borderId="0"/>
    <xf numFmtId="44" fontId="2" fillId="0" borderId="0" applyFont="0" applyFill="0" applyBorder="0" applyAlignment="0" applyProtection="0"/>
    <xf numFmtId="0" fontId="2" fillId="0" borderId="0"/>
    <xf numFmtId="9" fontId="14" fillId="0" borderId="0" applyFont="0" applyFill="0" applyBorder="0" applyAlignment="0" applyProtection="0"/>
    <xf numFmtId="0" fontId="19" fillId="0" borderId="0"/>
    <xf numFmtId="0" fontId="19" fillId="0" borderId="0"/>
    <xf numFmtId="44" fontId="2" fillId="0" borderId="0" applyFont="0" applyFill="0" applyBorder="0" applyAlignment="0" applyProtection="0"/>
    <xf numFmtId="0" fontId="19" fillId="0" borderId="0"/>
    <xf numFmtId="0" fontId="2" fillId="0" borderId="0"/>
    <xf numFmtId="0" fontId="20" fillId="0" borderId="0" applyNumberFormat="0" applyFill="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6" borderId="0" applyNumberFormat="0" applyBorder="0" applyAlignment="0" applyProtection="0"/>
    <xf numFmtId="0" fontId="25" fillId="7" borderId="0" applyNumberFormat="0" applyBorder="0" applyAlignment="0" applyProtection="0"/>
    <xf numFmtId="0" fontId="26" fillId="8" borderId="0" applyNumberFormat="0" applyBorder="0" applyAlignment="0" applyProtection="0"/>
    <xf numFmtId="0" fontId="27" fillId="9" borderId="8" applyNumberFormat="0" applyAlignment="0" applyProtection="0"/>
    <xf numFmtId="0" fontId="28" fillId="10" borderId="9" applyNumberFormat="0" applyAlignment="0" applyProtection="0"/>
    <xf numFmtId="0" fontId="29" fillId="10" borderId="8" applyNumberFormat="0" applyAlignment="0" applyProtection="0"/>
    <xf numFmtId="0" fontId="30" fillId="0" borderId="10" applyNumberFormat="0" applyFill="0" applyAlignment="0" applyProtection="0"/>
    <xf numFmtId="0" fontId="3" fillId="11" borderId="11" applyNumberFormat="0" applyAlignment="0" applyProtection="0"/>
    <xf numFmtId="0" fontId="5" fillId="0" borderId="0" applyNumberFormat="0" applyFill="0" applyBorder="0" applyAlignment="0" applyProtection="0"/>
    <xf numFmtId="0" fontId="2" fillId="12" borderId="12" applyNumberFormat="0" applyFont="0" applyAlignment="0" applyProtection="0"/>
    <xf numFmtId="0" fontId="31" fillId="0" borderId="0" applyNumberFormat="0" applyFill="0" applyBorder="0" applyAlignment="0" applyProtection="0"/>
    <xf numFmtId="0" fontId="4" fillId="0" borderId="13" applyNumberFormat="0" applyFill="0" applyAlignment="0" applyProtection="0"/>
    <xf numFmtId="0" fontId="1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0" fillId="36" borderId="0" applyNumberFormat="0" applyBorder="0" applyAlignment="0" applyProtection="0"/>
    <xf numFmtId="43" fontId="2" fillId="0" borderId="0" applyFont="0" applyFill="0" applyBorder="0" applyAlignment="0" applyProtection="0"/>
    <xf numFmtId="0" fontId="85" fillId="0" borderId="0"/>
    <xf numFmtId="43" fontId="85" fillId="0" borderId="0" applyFont="0" applyFill="0" applyBorder="0" applyAlignment="0" applyProtection="0"/>
    <xf numFmtId="44" fontId="85" fillId="0" borderId="0" applyFont="0" applyFill="0" applyBorder="0" applyAlignment="0" applyProtection="0"/>
    <xf numFmtId="9" fontId="85" fillId="0" borderId="0" applyFont="0" applyFill="0" applyBorder="0" applyAlignment="0" applyProtection="0"/>
  </cellStyleXfs>
  <cellXfs count="586">
    <xf numFmtId="0" fontId="0" fillId="0" borderId="0" xfId="0"/>
    <xf numFmtId="0" fontId="0" fillId="0" borderId="0" xfId="0" applyFont="1" applyFill="1" applyBorder="1"/>
    <xf numFmtId="0" fontId="0" fillId="0" borderId="0" xfId="0" applyAlignment="1">
      <alignment wrapText="1"/>
    </xf>
    <xf numFmtId="0" fontId="0" fillId="0" borderId="1" xfId="0" applyFill="1" applyBorder="1" applyAlignment="1">
      <alignment wrapText="1"/>
    </xf>
    <xf numFmtId="165" fontId="6" fillId="0" borderId="0" xfId="1" applyNumberFormat="1" applyFont="1" applyAlignment="1">
      <alignment wrapText="1"/>
    </xf>
    <xf numFmtId="0" fontId="0" fillId="0" borderId="0" xfId="0" applyFill="1" applyBorder="1" applyAlignment="1">
      <alignment wrapText="1"/>
    </xf>
    <xf numFmtId="0" fontId="0" fillId="0" borderId="0" xfId="0" applyFill="1" applyBorder="1"/>
    <xf numFmtId="0" fontId="0" fillId="0" borderId="1" xfId="0" applyFill="1" applyBorder="1"/>
    <xf numFmtId="44" fontId="2" fillId="0" borderId="0" xfId="1" applyNumberFormat="1" applyFont="1" applyAlignment="1">
      <alignment wrapText="1"/>
    </xf>
    <xf numFmtId="0" fontId="37" fillId="0" borderId="0" xfId="0" applyFont="1" applyFill="1" applyBorder="1" applyAlignment="1" applyProtection="1">
      <alignment wrapText="1"/>
      <protection locked="0"/>
    </xf>
    <xf numFmtId="0" fontId="37" fillId="0" borderId="0" xfId="0" applyFont="1" applyProtection="1">
      <protection locked="0"/>
    </xf>
    <xf numFmtId="0" fontId="37" fillId="0" borderId="0" xfId="0" applyFont="1"/>
    <xf numFmtId="0" fontId="37" fillId="0" borderId="0" xfId="0" applyFont="1" applyFill="1" applyAlignment="1" applyProtection="1">
      <alignment wrapText="1"/>
      <protection locked="0"/>
    </xf>
    <xf numFmtId="0" fontId="37" fillId="0" borderId="0" xfId="0" applyFont="1" applyFill="1" applyProtection="1">
      <protection locked="0"/>
    </xf>
    <xf numFmtId="0" fontId="7" fillId="0" borderId="0" xfId="0" applyFont="1"/>
    <xf numFmtId="0" fontId="37" fillId="0" borderId="0" xfId="0" applyFont="1" applyFill="1" applyBorder="1" applyAlignment="1" applyProtection="1">
      <alignment wrapText="1"/>
    </xf>
    <xf numFmtId="0" fontId="37" fillId="0" borderId="0" xfId="0" applyFont="1" applyFill="1" applyBorder="1" applyAlignment="1" applyProtection="1">
      <alignment vertical="center" wrapText="1"/>
    </xf>
    <xf numFmtId="0" fontId="0" fillId="0" borderId="0" xfId="0" applyBorder="1"/>
    <xf numFmtId="0" fontId="0" fillId="0" borderId="1" xfId="0" applyFill="1" applyBorder="1" applyAlignment="1" applyProtection="1">
      <alignment wrapText="1"/>
      <protection locked="0"/>
    </xf>
    <xf numFmtId="0" fontId="0" fillId="0" borderId="1" xfId="0" applyBorder="1" applyAlignment="1">
      <alignment wrapText="1"/>
    </xf>
    <xf numFmtId="165" fontId="6" fillId="0" borderId="1" xfId="1" applyNumberFormat="1" applyFont="1" applyBorder="1" applyAlignment="1">
      <alignment wrapText="1"/>
    </xf>
    <xf numFmtId="0" fontId="0" fillId="0" borderId="1" xfId="0" applyBorder="1" applyAlignment="1" applyProtection="1">
      <alignment horizontal="center" wrapText="1"/>
      <protection locked="0"/>
    </xf>
    <xf numFmtId="0" fontId="0" fillId="0" borderId="0" xfId="0" applyAlignment="1" applyProtection="1">
      <alignment horizontal="center" wrapText="1"/>
      <protection locked="0"/>
    </xf>
    <xf numFmtId="166" fontId="37" fillId="0" borderId="0" xfId="0" applyNumberFormat="1" applyFont="1"/>
    <xf numFmtId="166" fontId="37" fillId="0" borderId="0" xfId="0" applyNumberFormat="1" applyFont="1" applyProtection="1">
      <protection locked="0"/>
    </xf>
    <xf numFmtId="166" fontId="2" fillId="0" borderId="1" xfId="1" applyNumberFormat="1" applyFont="1" applyFill="1" applyBorder="1" applyAlignment="1" applyProtection="1">
      <alignment wrapText="1"/>
      <protection locked="0"/>
    </xf>
    <xf numFmtId="0" fontId="0" fillId="0" borderId="1" xfId="0" applyFill="1" applyBorder="1" applyAlignment="1" applyProtection="1">
      <alignment horizontal="center" wrapText="1"/>
      <protection locked="0"/>
    </xf>
    <xf numFmtId="165" fontId="6" fillId="0" borderId="1" xfId="1" applyNumberFormat="1" applyFont="1" applyFill="1" applyBorder="1" applyAlignment="1" applyProtection="1">
      <alignment wrapText="1"/>
      <protection locked="0"/>
    </xf>
    <xf numFmtId="165" fontId="6" fillId="0" borderId="1" xfId="1" applyNumberFormat="1" applyFont="1" applyFill="1" applyBorder="1" applyAlignment="1">
      <alignment wrapText="1"/>
    </xf>
    <xf numFmtId="0" fontId="0" fillId="0" borderId="0" xfId="0" applyFont="1" applyFill="1" applyBorder="1" applyAlignment="1">
      <alignment wrapText="1"/>
    </xf>
    <xf numFmtId="166" fontId="2" fillId="0" borderId="1" xfId="1" applyNumberFormat="1" applyFont="1" applyFill="1" applyBorder="1" applyAlignment="1">
      <alignment wrapText="1"/>
    </xf>
    <xf numFmtId="166" fontId="2" fillId="0" borderId="1" xfId="1" applyNumberFormat="1" applyFont="1" applyBorder="1" applyAlignment="1">
      <alignment wrapText="1"/>
    </xf>
    <xf numFmtId="0" fontId="0" fillId="0" borderId="1" xfId="0" applyFill="1" applyBorder="1" applyAlignment="1">
      <alignment horizontal="left" vertical="top" wrapText="1"/>
    </xf>
    <xf numFmtId="14" fontId="0" fillId="0" borderId="1" xfId="0" applyNumberFormat="1" applyFill="1" applyBorder="1" applyAlignment="1">
      <alignment horizontal="left" vertical="top"/>
    </xf>
    <xf numFmtId="0" fontId="0" fillId="0" borderId="1" xfId="0" applyFill="1" applyBorder="1" applyAlignment="1">
      <alignment horizontal="center" vertical="center"/>
    </xf>
    <xf numFmtId="166" fontId="39" fillId="38" borderId="1" xfId="1" applyNumberFormat="1" applyFont="1" applyFill="1" applyBorder="1" applyAlignment="1" applyProtection="1">
      <alignment wrapText="1"/>
    </xf>
    <xf numFmtId="0" fontId="0" fillId="0" borderId="1" xfId="0" applyFill="1" applyBorder="1" applyAlignment="1">
      <alignment vertical="top" wrapText="1"/>
    </xf>
    <xf numFmtId="44" fontId="2" fillId="0" borderId="1" xfId="1" applyNumberFormat="1" applyFont="1" applyFill="1" applyBorder="1" applyAlignment="1" applyProtection="1">
      <alignment horizontal="left" wrapText="1"/>
      <protection locked="0"/>
    </xf>
    <xf numFmtId="44" fontId="2" fillId="0" borderId="1" xfId="1" applyNumberFormat="1" applyFont="1" applyFill="1" applyBorder="1" applyAlignment="1">
      <alignment horizontal="left" wrapText="1"/>
    </xf>
    <xf numFmtId="44" fontId="2" fillId="0" borderId="1" xfId="1" applyNumberFormat="1" applyFont="1" applyBorder="1" applyAlignment="1">
      <alignment horizontal="left" wrapText="1"/>
    </xf>
    <xf numFmtId="44" fontId="2" fillId="0" borderId="0" xfId="1" applyNumberFormat="1" applyFont="1" applyAlignment="1">
      <alignment horizontal="left" wrapText="1"/>
    </xf>
    <xf numFmtId="0" fontId="37" fillId="4" borderId="1" xfId="0" applyFont="1" applyFill="1" applyBorder="1" applyAlignment="1">
      <alignment horizontal="center"/>
    </xf>
    <xf numFmtId="0" fontId="37" fillId="0" borderId="0" xfId="0" applyFont="1" applyAlignment="1">
      <alignment horizontal="right"/>
    </xf>
    <xf numFmtId="0" fontId="37" fillId="40" borderId="1" xfId="0" applyFont="1" applyFill="1" applyBorder="1" applyAlignment="1">
      <alignment horizontal="center"/>
    </xf>
    <xf numFmtId="166" fontId="37" fillId="40" borderId="1" xfId="0" applyNumberFormat="1" applyFont="1" applyFill="1" applyBorder="1" applyAlignment="1">
      <alignment horizontal="center"/>
    </xf>
    <xf numFmtId="0" fontId="39" fillId="0" borderId="0" xfId="0" applyFont="1" applyFill="1" applyBorder="1" applyAlignment="1"/>
    <xf numFmtId="0" fontId="37" fillId="0" borderId="0" xfId="0" applyFont="1" applyFill="1" applyBorder="1" applyAlignment="1"/>
    <xf numFmtId="17" fontId="37" fillId="39" borderId="1" xfId="0" applyNumberFormat="1" applyFont="1" applyFill="1" applyBorder="1" applyAlignment="1">
      <alignment horizontal="left"/>
    </xf>
    <xf numFmtId="0" fontId="37" fillId="39" borderId="1" xfId="0" applyFont="1" applyFill="1" applyBorder="1" applyAlignment="1">
      <alignment horizontal="left"/>
    </xf>
    <xf numFmtId="0" fontId="37" fillId="0" borderId="1" xfId="0" applyFont="1" applyBorder="1" applyAlignment="1">
      <alignment horizontal="center"/>
    </xf>
    <xf numFmtId="0" fontId="37" fillId="0" borderId="0" xfId="0" applyFont="1" applyAlignment="1"/>
    <xf numFmtId="0" fontId="0" fillId="0" borderId="1" xfId="0" applyFill="1" applyBorder="1" applyAlignment="1">
      <alignment vertical="center"/>
    </xf>
    <xf numFmtId="0" fontId="39" fillId="38" borderId="1" xfId="0" applyFont="1" applyFill="1" applyBorder="1" applyAlignment="1" applyProtection="1">
      <alignment wrapText="1"/>
    </xf>
    <xf numFmtId="0" fontId="41" fillId="38" borderId="1" xfId="0" applyFont="1" applyFill="1" applyBorder="1" applyProtection="1"/>
    <xf numFmtId="0" fontId="37" fillId="38" borderId="0" xfId="0" applyFont="1" applyFill="1" applyBorder="1" applyAlignment="1" applyProtection="1">
      <alignment wrapText="1"/>
    </xf>
    <xf numFmtId="0" fontId="37" fillId="38" borderId="0" xfId="0" applyFont="1" applyFill="1" applyAlignment="1" applyProtection="1">
      <alignment wrapText="1"/>
    </xf>
    <xf numFmtId="1" fontId="39" fillId="38" borderId="1" xfId="1" applyNumberFormat="1" applyFont="1" applyFill="1" applyBorder="1" applyAlignment="1" applyProtection="1">
      <alignment wrapText="1"/>
    </xf>
    <xf numFmtId="0" fontId="39" fillId="38" borderId="2" xfId="0" applyFont="1" applyFill="1" applyBorder="1" applyAlignment="1" applyProtection="1">
      <alignment wrapText="1"/>
    </xf>
    <xf numFmtId="0" fontId="3" fillId="2" borderId="0" xfId="0" applyFont="1" applyFill="1" applyBorder="1" applyAlignment="1" applyProtection="1">
      <alignment horizontal="center" vertical="center" wrapText="1"/>
    </xf>
    <xf numFmtId="44" fontId="3" fillId="2" borderId="0" xfId="1" applyNumberFormat="1" applyFont="1" applyFill="1" applyBorder="1" applyAlignment="1" applyProtection="1">
      <alignment horizontal="center" vertical="center" wrapText="1"/>
    </xf>
    <xf numFmtId="165" fontId="3" fillId="2" borderId="0" xfId="1" applyNumberFormat="1" applyFont="1" applyFill="1" applyBorder="1" applyAlignment="1" applyProtection="1">
      <alignment horizontal="center" vertical="center" wrapText="1"/>
    </xf>
    <xf numFmtId="0" fontId="3" fillId="37" borderId="0" xfId="0" applyFont="1" applyFill="1" applyBorder="1" applyAlignment="1" applyProtection="1">
      <alignment horizontal="center" vertical="center" wrapText="1"/>
    </xf>
    <xf numFmtId="0" fontId="0" fillId="0" borderId="0" xfId="0" applyBorder="1" applyProtection="1"/>
    <xf numFmtId="14" fontId="0" fillId="0" borderId="1" xfId="0" applyNumberFormat="1" applyFill="1" applyBorder="1" applyAlignment="1">
      <alignment horizontal="center" vertical="center"/>
    </xf>
    <xf numFmtId="0" fontId="37" fillId="0" borderId="0" xfId="0" applyFont="1" applyBorder="1" applyProtection="1"/>
    <xf numFmtId="0" fontId="7" fillId="0" borderId="0" xfId="0" applyFont="1" applyProtection="1"/>
    <xf numFmtId="0" fontId="37" fillId="0" borderId="0" xfId="0" applyFont="1" applyProtection="1"/>
    <xf numFmtId="165" fontId="37" fillId="0" borderId="0" xfId="0" applyNumberFormat="1" applyFont="1" applyProtection="1"/>
    <xf numFmtId="0" fontId="37" fillId="0" borderId="0" xfId="0" applyFont="1" applyAlignment="1" applyProtection="1">
      <alignment horizontal="left"/>
    </xf>
    <xf numFmtId="0" fontId="37" fillId="0" borderId="0" xfId="0" applyFont="1" applyAlignment="1" applyProtection="1">
      <alignment horizontal="center"/>
    </xf>
    <xf numFmtId="0" fontId="37" fillId="0" borderId="0" xfId="0" applyFont="1" applyFill="1" applyAlignment="1" applyProtection="1">
      <alignment wrapText="1"/>
    </xf>
    <xf numFmtId="0" fontId="37" fillId="0" borderId="0" xfId="0" applyFont="1" applyFill="1" applyProtection="1"/>
    <xf numFmtId="0" fontId="37" fillId="38" borderId="1" xfId="0" applyFont="1" applyFill="1" applyBorder="1" applyProtection="1"/>
    <xf numFmtId="165" fontId="37" fillId="38" borderId="1" xfId="0" applyNumberFormat="1" applyFont="1" applyFill="1" applyBorder="1" applyProtection="1"/>
    <xf numFmtId="8" fontId="7" fillId="0" borderId="0" xfId="0" applyNumberFormat="1" applyFont="1" applyProtection="1"/>
    <xf numFmtId="0" fontId="37" fillId="40" borderId="1" xfId="0" applyFont="1" applyFill="1" applyBorder="1" applyProtection="1"/>
    <xf numFmtId="166" fontId="37" fillId="40" borderId="1" xfId="0" applyNumberFormat="1" applyFont="1" applyFill="1" applyBorder="1" applyProtection="1"/>
    <xf numFmtId="8" fontId="37" fillId="0" borderId="0" xfId="0" applyNumberFormat="1" applyFont="1" applyProtection="1"/>
    <xf numFmtId="0" fontId="37" fillId="0" borderId="1" xfId="0" applyFont="1" applyFill="1" applyBorder="1" applyProtection="1"/>
    <xf numFmtId="166" fontId="37" fillId="0" borderId="1" xfId="0" applyNumberFormat="1" applyFont="1" applyFill="1" applyBorder="1" applyProtection="1"/>
    <xf numFmtId="0" fontId="37" fillId="0" borderId="0" xfId="0" applyFont="1" applyBorder="1" applyAlignment="1" applyProtection="1">
      <alignment horizontal="left"/>
    </xf>
    <xf numFmtId="0" fontId="37" fillId="0" borderId="0" xfId="0" applyFont="1" applyBorder="1" applyAlignment="1" applyProtection="1">
      <alignment horizontal="center"/>
    </xf>
    <xf numFmtId="0" fontId="37" fillId="0" borderId="0" xfId="0" applyFont="1" applyFill="1" applyBorder="1" applyProtection="1"/>
    <xf numFmtId="44" fontId="2" fillId="0" borderId="0" xfId="1" applyNumberFormat="1" applyFont="1" applyBorder="1" applyAlignment="1" applyProtection="1">
      <alignment horizontal="left" wrapText="1"/>
    </xf>
    <xf numFmtId="0" fontId="5" fillId="0" borderId="15" xfId="0" applyFont="1" applyFill="1" applyBorder="1" applyAlignment="1" applyProtection="1">
      <alignment wrapText="1"/>
    </xf>
    <xf numFmtId="166" fontId="5" fillId="0" borderId="16" xfId="0" applyNumberFormat="1" applyFont="1" applyFill="1" applyBorder="1" applyAlignment="1" applyProtection="1">
      <alignment wrapText="1"/>
    </xf>
    <xf numFmtId="0" fontId="5" fillId="0" borderId="17" xfId="0" applyFont="1" applyFill="1" applyBorder="1" applyAlignment="1" applyProtection="1">
      <alignment wrapText="1"/>
    </xf>
    <xf numFmtId="0" fontId="5" fillId="0" borderId="0" xfId="0" applyFont="1" applyBorder="1" applyAlignment="1" applyProtection="1">
      <alignment wrapText="1"/>
    </xf>
    <xf numFmtId="0" fontId="0" fillId="0" borderId="0" xfId="0" applyBorder="1" applyAlignment="1" applyProtection="1">
      <alignment wrapText="1"/>
    </xf>
    <xf numFmtId="0" fontId="0" fillId="0" borderId="0" xfId="0" applyBorder="1" applyAlignment="1" applyProtection="1">
      <alignment horizontal="center" wrapText="1"/>
    </xf>
    <xf numFmtId="0" fontId="0" fillId="0" borderId="0" xfId="0" applyFill="1" applyBorder="1" applyAlignment="1" applyProtection="1">
      <alignment wrapText="1"/>
    </xf>
    <xf numFmtId="0" fontId="0" fillId="0" borderId="18" xfId="0" applyFill="1" applyBorder="1" applyAlignment="1" applyProtection="1">
      <alignment wrapText="1"/>
    </xf>
    <xf numFmtId="166" fontId="9" fillId="0" borderId="0" xfId="1" applyNumberFormat="1" applyFont="1" applyFill="1" applyBorder="1" applyAlignment="1" applyProtection="1">
      <alignment wrapText="1"/>
    </xf>
    <xf numFmtId="166" fontId="33" fillId="0" borderId="0" xfId="0" applyNumberFormat="1" applyFont="1" applyFill="1" applyBorder="1" applyProtection="1"/>
    <xf numFmtId="165" fontId="0" fillId="0" borderId="0" xfId="0" applyNumberFormat="1" applyBorder="1" applyAlignment="1" applyProtection="1">
      <alignment wrapText="1"/>
    </xf>
    <xf numFmtId="0" fontId="0" fillId="0" borderId="20" xfId="0" applyFill="1" applyBorder="1" applyAlignment="1" applyProtection="1">
      <alignment wrapText="1"/>
    </xf>
    <xf numFmtId="166" fontId="33" fillId="0" borderId="21" xfId="0" applyNumberFormat="1" applyFont="1" applyFill="1" applyBorder="1" applyProtection="1"/>
    <xf numFmtId="44" fontId="2" fillId="0" borderId="0" xfId="1" applyNumberFormat="1" applyFont="1" applyFill="1" applyBorder="1" applyAlignment="1" applyProtection="1">
      <alignment wrapText="1"/>
    </xf>
    <xf numFmtId="44" fontId="2" fillId="0" borderId="0" xfId="1" applyNumberFormat="1" applyFont="1" applyFill="1" applyBorder="1" applyAlignment="1" applyProtection="1">
      <alignment horizontal="left" wrapText="1"/>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wrapText="1"/>
    </xf>
    <xf numFmtId="0" fontId="62" fillId="0" borderId="0" xfId="0" applyFont="1" applyFill="1" applyBorder="1" applyAlignment="1" applyProtection="1">
      <alignment wrapText="1"/>
    </xf>
    <xf numFmtId="166" fontId="62" fillId="0" borderId="0" xfId="0" applyNumberFormat="1" applyFont="1" applyFill="1" applyBorder="1" applyProtection="1"/>
    <xf numFmtId="0" fontId="60" fillId="0" borderId="0" xfId="0" applyFont="1" applyBorder="1" applyProtection="1"/>
    <xf numFmtId="0" fontId="61" fillId="0" borderId="0" xfId="0" applyFont="1" applyFill="1" applyBorder="1" applyAlignment="1" applyProtection="1">
      <alignment wrapText="1"/>
    </xf>
    <xf numFmtId="44" fontId="61" fillId="0" borderId="0" xfId="1" applyNumberFormat="1" applyFont="1" applyFill="1" applyBorder="1" applyAlignment="1" applyProtection="1">
      <alignment wrapText="1"/>
    </xf>
    <xf numFmtId="166" fontId="60" fillId="0" borderId="0" xfId="1" applyNumberFormat="1" applyFont="1" applyBorder="1" applyProtection="1"/>
    <xf numFmtId="0" fontId="7" fillId="0" borderId="0" xfId="0" applyFont="1" applyBorder="1" applyProtection="1"/>
    <xf numFmtId="0" fontId="0" fillId="40" borderId="0" xfId="0" applyFill="1" applyBorder="1" applyAlignment="1" applyProtection="1">
      <alignment horizontal="center" wrapText="1"/>
    </xf>
    <xf numFmtId="166" fontId="7" fillId="0" borderId="0" xfId="0" applyNumberFormat="1" applyFont="1" applyFill="1" applyBorder="1" applyProtection="1"/>
    <xf numFmtId="0" fontId="57" fillId="0" borderId="0" xfId="0" applyFont="1" applyBorder="1" applyProtection="1"/>
    <xf numFmtId="166" fontId="57" fillId="0" borderId="0" xfId="0" applyNumberFormat="1" applyFont="1" applyFill="1" applyBorder="1" applyProtection="1"/>
    <xf numFmtId="165" fontId="7" fillId="0" borderId="0" xfId="0" applyNumberFormat="1" applyFont="1" applyFill="1" applyBorder="1" applyAlignment="1" applyProtection="1">
      <alignment horizontal="center" vertical="center" wrapText="1"/>
    </xf>
    <xf numFmtId="0" fontId="63" fillId="0" borderId="0" xfId="0" applyFont="1" applyFill="1" applyBorder="1" applyAlignment="1" applyProtection="1">
      <alignment wrapText="1"/>
    </xf>
    <xf numFmtId="166" fontId="63" fillId="0" borderId="0" xfId="1" applyNumberFormat="1" applyFont="1" applyFill="1" applyBorder="1" applyAlignment="1" applyProtection="1">
      <alignment wrapText="1"/>
    </xf>
    <xf numFmtId="166" fontId="63" fillId="0" borderId="0" xfId="0" applyNumberFormat="1" applyFont="1" applyFill="1" applyBorder="1" applyProtection="1"/>
    <xf numFmtId="44" fontId="2" fillId="0" borderId="0" xfId="1" applyNumberFormat="1" applyFont="1" applyBorder="1" applyAlignment="1" applyProtection="1">
      <alignment wrapText="1"/>
    </xf>
    <xf numFmtId="165" fontId="6" fillId="0" borderId="0" xfId="1" applyNumberFormat="1" applyFont="1" applyBorder="1" applyAlignment="1" applyProtection="1">
      <alignment wrapText="1"/>
    </xf>
    <xf numFmtId="14" fontId="0" fillId="0" borderId="1" xfId="0" applyNumberFormat="1" applyFill="1" applyBorder="1"/>
    <xf numFmtId="16" fontId="0" fillId="40" borderId="0" xfId="1" applyNumberFormat="1" applyFont="1" applyFill="1" applyBorder="1" applyAlignment="1" applyProtection="1">
      <alignment horizontal="left" wrapText="1"/>
    </xf>
    <xf numFmtId="169" fontId="39" fillId="38" borderId="1" xfId="1" applyNumberFormat="1" applyFont="1" applyFill="1" applyBorder="1" applyAlignment="1" applyProtection="1">
      <alignment wrapText="1"/>
    </xf>
    <xf numFmtId="0" fontId="42" fillId="38" borderId="4" xfId="0" applyNumberFormat="1" applyFont="1" applyFill="1" applyBorder="1" applyAlignment="1" applyProtection="1">
      <alignment wrapText="1"/>
    </xf>
    <xf numFmtId="168" fontId="39" fillId="38" borderId="1" xfId="1" applyNumberFormat="1" applyFont="1" applyFill="1" applyBorder="1" applyAlignment="1" applyProtection="1">
      <alignment horizontal="right" wrapText="1"/>
    </xf>
    <xf numFmtId="49" fontId="39" fillId="38" borderId="1" xfId="1" applyNumberFormat="1" applyFont="1" applyFill="1" applyBorder="1" applyAlignment="1" applyProtection="1">
      <alignment horizontal="right" wrapText="1"/>
    </xf>
    <xf numFmtId="166" fontId="37" fillId="39" borderId="1" xfId="0" applyNumberFormat="1" applyFont="1" applyFill="1" applyBorder="1" applyAlignment="1">
      <alignment horizontal="right"/>
    </xf>
    <xf numFmtId="15" fontId="37" fillId="39" borderId="1" xfId="0" applyNumberFormat="1" applyFont="1" applyFill="1" applyBorder="1" applyAlignment="1">
      <alignment horizontal="left"/>
    </xf>
    <xf numFmtId="0" fontId="37" fillId="39" borderId="1" xfId="0" applyFont="1" applyFill="1" applyBorder="1" applyAlignment="1">
      <alignment horizontal="left" wrapText="1"/>
    </xf>
    <xf numFmtId="46" fontId="37" fillId="39" borderId="1" xfId="0" applyNumberFormat="1" applyFont="1" applyFill="1" applyBorder="1" applyAlignment="1">
      <alignment horizontal="left"/>
    </xf>
    <xf numFmtId="0" fontId="1" fillId="3" borderId="1" xfId="0" applyFont="1" applyFill="1" applyBorder="1" applyAlignment="1">
      <alignment horizontal="left" vertical="top" wrapText="1"/>
    </xf>
    <xf numFmtId="0" fontId="0" fillId="3" borderId="1" xfId="0" applyFont="1" applyFill="1" applyBorder="1" applyAlignment="1">
      <alignment vertical="center" wrapText="1"/>
    </xf>
    <xf numFmtId="0" fontId="0" fillId="3" borderId="1" xfId="0" applyFont="1" applyFill="1" applyBorder="1" applyAlignment="1">
      <alignment vertical="center"/>
    </xf>
    <xf numFmtId="0" fontId="15" fillId="0" borderId="0" xfId="0" applyFont="1" applyFill="1" applyBorder="1" applyAlignment="1" applyProtection="1">
      <alignment horizontal="center" vertical="center" wrapText="1"/>
      <protection locked="0"/>
    </xf>
    <xf numFmtId="165" fontId="17" fillId="0" borderId="0" xfId="1" applyNumberFormat="1" applyFont="1" applyFill="1" applyBorder="1" applyAlignment="1" applyProtection="1">
      <alignment horizontal="center" vertical="center" wrapText="1"/>
      <protection locked="0"/>
    </xf>
    <xf numFmtId="0" fontId="18" fillId="0" borderId="0" xfId="0" applyFont="1" applyFill="1" applyBorder="1" applyAlignment="1" applyProtection="1">
      <alignment vertical="center" wrapText="1"/>
      <protection locked="0"/>
    </xf>
    <xf numFmtId="0" fontId="18" fillId="0" borderId="0" xfId="0" applyFont="1" applyBorder="1" applyAlignment="1" applyProtection="1">
      <alignment vertical="center" wrapText="1"/>
      <protection locked="0"/>
    </xf>
    <xf numFmtId="0" fontId="18" fillId="0" borderId="0" xfId="0" applyFont="1" applyBorder="1" applyProtection="1">
      <protection locked="0"/>
    </xf>
    <xf numFmtId="0" fontId="15" fillId="43" borderId="1" xfId="0" applyFont="1" applyFill="1" applyBorder="1" applyAlignment="1" applyProtection="1">
      <alignment horizontal="center" vertical="center" wrapText="1"/>
      <protection locked="0"/>
    </xf>
    <xf numFmtId="165" fontId="15" fillId="43" borderId="1" xfId="1" applyNumberFormat="1" applyFont="1" applyFill="1" applyBorder="1" applyAlignment="1" applyProtection="1">
      <alignment horizontal="center" vertical="center" wrapText="1"/>
      <protection locked="0"/>
    </xf>
    <xf numFmtId="44" fontId="15" fillId="43" borderId="1" xfId="1" applyNumberFormat="1" applyFont="1" applyFill="1" applyBorder="1" applyAlignment="1" applyProtection="1">
      <alignment horizontal="center" vertical="center" wrapText="1"/>
      <protection locked="0"/>
    </xf>
    <xf numFmtId="0" fontId="39" fillId="38" borderId="1" xfId="0" applyFont="1" applyFill="1" applyBorder="1" applyAlignment="1" applyProtection="1">
      <alignment vertical="center" wrapText="1"/>
    </xf>
    <xf numFmtId="44" fontId="39" fillId="38" borderId="1" xfId="0" applyNumberFormat="1" applyFont="1" applyFill="1" applyBorder="1" applyAlignment="1" applyProtection="1">
      <alignment vertical="center" wrapText="1"/>
    </xf>
    <xf numFmtId="0" fontId="39" fillId="38" borderId="1" xfId="0" applyFont="1" applyFill="1" applyBorder="1" applyAlignment="1" applyProtection="1">
      <alignment horizontal="left" vertical="center" wrapText="1"/>
    </xf>
    <xf numFmtId="166" fontId="39" fillId="38" borderId="1" xfId="0" applyNumberFormat="1" applyFont="1" applyFill="1" applyBorder="1" applyAlignment="1" applyProtection="1">
      <alignment vertical="center"/>
    </xf>
    <xf numFmtId="0" fontId="41" fillId="38" borderId="2" xfId="0" applyFont="1" applyFill="1" applyBorder="1" applyAlignment="1" applyProtection="1">
      <alignment wrapText="1"/>
    </xf>
    <xf numFmtId="0" fontId="41" fillId="38" borderId="1" xfId="0" applyFont="1" applyFill="1" applyBorder="1" applyAlignment="1" applyProtection="1">
      <alignment wrapText="1"/>
    </xf>
    <xf numFmtId="0" fontId="0" fillId="0" borderId="1" xfId="0" applyFont="1" applyFill="1" applyBorder="1" applyAlignment="1">
      <alignment vertical="top" wrapText="1"/>
    </xf>
    <xf numFmtId="0" fontId="0" fillId="0" borderId="1" xfId="0" applyFont="1" applyFill="1" applyBorder="1" applyAlignment="1">
      <alignment wrapText="1"/>
    </xf>
    <xf numFmtId="0" fontId="0" fillId="0" borderId="1" xfId="0" applyFont="1" applyFill="1" applyBorder="1"/>
    <xf numFmtId="0" fontId="0" fillId="0" borderId="0" xfId="0" applyFont="1" applyBorder="1"/>
    <xf numFmtId="0" fontId="3" fillId="43" borderId="1" xfId="0" applyFont="1" applyFill="1" applyBorder="1" applyAlignment="1" applyProtection="1">
      <alignment horizontal="left" wrapText="1"/>
      <protection locked="0"/>
    </xf>
    <xf numFmtId="14" fontId="0" fillId="3" borderId="1" xfId="0" applyNumberFormat="1" applyFont="1" applyFill="1" applyBorder="1" applyAlignment="1">
      <alignment vertical="center"/>
    </xf>
    <xf numFmtId="14" fontId="0" fillId="3" borderId="23" xfId="0" applyNumberFormat="1" applyFont="1" applyFill="1" applyBorder="1" applyAlignment="1">
      <alignment vertical="center"/>
    </xf>
    <xf numFmtId="14" fontId="0" fillId="3" borderId="1" xfId="0" applyNumberFormat="1" applyFont="1" applyFill="1" applyBorder="1" applyAlignment="1">
      <alignment vertical="center" wrapText="1"/>
    </xf>
    <xf numFmtId="14" fontId="0" fillId="3" borderId="23" xfId="0" applyNumberFormat="1" applyFont="1" applyFill="1" applyBorder="1" applyAlignment="1">
      <alignment vertical="center" wrapText="1"/>
    </xf>
    <xf numFmtId="166" fontId="39" fillId="38" borderId="1" xfId="1" applyNumberFormat="1" applyFont="1" applyFill="1" applyBorder="1" applyAlignment="1" applyProtection="1">
      <alignment horizontal="left" vertical="center" wrapText="1"/>
    </xf>
    <xf numFmtId="0" fontId="41" fillId="38" borderId="1" xfId="0" applyFont="1" applyFill="1" applyBorder="1" applyAlignment="1" applyProtection="1">
      <alignment horizontal="left" vertical="center"/>
    </xf>
    <xf numFmtId="0" fontId="41" fillId="38" borderId="1" xfId="0" applyFont="1" applyFill="1" applyBorder="1" applyAlignment="1" applyProtection="1"/>
    <xf numFmtId="0" fontId="39" fillId="47" borderId="1" xfId="0" applyFont="1" applyFill="1" applyBorder="1" applyAlignment="1" applyProtection="1">
      <alignment wrapText="1"/>
    </xf>
    <xf numFmtId="166" fontId="39" fillId="47" borderId="1" xfId="1" applyNumberFormat="1" applyFont="1" applyFill="1" applyBorder="1" applyAlignment="1" applyProtection="1">
      <alignment wrapText="1"/>
    </xf>
    <xf numFmtId="1" fontId="39" fillId="47" borderId="1" xfId="1" applyNumberFormat="1" applyFont="1" applyFill="1" applyBorder="1" applyAlignment="1" applyProtection="1">
      <alignment wrapText="1"/>
    </xf>
    <xf numFmtId="0" fontId="41" fillId="47" borderId="1" xfId="0" applyFont="1" applyFill="1" applyBorder="1" applyProtection="1"/>
    <xf numFmtId="14" fontId="0" fillId="0" borderId="1" xfId="0" applyNumberFormat="1"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xf numFmtId="14" fontId="0" fillId="0" borderId="1" xfId="0" applyNumberFormat="1" applyFill="1" applyBorder="1" applyAlignment="1"/>
    <xf numFmtId="0" fontId="0" fillId="0" borderId="1" xfId="0" applyFill="1" applyBorder="1" applyAlignment="1"/>
    <xf numFmtId="0" fontId="7" fillId="2" borderId="0" xfId="0" applyFont="1" applyFill="1" applyBorder="1" applyAlignment="1" applyProtection="1">
      <alignment horizontal="center" wrapText="1"/>
    </xf>
    <xf numFmtId="166" fontId="35" fillId="2" borderId="0" xfId="1" applyNumberFormat="1" applyFont="1" applyFill="1" applyBorder="1" applyAlignment="1" applyProtection="1">
      <alignment horizontal="center" wrapText="1"/>
    </xf>
    <xf numFmtId="0" fontId="7" fillId="37" borderId="0" xfId="0" applyFont="1" applyFill="1" applyBorder="1" applyAlignment="1" applyProtection="1">
      <alignment horizontal="center" wrapText="1"/>
    </xf>
    <xf numFmtId="0" fontId="5" fillId="0" borderId="0" xfId="0" applyFont="1" applyFill="1" applyBorder="1" applyAlignment="1" applyProtection="1">
      <alignment wrapText="1"/>
    </xf>
    <xf numFmtId="0" fontId="5" fillId="0" borderId="0" xfId="0" applyFont="1" applyAlignment="1" applyProtection="1">
      <alignment wrapText="1"/>
    </xf>
    <xf numFmtId="0" fontId="0" fillId="0" borderId="0" xfId="0" applyProtection="1"/>
    <xf numFmtId="0" fontId="36" fillId="2" borderId="3" xfId="0" applyFont="1" applyFill="1" applyBorder="1" applyAlignment="1" applyProtection="1">
      <alignment horizontal="center" vertical="center" wrapText="1"/>
    </xf>
    <xf numFmtId="0" fontId="36" fillId="37" borderId="3" xfId="0" applyFont="1" applyFill="1" applyBorder="1" applyAlignment="1" applyProtection="1">
      <alignment horizontal="center" vertical="center" wrapText="1"/>
    </xf>
    <xf numFmtId="0" fontId="37" fillId="0" borderId="0" xfId="0" applyFont="1" applyAlignment="1" applyProtection="1">
      <alignment vertical="center" wrapText="1"/>
    </xf>
    <xf numFmtId="166" fontId="36" fillId="2" borderId="3" xfId="1" applyNumberFormat="1" applyFont="1" applyFill="1" applyBorder="1" applyAlignment="1" applyProtection="1">
      <alignment horizontal="center" vertical="center" wrapText="1"/>
    </xf>
    <xf numFmtId="44" fontId="36" fillId="2" borderId="3" xfId="1" applyNumberFormat="1" applyFont="1" applyFill="1" applyBorder="1" applyAlignment="1" applyProtection="1">
      <alignment horizontal="center" vertical="center" wrapText="1"/>
    </xf>
    <xf numFmtId="166" fontId="38" fillId="2" borderId="3" xfId="1" applyNumberFormat="1" applyFont="1" applyFill="1" applyBorder="1" applyAlignment="1" applyProtection="1">
      <alignment horizontal="center" vertical="center" wrapText="1"/>
    </xf>
    <xf numFmtId="0" fontId="36" fillId="2" borderId="14" xfId="0" applyFont="1" applyFill="1" applyBorder="1" applyAlignment="1" applyProtection="1">
      <alignment horizontal="center" vertical="center" wrapText="1"/>
    </xf>
    <xf numFmtId="165" fontId="7" fillId="2" borderId="0" xfId="1" applyNumberFormat="1" applyFont="1" applyFill="1" applyBorder="1" applyAlignment="1" applyProtection="1">
      <alignment horizontal="center" wrapText="1"/>
    </xf>
    <xf numFmtId="16" fontId="37" fillId="38" borderId="1" xfId="0" applyNumberFormat="1" applyFont="1" applyFill="1" applyBorder="1" applyProtection="1"/>
    <xf numFmtId="0" fontId="37" fillId="38" borderId="0" xfId="0" applyFont="1" applyFill="1" applyBorder="1" applyAlignment="1" applyProtection="1">
      <alignment vertical="center" wrapText="1"/>
    </xf>
    <xf numFmtId="0" fontId="37" fillId="38" borderId="0" xfId="0" applyFont="1" applyFill="1" applyAlignment="1" applyProtection="1">
      <alignment horizontal="left" vertical="center"/>
    </xf>
    <xf numFmtId="0" fontId="37" fillId="38" borderId="0" xfId="0" applyFont="1" applyFill="1" applyProtection="1"/>
    <xf numFmtId="168" fontId="37" fillId="38" borderId="0" xfId="0" applyNumberFormat="1" applyFont="1" applyFill="1" applyAlignment="1" applyProtection="1">
      <alignment horizontal="right"/>
      <protection locked="0"/>
    </xf>
    <xf numFmtId="0" fontId="37" fillId="0" borderId="1" xfId="0" applyFont="1" applyBorder="1" applyAlignment="1"/>
    <xf numFmtId="0" fontId="37" fillId="0" borderId="1" xfId="0" applyFont="1" applyFill="1" applyBorder="1" applyAlignment="1"/>
    <xf numFmtId="0" fontId="41" fillId="4" borderId="23" xfId="0" applyFont="1" applyFill="1" applyBorder="1" applyAlignment="1" applyProtection="1">
      <alignment horizontal="center"/>
      <protection locked="0"/>
    </xf>
    <xf numFmtId="44" fontId="41" fillId="4" borderId="23" xfId="1" applyFont="1" applyFill="1" applyBorder="1" applyAlignment="1" applyProtection="1">
      <alignment horizontal="center"/>
      <protection locked="0"/>
    </xf>
    <xf numFmtId="0" fontId="41" fillId="4" borderId="23" xfId="0" applyFont="1" applyFill="1" applyBorder="1" applyAlignment="1" applyProtection="1">
      <alignment horizontal="center" wrapText="1"/>
      <protection locked="0"/>
    </xf>
    <xf numFmtId="0" fontId="41" fillId="4" borderId="1" xfId="0" applyFont="1" applyFill="1" applyBorder="1" applyAlignment="1" applyProtection="1">
      <alignment horizontal="center"/>
      <protection locked="0"/>
    </xf>
    <xf numFmtId="0" fontId="39" fillId="39" borderId="1" xfId="0" applyFont="1" applyFill="1" applyBorder="1" applyAlignment="1">
      <alignment horizontal="left"/>
    </xf>
    <xf numFmtId="0" fontId="39" fillId="39" borderId="1" xfId="0" applyFont="1" applyFill="1" applyBorder="1" applyAlignment="1">
      <alignment horizontal="left" wrapText="1"/>
    </xf>
    <xf numFmtId="166" fontId="39" fillId="39" borderId="1" xfId="1" applyNumberFormat="1" applyFont="1" applyFill="1" applyBorder="1" applyAlignment="1">
      <alignment horizontal="right"/>
    </xf>
    <xf numFmtId="164" fontId="39" fillId="39" borderId="1" xfId="0" applyNumberFormat="1" applyFont="1" applyFill="1" applyBorder="1" applyAlignment="1">
      <alignment horizontal="left"/>
    </xf>
    <xf numFmtId="15" fontId="39" fillId="39" borderId="1" xfId="0" applyNumberFormat="1" applyFont="1" applyFill="1" applyBorder="1" applyAlignment="1">
      <alignment horizontal="left"/>
    </xf>
    <xf numFmtId="164" fontId="39" fillId="0" borderId="0" xfId="0" applyNumberFormat="1" applyFont="1" applyFill="1" applyBorder="1" applyAlignment="1">
      <alignment horizontal="left"/>
    </xf>
    <xf numFmtId="0" fontId="39" fillId="0" borderId="0" xfId="0" applyFont="1" applyFill="1" applyBorder="1" applyAlignment="1">
      <alignment horizontal="left"/>
    </xf>
    <xf numFmtId="1" fontId="39" fillId="0" borderId="0" xfId="0" applyNumberFormat="1" applyFont="1" applyFill="1" applyBorder="1" applyAlignment="1">
      <alignment horizontal="left"/>
    </xf>
    <xf numFmtId="0" fontId="37" fillId="0" borderId="0" xfId="0" applyFont="1" applyFill="1" applyAlignment="1"/>
    <xf numFmtId="0" fontId="70" fillId="39" borderId="0" xfId="0" applyFont="1" applyFill="1" applyAlignment="1">
      <alignment horizontal="left" wrapText="1"/>
    </xf>
    <xf numFmtId="14" fontId="37" fillId="0" borderId="1" xfId="0" applyNumberFormat="1" applyFont="1" applyFill="1" applyBorder="1" applyProtection="1"/>
    <xf numFmtId="4" fontId="37" fillId="0" borderId="1" xfId="0" applyNumberFormat="1" applyFont="1" applyFill="1" applyBorder="1" applyProtection="1"/>
    <xf numFmtId="0" fontId="37" fillId="38" borderId="0" xfId="0" applyFont="1" applyFill="1" applyProtection="1">
      <protection locked="0"/>
    </xf>
    <xf numFmtId="0" fontId="39" fillId="38" borderId="1" xfId="0" applyFont="1" applyFill="1" applyBorder="1" applyAlignment="1" applyProtection="1"/>
    <xf numFmtId="0" fontId="79" fillId="38" borderId="1" xfId="0" applyFont="1" applyFill="1" applyBorder="1" applyAlignment="1">
      <alignment vertical="top" wrapText="1"/>
    </xf>
    <xf numFmtId="0" fontId="37" fillId="38" borderId="1" xfId="0" applyFont="1" applyFill="1" applyBorder="1" applyAlignment="1">
      <alignment vertical="top" wrapText="1"/>
    </xf>
    <xf numFmtId="16" fontId="39" fillId="38" borderId="2" xfId="0" applyNumberFormat="1" applyFont="1" applyFill="1" applyBorder="1" applyAlignment="1" applyProtection="1">
      <alignment wrapText="1"/>
    </xf>
    <xf numFmtId="0" fontId="0" fillId="0" borderId="1" xfId="0" applyNumberFormat="1" applyFont="1" applyFill="1" applyBorder="1" applyAlignment="1">
      <alignment wrapText="1"/>
    </xf>
    <xf numFmtId="14" fontId="0" fillId="0" borderId="1" xfId="0" applyNumberFormat="1" applyFont="1" applyFill="1" applyBorder="1" applyAlignment="1">
      <alignment horizontal="center" vertical="center"/>
    </xf>
    <xf numFmtId="14" fontId="0" fillId="0" borderId="1" xfId="0" applyNumberFormat="1" applyFont="1" applyFill="1" applyBorder="1" applyAlignment="1">
      <alignment horizontal="left" vertical="top" wrapText="1"/>
    </xf>
    <xf numFmtId="0" fontId="1" fillId="0" borderId="1" xfId="0" applyFont="1" applyFill="1" applyBorder="1" applyAlignment="1">
      <alignment horizontal="left" vertical="top" wrapText="1"/>
    </xf>
    <xf numFmtId="0" fontId="0" fillId="0" borderId="1" xfId="0" applyFont="1" applyFill="1" applyBorder="1" applyAlignment="1">
      <alignment vertical="center" wrapText="1"/>
    </xf>
    <xf numFmtId="0" fontId="0" fillId="0" borderId="1" xfId="0" applyFont="1" applyFill="1" applyBorder="1" applyAlignment="1">
      <alignment vertical="center"/>
    </xf>
    <xf numFmtId="14" fontId="0" fillId="0" borderId="1" xfId="0" applyNumberFormat="1" applyFont="1" applyFill="1" applyBorder="1" applyAlignment="1">
      <alignment horizontal="justify" vertical="top"/>
    </xf>
    <xf numFmtId="0" fontId="0" fillId="0" borderId="1" xfId="0" applyFont="1" applyFill="1" applyBorder="1" applyAlignment="1">
      <alignment horizontal="left" vertical="top" wrapText="1"/>
    </xf>
    <xf numFmtId="0" fontId="37"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41" fillId="0" borderId="0" xfId="0" applyFont="1" applyFill="1" applyBorder="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wrapText="1"/>
      <protection locked="0"/>
    </xf>
    <xf numFmtId="0" fontId="0" fillId="0" borderId="1" xfId="0" applyFill="1" applyBorder="1" applyAlignment="1">
      <alignment horizontal="center" vertical="center" wrapText="1"/>
    </xf>
    <xf numFmtId="0" fontId="0" fillId="0" borderId="1" xfId="0" applyFill="1" applyBorder="1" applyAlignment="1">
      <alignment vertical="center" wrapText="1"/>
    </xf>
    <xf numFmtId="0" fontId="0" fillId="0" borderId="0" xfId="0" applyFill="1" applyBorder="1" applyAlignment="1">
      <alignment vertical="center" wrapText="1"/>
    </xf>
    <xf numFmtId="14" fontId="0" fillId="0" borderId="1" xfId="0" applyNumberFormat="1" applyFill="1" applyBorder="1" applyAlignment="1">
      <alignment vertical="center" wrapText="1"/>
    </xf>
    <xf numFmtId="0" fontId="37" fillId="38" borderId="1" xfId="0" applyFont="1" applyFill="1" applyBorder="1" applyProtection="1">
      <protection locked="0"/>
    </xf>
    <xf numFmtId="1" fontId="39" fillId="38" borderId="1" xfId="1" applyNumberFormat="1" applyFont="1" applyFill="1" applyBorder="1" applyAlignment="1" applyProtection="1">
      <alignment horizontal="right" wrapText="1"/>
    </xf>
    <xf numFmtId="166" fontId="37" fillId="38" borderId="0" xfId="0" applyNumberFormat="1" applyFont="1" applyFill="1" applyAlignment="1">
      <alignment horizontal="right"/>
    </xf>
    <xf numFmtId="0" fontId="39" fillId="38" borderId="1" xfId="1" applyNumberFormat="1" applyFont="1" applyFill="1" applyBorder="1" applyAlignment="1" applyProtection="1">
      <alignment horizontal="right" wrapText="1"/>
    </xf>
    <xf numFmtId="16" fontId="37" fillId="38" borderId="1" xfId="0" applyNumberFormat="1" applyFont="1" applyFill="1" applyBorder="1" applyProtection="1">
      <protection locked="0"/>
    </xf>
    <xf numFmtId="14" fontId="0" fillId="0" borderId="1" xfId="0" applyNumberFormat="1" applyFill="1" applyBorder="1" applyAlignment="1">
      <alignment horizontal="center" vertical="center" wrapText="1"/>
    </xf>
    <xf numFmtId="166" fontId="37" fillId="0" borderId="0" xfId="0" applyNumberFormat="1" applyFont="1" applyAlignment="1"/>
    <xf numFmtId="0" fontId="84" fillId="38" borderId="1" xfId="0" applyFont="1" applyFill="1" applyBorder="1" applyAlignment="1">
      <alignment vertical="top" wrapText="1"/>
    </xf>
    <xf numFmtId="0" fontId="80" fillId="0" borderId="0" xfId="0" applyFont="1" applyProtection="1"/>
    <xf numFmtId="0" fontId="78" fillId="40" borderId="0" xfId="0" applyFont="1" applyFill="1" applyAlignment="1" applyProtection="1">
      <alignment horizontal="center"/>
    </xf>
    <xf numFmtId="0" fontId="36" fillId="2" borderId="1" xfId="0" applyFont="1" applyFill="1" applyBorder="1" applyAlignment="1" applyProtection="1">
      <alignment horizontal="center" wrapText="1"/>
    </xf>
    <xf numFmtId="44" fontId="36" fillId="2" borderId="1" xfId="1" applyFont="1" applyFill="1" applyBorder="1" applyAlignment="1" applyProtection="1">
      <alignment horizontal="center" wrapText="1"/>
    </xf>
    <xf numFmtId="0" fontId="38" fillId="0" borderId="1" xfId="0" applyFont="1" applyFill="1" applyBorder="1" applyAlignment="1" applyProtection="1">
      <alignment horizontal="center" wrapText="1"/>
    </xf>
    <xf numFmtId="0" fontId="37" fillId="0" borderId="1" xfId="0" applyFont="1" applyFill="1" applyBorder="1" applyAlignment="1" applyProtection="1">
      <alignment horizontal="center" wrapText="1"/>
    </xf>
    <xf numFmtId="0" fontId="39" fillId="47" borderId="1" xfId="0" applyFont="1" applyFill="1" applyBorder="1" applyProtection="1"/>
    <xf numFmtId="0" fontId="37" fillId="47" borderId="0" xfId="0" applyFont="1" applyFill="1" applyProtection="1">
      <protection locked="0"/>
    </xf>
    <xf numFmtId="0" fontId="70" fillId="39" borderId="1" xfId="0" applyFont="1" applyFill="1" applyBorder="1" applyAlignment="1">
      <alignment horizontal="left" wrapText="1"/>
    </xf>
    <xf numFmtId="166" fontId="37" fillId="39" borderId="1" xfId="0" applyNumberFormat="1" applyFont="1" applyFill="1" applyBorder="1" applyAlignment="1">
      <alignment horizontal="left" wrapText="1"/>
    </xf>
    <xf numFmtId="16" fontId="37" fillId="47" borderId="1" xfId="0" applyNumberFormat="1" applyFont="1" applyFill="1" applyBorder="1" applyProtection="1">
      <protection locked="0"/>
    </xf>
    <xf numFmtId="0" fontId="7" fillId="0" borderId="0" xfId="0" applyFont="1" applyAlignment="1">
      <alignment vertical="top"/>
    </xf>
    <xf numFmtId="0" fontId="37" fillId="0" borderId="0" xfId="0" applyFont="1" applyAlignment="1">
      <alignment vertical="top"/>
    </xf>
    <xf numFmtId="165" fontId="37" fillId="0" borderId="0" xfId="0" applyNumberFormat="1" applyFont="1" applyAlignment="1">
      <alignment vertical="top"/>
    </xf>
    <xf numFmtId="0" fontId="37" fillId="0" borderId="0" xfId="0" applyNumberFormat="1" applyFont="1" applyAlignment="1">
      <alignment vertical="top"/>
    </xf>
    <xf numFmtId="0" fontId="37" fillId="0" borderId="0" xfId="0" applyFont="1" applyFill="1" applyBorder="1" applyAlignment="1" applyProtection="1">
      <alignment vertical="top" wrapText="1"/>
      <protection locked="0"/>
    </xf>
    <xf numFmtId="0" fontId="37" fillId="0" borderId="0" xfId="0" applyFont="1" applyFill="1" applyAlignment="1" applyProtection="1">
      <alignment vertical="top" wrapText="1"/>
      <protection locked="0"/>
    </xf>
    <xf numFmtId="0" fontId="37" fillId="0" borderId="0" xfId="0" applyFont="1" applyFill="1" applyAlignment="1" applyProtection="1">
      <alignment vertical="top"/>
      <protection locked="0"/>
    </xf>
    <xf numFmtId="0" fontId="36" fillId="2" borderId="0" xfId="0" applyFont="1" applyFill="1" applyBorder="1" applyAlignment="1" applyProtection="1">
      <alignment horizontal="center" vertical="top" wrapText="1"/>
    </xf>
    <xf numFmtId="44" fontId="36" fillId="2" borderId="0" xfId="1" applyNumberFormat="1" applyFont="1" applyFill="1" applyBorder="1" applyAlignment="1" applyProtection="1">
      <alignment horizontal="center" vertical="top" wrapText="1"/>
    </xf>
    <xf numFmtId="44" fontId="36" fillId="2" borderId="0" xfId="1" applyNumberFormat="1" applyFont="1" applyFill="1" applyBorder="1" applyAlignment="1" applyProtection="1">
      <alignment horizontal="left" vertical="top" wrapText="1"/>
    </xf>
    <xf numFmtId="165" fontId="36" fillId="2" borderId="0" xfId="1" applyNumberFormat="1" applyFont="1" applyFill="1" applyBorder="1" applyAlignment="1" applyProtection="1">
      <alignment horizontal="center" vertical="top" wrapText="1"/>
    </xf>
    <xf numFmtId="0" fontId="36" fillId="37" borderId="0" xfId="0" applyFont="1" applyFill="1" applyBorder="1" applyAlignment="1" applyProtection="1">
      <alignment horizontal="center" vertical="top" wrapText="1"/>
    </xf>
    <xf numFmtId="0" fontId="37" fillId="0" borderId="0" xfId="0" applyFont="1" applyFill="1" applyBorder="1" applyAlignment="1" applyProtection="1">
      <alignment vertical="top" wrapText="1"/>
    </xf>
    <xf numFmtId="0" fontId="37" fillId="0" borderId="0" xfId="0" applyFont="1" applyBorder="1" applyAlignment="1" applyProtection="1">
      <alignment vertical="top" wrapText="1"/>
    </xf>
    <xf numFmtId="0" fontId="37" fillId="0" borderId="0" xfId="0" applyFont="1" applyBorder="1" applyAlignment="1" applyProtection="1">
      <alignment vertical="top"/>
    </xf>
    <xf numFmtId="166" fontId="59" fillId="2" borderId="0" xfId="1" applyNumberFormat="1" applyFont="1" applyFill="1" applyBorder="1" applyAlignment="1" applyProtection="1">
      <alignment horizontal="center" vertical="top" wrapText="1"/>
    </xf>
    <xf numFmtId="0" fontId="37" fillId="38" borderId="1" xfId="0" applyFont="1" applyFill="1" applyBorder="1" applyAlignment="1" applyProtection="1">
      <alignment vertical="top" wrapText="1"/>
    </xf>
    <xf numFmtId="166" fontId="37" fillId="38" borderId="1" xfId="1" applyNumberFormat="1" applyFont="1" applyFill="1" applyBorder="1" applyAlignment="1" applyProtection="1">
      <alignment vertical="top" wrapText="1"/>
    </xf>
    <xf numFmtId="44" fontId="37" fillId="38" borderId="1" xfId="1" applyNumberFormat="1" applyFont="1" applyFill="1" applyBorder="1" applyAlignment="1" applyProtection="1">
      <alignment horizontal="left" vertical="top" wrapText="1"/>
    </xf>
    <xf numFmtId="166" fontId="39" fillId="38" borderId="1" xfId="1" applyNumberFormat="1" applyFont="1" applyFill="1" applyBorder="1" applyAlignment="1" applyProtection="1">
      <alignment vertical="top" wrapText="1"/>
    </xf>
    <xf numFmtId="16" fontId="37" fillId="38" borderId="1" xfId="0" applyNumberFormat="1" applyFont="1" applyFill="1" applyBorder="1" applyAlignment="1" applyProtection="1">
      <alignment vertical="top" wrapText="1"/>
    </xf>
    <xf numFmtId="15" fontId="37" fillId="38" borderId="1" xfId="0" applyNumberFormat="1" applyFont="1" applyFill="1" applyBorder="1" applyAlignment="1" applyProtection="1">
      <alignment vertical="top" wrapText="1"/>
    </xf>
    <xf numFmtId="0" fontId="55" fillId="38" borderId="1" xfId="0" applyFont="1" applyFill="1" applyBorder="1" applyAlignment="1" applyProtection="1">
      <alignment horizontal="center" vertical="top"/>
    </xf>
    <xf numFmtId="0" fontId="37" fillId="38" borderId="1" xfId="1" applyNumberFormat="1" applyFont="1" applyFill="1" applyBorder="1" applyAlignment="1" applyProtection="1">
      <alignment horizontal="left" vertical="top" wrapText="1"/>
    </xf>
    <xf numFmtId="0" fontId="39" fillId="38" borderId="1" xfId="0" applyFont="1" applyFill="1" applyBorder="1" applyAlignment="1" applyProtection="1">
      <alignment vertical="top" wrapText="1"/>
    </xf>
    <xf numFmtId="6" fontId="37" fillId="38" borderId="1" xfId="0" applyNumberFormat="1" applyFont="1" applyFill="1" applyBorder="1" applyAlignment="1" applyProtection="1">
      <alignment vertical="top" wrapText="1"/>
    </xf>
    <xf numFmtId="164" fontId="37" fillId="38" borderId="1" xfId="0" applyNumberFormat="1" applyFont="1" applyFill="1" applyBorder="1" applyAlignment="1" applyProtection="1">
      <alignment vertical="top" wrapText="1"/>
    </xf>
    <xf numFmtId="166" fontId="37" fillId="38" borderId="1" xfId="0" applyNumberFormat="1" applyFont="1" applyFill="1" applyBorder="1" applyAlignment="1" applyProtection="1">
      <alignment vertical="top" wrapText="1"/>
    </xf>
    <xf numFmtId="168" fontId="37" fillId="38" borderId="1" xfId="0" applyNumberFormat="1" applyFont="1" applyFill="1" applyBorder="1" applyAlignment="1" applyProtection="1">
      <alignment horizontal="right" vertical="top"/>
    </xf>
    <xf numFmtId="169" fontId="39" fillId="38" borderId="1" xfId="1" applyNumberFormat="1" applyFont="1" applyFill="1" applyBorder="1" applyAlignment="1" applyProtection="1">
      <alignment vertical="top" wrapText="1"/>
    </xf>
    <xf numFmtId="0" fontId="37" fillId="38" borderId="1" xfId="0" applyFont="1" applyFill="1" applyBorder="1" applyAlignment="1" applyProtection="1">
      <alignment vertical="top"/>
    </xf>
    <xf numFmtId="168" fontId="39" fillId="38" borderId="1" xfId="1" applyNumberFormat="1" applyFont="1" applyFill="1" applyBorder="1" applyAlignment="1" applyProtection="1">
      <alignment horizontal="right" vertical="top" wrapText="1"/>
    </xf>
    <xf numFmtId="166" fontId="37" fillId="38" borderId="1" xfId="0" applyNumberFormat="1" applyFont="1" applyFill="1" applyBorder="1" applyAlignment="1" applyProtection="1">
      <alignment horizontal="right" vertical="top"/>
    </xf>
    <xf numFmtId="168" fontId="37" fillId="38" borderId="1" xfId="0" applyNumberFormat="1" applyFont="1" applyFill="1" applyBorder="1" applyAlignment="1" applyProtection="1">
      <alignment vertical="top" wrapText="1"/>
    </xf>
    <xf numFmtId="166" fontId="37" fillId="38" borderId="1" xfId="0" applyNumberFormat="1" applyFont="1" applyFill="1" applyBorder="1" applyAlignment="1">
      <alignment vertical="top"/>
    </xf>
    <xf numFmtId="0" fontId="0" fillId="38" borderId="1" xfId="0" applyFill="1" applyBorder="1" applyAlignment="1">
      <alignment vertical="top"/>
    </xf>
    <xf numFmtId="0" fontId="79" fillId="38" borderId="1" xfId="0" applyFont="1" applyFill="1" applyBorder="1" applyAlignment="1" applyProtection="1">
      <alignment vertical="top" wrapText="1"/>
    </xf>
    <xf numFmtId="44" fontId="37" fillId="38" borderId="1" xfId="0" applyNumberFormat="1" applyFont="1" applyFill="1" applyBorder="1" applyAlignment="1">
      <alignment vertical="top"/>
    </xf>
    <xf numFmtId="0" fontId="79" fillId="38" borderId="1" xfId="0" applyFont="1" applyFill="1" applyBorder="1" applyAlignment="1" applyProtection="1">
      <alignment horizontal="right" vertical="top" wrapText="1"/>
    </xf>
    <xf numFmtId="0" fontId="37" fillId="38" borderId="1" xfId="0" applyFont="1" applyFill="1" applyBorder="1" applyAlignment="1">
      <alignment vertical="top"/>
    </xf>
    <xf numFmtId="0" fontId="84" fillId="38" borderId="1" xfId="0" applyFont="1" applyFill="1" applyBorder="1" applyAlignment="1" applyProtection="1">
      <alignment vertical="top" wrapText="1"/>
    </xf>
    <xf numFmtId="166" fontId="84" fillId="38" borderId="1" xfId="0" applyNumberFormat="1" applyFont="1" applyFill="1" applyBorder="1" applyAlignment="1">
      <alignment vertical="top"/>
    </xf>
    <xf numFmtId="170" fontId="84" fillId="38" borderId="1" xfId="0" applyNumberFormat="1" applyFont="1" applyFill="1" applyBorder="1" applyAlignment="1" applyProtection="1">
      <alignment vertical="top" wrapText="1"/>
    </xf>
    <xf numFmtId="168" fontId="84" fillId="38" borderId="1" xfId="0" applyNumberFormat="1" applyFont="1" applyFill="1" applyBorder="1" applyAlignment="1" applyProtection="1">
      <alignment vertical="top" wrapText="1"/>
    </xf>
    <xf numFmtId="4" fontId="0" fillId="38" borderId="1" xfId="0" applyNumberFormat="1" applyFill="1" applyBorder="1" applyAlignment="1">
      <alignment vertical="top"/>
    </xf>
    <xf numFmtId="3" fontId="37" fillId="38" borderId="1" xfId="0" applyNumberFormat="1" applyFont="1" applyFill="1" applyBorder="1" applyAlignment="1">
      <alignment vertical="top"/>
    </xf>
    <xf numFmtId="4" fontId="37" fillId="38" borderId="1" xfId="0" applyNumberFormat="1" applyFont="1" applyFill="1" applyBorder="1" applyAlignment="1">
      <alignment vertical="top"/>
    </xf>
    <xf numFmtId="15" fontId="37" fillId="38" borderId="1" xfId="0" applyNumberFormat="1" applyFont="1" applyFill="1" applyBorder="1" applyAlignment="1">
      <alignment vertical="top"/>
    </xf>
    <xf numFmtId="0" fontId="0" fillId="0" borderId="0" xfId="0" applyAlignment="1">
      <alignment vertical="top"/>
    </xf>
    <xf numFmtId="0" fontId="37" fillId="38" borderId="1" xfId="0" applyFont="1" applyFill="1" applyBorder="1" applyAlignment="1" applyProtection="1">
      <alignment wrapText="1"/>
      <protection locked="0"/>
    </xf>
    <xf numFmtId="166" fontId="37" fillId="38" borderId="1" xfId="0" applyNumberFormat="1" applyFont="1" applyFill="1" applyBorder="1" applyProtection="1">
      <protection locked="0"/>
    </xf>
    <xf numFmtId="0" fontId="7" fillId="0" borderId="0" xfId="0" quotePrefix="1" applyFont="1" applyFill="1" applyBorder="1" applyAlignment="1" applyProtection="1">
      <alignment horizontal="left" vertical="center" wrapText="1"/>
    </xf>
    <xf numFmtId="165" fontId="57" fillId="0" borderId="0" xfId="0" applyNumberFormat="1" applyFont="1" applyFill="1" applyBorder="1" applyAlignment="1" applyProtection="1">
      <alignment horizontal="left" vertical="center"/>
    </xf>
    <xf numFmtId="0" fontId="37" fillId="50" borderId="1" xfId="0" applyFont="1" applyFill="1" applyBorder="1" applyProtection="1">
      <protection locked="0"/>
    </xf>
    <xf numFmtId="14" fontId="37" fillId="50" borderId="1" xfId="0" applyNumberFormat="1" applyFont="1" applyFill="1" applyBorder="1" applyProtection="1">
      <protection locked="0"/>
    </xf>
    <xf numFmtId="170" fontId="37" fillId="38" borderId="1" xfId="0" applyNumberFormat="1" applyFont="1" applyFill="1" applyBorder="1" applyAlignment="1" applyProtection="1">
      <alignment vertical="top" wrapText="1"/>
    </xf>
    <xf numFmtId="0" fontId="78" fillId="38" borderId="1" xfId="0" applyFont="1" applyFill="1" applyBorder="1" applyProtection="1">
      <protection locked="0"/>
    </xf>
    <xf numFmtId="14" fontId="37" fillId="51" borderId="1" xfId="0" applyNumberFormat="1" applyFont="1" applyFill="1" applyBorder="1" applyProtection="1">
      <protection locked="0"/>
    </xf>
    <xf numFmtId="0" fontId="37" fillId="51" borderId="1" xfId="0" applyFont="1" applyFill="1" applyBorder="1" applyProtection="1">
      <protection locked="0"/>
    </xf>
    <xf numFmtId="4" fontId="37" fillId="51" borderId="1" xfId="0" applyNumberFormat="1" applyFont="1" applyFill="1" applyBorder="1" applyProtection="1">
      <protection locked="0"/>
    </xf>
    <xf numFmtId="0" fontId="86" fillId="0" borderId="1" xfId="0" applyFont="1" applyFill="1" applyBorder="1" applyAlignment="1">
      <alignment horizontal="left" vertical="top" wrapText="1"/>
    </xf>
    <xf numFmtId="0" fontId="37" fillId="0" borderId="0" xfId="0" applyFont="1" applyAlignment="1" applyProtection="1">
      <alignment horizontal="right"/>
    </xf>
    <xf numFmtId="0" fontId="36" fillId="2" borderId="1" xfId="0" applyFont="1" applyFill="1" applyBorder="1" applyAlignment="1" applyProtection="1">
      <alignment horizontal="right" wrapText="1"/>
    </xf>
    <xf numFmtId="0" fontId="37" fillId="0" borderId="1" xfId="0" applyFont="1" applyFill="1" applyBorder="1" applyAlignment="1" applyProtection="1">
      <alignment horizontal="right"/>
    </xf>
    <xf numFmtId="0" fontId="37" fillId="50" borderId="1" xfId="0" applyFont="1" applyFill="1" applyBorder="1" applyAlignment="1" applyProtection="1">
      <alignment horizontal="right"/>
      <protection locked="0"/>
    </xf>
    <xf numFmtId="0" fontId="37" fillId="51" borderId="1" xfId="0" applyFont="1" applyFill="1" applyBorder="1" applyAlignment="1" applyProtection="1">
      <alignment horizontal="right"/>
      <protection locked="0"/>
    </xf>
    <xf numFmtId="0" fontId="37" fillId="0" borderId="0" xfId="0" applyFont="1" applyAlignment="1" applyProtection="1">
      <alignment horizontal="right"/>
      <protection locked="0"/>
    </xf>
    <xf numFmtId="166" fontId="37" fillId="39" borderId="1" xfId="0" applyNumberFormat="1" applyFont="1" applyFill="1" applyBorder="1" applyAlignment="1">
      <alignment horizontal="right" wrapText="1"/>
    </xf>
    <xf numFmtId="0" fontId="0" fillId="38" borderId="1" xfId="0" applyFill="1" applyBorder="1" applyAlignment="1" applyProtection="1">
      <alignment horizontal="left" vertical="top" wrapText="1"/>
    </xf>
    <xf numFmtId="0" fontId="0" fillId="0" borderId="1" xfId="0" applyFill="1" applyBorder="1" applyAlignment="1" applyProtection="1">
      <alignment horizontal="left" vertical="top" wrapText="1"/>
      <protection locked="0"/>
    </xf>
    <xf numFmtId="166" fontId="2" fillId="0" borderId="1" xfId="1" applyNumberFormat="1" applyFont="1" applyFill="1" applyBorder="1" applyAlignment="1" applyProtection="1">
      <alignment horizontal="left" vertical="top" wrapText="1"/>
      <protection locked="0"/>
    </xf>
    <xf numFmtId="44" fontId="6" fillId="0" borderId="1" xfId="1" applyFont="1" applyFill="1" applyBorder="1" applyAlignment="1" applyProtection="1">
      <alignment horizontal="left" vertical="top" wrapText="1"/>
      <protection locked="0"/>
    </xf>
    <xf numFmtId="166" fontId="2" fillId="38" borderId="1" xfId="1" applyNumberFormat="1" applyFont="1" applyFill="1" applyBorder="1" applyAlignment="1" applyProtection="1">
      <alignment horizontal="left" vertical="top" wrapText="1"/>
    </xf>
    <xf numFmtId="44" fontId="0" fillId="38" borderId="1" xfId="1" applyNumberFormat="1" applyFont="1" applyFill="1" applyBorder="1" applyAlignment="1" applyProtection="1">
      <alignment horizontal="left" vertical="top" wrapText="1"/>
    </xf>
    <xf numFmtId="166" fontId="6" fillId="38" borderId="1" xfId="1" applyNumberFormat="1" applyFont="1" applyFill="1" applyBorder="1" applyAlignment="1" applyProtection="1">
      <alignment horizontal="left" vertical="top" wrapText="1"/>
    </xf>
    <xf numFmtId="16" fontId="0" fillId="38" borderId="1" xfId="0" applyNumberFormat="1" applyFill="1" applyBorder="1" applyAlignment="1" applyProtection="1">
      <alignment horizontal="left" vertical="top" wrapText="1"/>
    </xf>
    <xf numFmtId="15" fontId="0" fillId="38" borderId="1" xfId="0" applyNumberFormat="1" applyFill="1" applyBorder="1" applyAlignment="1" applyProtection="1">
      <alignment horizontal="left" vertical="top" wrapText="1"/>
    </xf>
    <xf numFmtId="0" fontId="34" fillId="38" borderId="1" xfId="0" applyFont="1" applyFill="1" applyBorder="1" applyAlignment="1" applyProtection="1">
      <alignment horizontal="left" vertical="top"/>
    </xf>
    <xf numFmtId="0" fontId="0" fillId="38" borderId="1" xfId="0" applyFill="1" applyBorder="1" applyAlignment="1" applyProtection="1">
      <alignment horizontal="left" vertical="top"/>
    </xf>
    <xf numFmtId="0" fontId="6" fillId="38" borderId="1" xfId="0" applyFont="1" applyFill="1" applyBorder="1" applyAlignment="1" applyProtection="1">
      <alignment horizontal="left" vertical="top" wrapText="1"/>
    </xf>
    <xf numFmtId="44" fontId="56" fillId="38" borderId="1" xfId="1" applyNumberFormat="1" applyFont="1" applyFill="1" applyBorder="1" applyAlignment="1" applyProtection="1">
      <alignment horizontal="left" vertical="top" wrapText="1"/>
    </xf>
    <xf numFmtId="0" fontId="6" fillId="38" borderId="1" xfId="0" applyFont="1" applyFill="1" applyBorder="1" applyAlignment="1" applyProtection="1">
      <alignment horizontal="left" vertical="top"/>
    </xf>
    <xf numFmtId="0" fontId="0" fillId="38" borderId="1" xfId="0" applyFont="1" applyFill="1" applyBorder="1" applyAlignment="1" applyProtection="1">
      <alignment horizontal="left" vertical="top" wrapText="1"/>
    </xf>
    <xf numFmtId="0" fontId="2" fillId="38" borderId="1" xfId="1" applyNumberFormat="1" applyFont="1" applyFill="1" applyBorder="1" applyAlignment="1" applyProtection="1">
      <alignment horizontal="left" vertical="top" wrapText="1"/>
    </xf>
    <xf numFmtId="0" fontId="0" fillId="38" borderId="2" xfId="0" applyFill="1" applyBorder="1" applyAlignment="1" applyProtection="1">
      <alignment horizontal="left" vertical="top" wrapText="1"/>
    </xf>
    <xf numFmtId="44" fontId="2" fillId="38" borderId="1" xfId="1" applyNumberFormat="1" applyFont="1" applyFill="1" applyBorder="1" applyAlignment="1" applyProtection="1">
      <alignment horizontal="left" vertical="top" wrapText="1"/>
    </xf>
    <xf numFmtId="0" fontId="0" fillId="38" borderId="23" xfId="0" applyFill="1" applyBorder="1" applyAlignment="1" applyProtection="1">
      <alignment horizontal="left" vertical="top" wrapText="1"/>
    </xf>
    <xf numFmtId="166" fontId="2" fillId="38" borderId="23" xfId="1" applyNumberFormat="1" applyFont="1" applyFill="1" applyBorder="1" applyAlignment="1" applyProtection="1">
      <alignment horizontal="left" vertical="top" wrapText="1"/>
    </xf>
    <xf numFmtId="44" fontId="2" fillId="38" borderId="23" xfId="1" applyNumberFormat="1" applyFont="1" applyFill="1" applyBorder="1" applyAlignment="1" applyProtection="1">
      <alignment horizontal="left" vertical="top" wrapText="1"/>
    </xf>
    <xf numFmtId="166" fontId="6" fillId="38" borderId="23" xfId="1" applyNumberFormat="1" applyFont="1" applyFill="1" applyBorder="1" applyAlignment="1" applyProtection="1">
      <alignment horizontal="left" vertical="top" wrapText="1"/>
    </xf>
    <xf numFmtId="0" fontId="34" fillId="38" borderId="23" xfId="0" applyFont="1" applyFill="1" applyBorder="1" applyAlignment="1" applyProtection="1">
      <alignment horizontal="left" vertical="top"/>
    </xf>
    <xf numFmtId="16" fontId="0" fillId="38" borderId="1" xfId="0" applyNumberFormat="1" applyFont="1" applyFill="1" applyBorder="1" applyAlignment="1" applyProtection="1">
      <alignment horizontal="left" vertical="top" wrapText="1"/>
    </xf>
    <xf numFmtId="166" fontId="0" fillId="38" borderId="1" xfId="1" applyNumberFormat="1" applyFont="1" applyFill="1" applyBorder="1" applyAlignment="1" applyProtection="1">
      <alignment horizontal="left" vertical="top" wrapText="1"/>
    </xf>
    <xf numFmtId="0" fontId="0" fillId="38" borderId="1" xfId="0" applyFont="1" applyFill="1" applyBorder="1" applyAlignment="1" applyProtection="1">
      <alignment horizontal="left" vertical="top"/>
    </xf>
    <xf numFmtId="0" fontId="0" fillId="38" borderId="1" xfId="1" applyNumberFormat="1" applyFont="1" applyFill="1" applyBorder="1" applyAlignment="1" applyProtection="1">
      <alignment horizontal="left" vertical="top" wrapText="1"/>
    </xf>
    <xf numFmtId="164" fontId="0" fillId="38" borderId="1" xfId="0" applyNumberFormat="1" applyFill="1" applyBorder="1" applyAlignment="1" applyProtection="1">
      <alignment horizontal="left" vertical="top" wrapText="1"/>
    </xf>
    <xf numFmtId="44" fontId="65" fillId="38" borderId="1" xfId="1" applyNumberFormat="1" applyFont="1" applyFill="1" applyBorder="1" applyAlignment="1" applyProtection="1">
      <alignment horizontal="left" vertical="top" wrapText="1"/>
    </xf>
    <xf numFmtId="8" fontId="6" fillId="38" borderId="1" xfId="1" applyNumberFormat="1" applyFont="1" applyFill="1" applyBorder="1" applyAlignment="1" applyProtection="1">
      <alignment horizontal="left" vertical="top" wrapText="1"/>
    </xf>
    <xf numFmtId="0" fontId="72" fillId="38" borderId="0" xfId="0" applyFont="1" applyFill="1" applyAlignment="1" applyProtection="1">
      <alignment horizontal="left" vertical="top" wrapText="1"/>
    </xf>
    <xf numFmtId="44" fontId="74" fillId="38" borderId="1" xfId="1" applyNumberFormat="1" applyFont="1" applyFill="1" applyBorder="1" applyAlignment="1" applyProtection="1">
      <alignment horizontal="left" vertical="top" wrapText="1"/>
    </xf>
    <xf numFmtId="0" fontId="75" fillId="38" borderId="1" xfId="0" applyFont="1" applyFill="1" applyBorder="1" applyAlignment="1" applyProtection="1">
      <alignment horizontal="left" vertical="top"/>
    </xf>
    <xf numFmtId="49" fontId="2" fillId="38" borderId="1" xfId="1" applyNumberFormat="1" applyFont="1" applyFill="1" applyBorder="1" applyAlignment="1" applyProtection="1">
      <alignment horizontal="left" vertical="top" wrapText="1"/>
    </xf>
    <xf numFmtId="6" fontId="0" fillId="38" borderId="1" xfId="0" applyNumberFormat="1" applyFill="1" applyBorder="1" applyAlignment="1" applyProtection="1">
      <alignment horizontal="left" vertical="top" wrapText="1"/>
    </xf>
    <xf numFmtId="44" fontId="83" fillId="38" borderId="1" xfId="1" applyNumberFormat="1" applyFont="1" applyFill="1" applyBorder="1" applyAlignment="1" applyProtection="1">
      <alignment horizontal="left" vertical="top" wrapText="1"/>
    </xf>
    <xf numFmtId="0" fontId="0" fillId="38" borderId="0" xfId="0" applyFill="1" applyAlignment="1" applyProtection="1">
      <alignment horizontal="left" vertical="top"/>
    </xf>
    <xf numFmtId="0" fontId="83" fillId="38" borderId="1" xfId="1" applyNumberFormat="1" applyFont="1" applyFill="1" applyBorder="1" applyAlignment="1" applyProtection="1">
      <alignment horizontal="left" vertical="top" wrapText="1"/>
    </xf>
    <xf numFmtId="6" fontId="6" fillId="38" borderId="1" xfId="1" applyNumberFormat="1" applyFont="1" applyFill="1" applyBorder="1" applyAlignment="1" applyProtection="1">
      <alignment horizontal="left" vertical="top" wrapText="1"/>
    </xf>
    <xf numFmtId="44" fontId="2" fillId="0" borderId="1" xfId="1" applyNumberFormat="1" applyFont="1" applyFill="1" applyBorder="1" applyAlignment="1" applyProtection="1">
      <alignment horizontal="left" vertical="top" wrapText="1"/>
      <protection locked="0"/>
    </xf>
    <xf numFmtId="165" fontId="6" fillId="0" borderId="1" xfId="1" applyNumberFormat="1" applyFont="1" applyFill="1" applyBorder="1" applyAlignment="1" applyProtection="1">
      <alignment horizontal="left" vertical="top" wrapText="1"/>
      <protection locked="0"/>
    </xf>
    <xf numFmtId="0" fontId="0" fillId="0" borderId="0" xfId="0" applyBorder="1" applyAlignment="1" applyProtection="1">
      <alignment horizontal="center" vertical="center" wrapText="1"/>
    </xf>
    <xf numFmtId="0" fontId="0" fillId="0" borderId="0" xfId="0" applyBorder="1" applyAlignment="1" applyProtection="1">
      <alignment horizontal="center" vertical="center"/>
    </xf>
    <xf numFmtId="0" fontId="0" fillId="0" borderId="1" xfId="0" applyBorder="1" applyAlignment="1">
      <alignment horizontal="left" vertical="top"/>
    </xf>
    <xf numFmtId="14" fontId="0" fillId="0" borderId="1" xfId="0" applyNumberFormat="1" applyBorder="1" applyAlignment="1">
      <alignment horizontal="left" vertical="top"/>
    </xf>
    <xf numFmtId="0" fontId="0" fillId="0" borderId="1" xfId="0" applyFill="1" applyBorder="1" applyAlignment="1">
      <alignment horizontal="left" vertical="top"/>
    </xf>
    <xf numFmtId="0" fontId="0" fillId="0" borderId="0" xfId="0" applyFill="1" applyAlignment="1">
      <alignment horizontal="left" vertical="top"/>
    </xf>
    <xf numFmtId="4" fontId="0" fillId="0" borderId="1" xfId="0" applyNumberFormat="1" applyFill="1" applyBorder="1" applyAlignment="1">
      <alignment horizontal="left" vertical="top"/>
    </xf>
    <xf numFmtId="43" fontId="0" fillId="0" borderId="1" xfId="0" applyNumberFormat="1" applyBorder="1" applyAlignment="1">
      <alignment horizontal="left" vertical="top"/>
    </xf>
    <xf numFmtId="0" fontId="0" fillId="0" borderId="0" xfId="0" applyAlignment="1" applyProtection="1">
      <alignment horizontal="left" vertical="top"/>
    </xf>
    <xf numFmtId="0" fontId="0" fillId="0" borderId="0" xfId="0" applyFill="1" applyAlignment="1" applyProtection="1">
      <alignment horizontal="left" vertical="top"/>
    </xf>
    <xf numFmtId="0" fontId="0" fillId="0" borderId="1" xfId="0" applyFill="1" applyBorder="1" applyAlignment="1" applyProtection="1">
      <alignment horizontal="left" vertical="top"/>
    </xf>
    <xf numFmtId="166" fontId="0" fillId="40" borderId="1" xfId="0" applyNumberFormat="1" applyFill="1" applyBorder="1" applyAlignment="1" applyProtection="1">
      <alignment horizontal="left" vertical="top"/>
    </xf>
    <xf numFmtId="4" fontId="0" fillId="40" borderId="1" xfId="0" applyNumberFormat="1" applyFill="1" applyBorder="1" applyAlignment="1" applyProtection="1">
      <alignment horizontal="left" vertical="top"/>
    </xf>
    <xf numFmtId="0" fontId="3" fillId="2" borderId="0" xfId="0" applyFont="1" applyFill="1" applyAlignment="1" applyProtection="1">
      <alignment horizontal="left" vertical="top" wrapText="1"/>
    </xf>
    <xf numFmtId="0" fontId="0" fillId="41" borderId="1" xfId="0" applyFill="1" applyBorder="1" applyAlignment="1" applyProtection="1">
      <alignment horizontal="left" vertical="top"/>
    </xf>
    <xf numFmtId="0" fontId="0" fillId="42" borderId="1" xfId="0" applyFill="1" applyBorder="1" applyAlignment="1" applyProtection="1">
      <alignment horizontal="left" vertical="top"/>
    </xf>
    <xf numFmtId="0" fontId="0" fillId="44" borderId="1" xfId="0" applyFill="1" applyBorder="1" applyAlignment="1" applyProtection="1">
      <alignment horizontal="left" vertical="top"/>
    </xf>
    <xf numFmtId="0" fontId="0" fillId="46" borderId="1" xfId="0" applyFill="1" applyBorder="1" applyAlignment="1" applyProtection="1">
      <alignment horizontal="left" vertical="top"/>
    </xf>
    <xf numFmtId="0" fontId="0" fillId="38" borderId="2" xfId="0" applyFill="1" applyBorder="1" applyAlignment="1">
      <alignment horizontal="left" vertical="top"/>
    </xf>
    <xf numFmtId="0" fontId="0" fillId="38" borderId="1" xfId="0" applyFill="1" applyBorder="1" applyAlignment="1">
      <alignment horizontal="left" vertical="top"/>
    </xf>
    <xf numFmtId="0" fontId="0" fillId="48" borderId="1" xfId="0" applyFill="1" applyBorder="1" applyAlignment="1">
      <alignment horizontal="left" vertical="top"/>
    </xf>
    <xf numFmtId="0" fontId="0" fillId="49" borderId="1" xfId="0" applyFill="1" applyBorder="1" applyAlignment="1">
      <alignment horizontal="left" vertical="top"/>
    </xf>
    <xf numFmtId="0" fontId="0" fillId="49" borderId="23" xfId="0" applyFill="1" applyBorder="1" applyAlignment="1">
      <alignment horizontal="left" vertical="top"/>
    </xf>
    <xf numFmtId="0" fontId="0" fillId="52" borderId="1" xfId="0" applyFill="1" applyBorder="1" applyAlignment="1">
      <alignment horizontal="left" vertical="top"/>
    </xf>
    <xf numFmtId="0" fontId="0" fillId="0" borderId="0" xfId="0" applyAlignment="1">
      <alignment horizontal="left" vertical="top"/>
    </xf>
    <xf numFmtId="0" fontId="66" fillId="0" borderId="0" xfId="0" applyFont="1" applyAlignment="1" applyProtection="1">
      <alignment horizontal="left" vertical="top"/>
    </xf>
    <xf numFmtId="43" fontId="0" fillId="0" borderId="0" xfId="0" applyNumberFormat="1" applyAlignment="1" applyProtection="1">
      <alignment horizontal="left" vertical="top"/>
    </xf>
    <xf numFmtId="0" fontId="6" fillId="0" borderId="0" xfId="0" applyFont="1" applyAlignment="1" applyProtection="1">
      <alignment horizontal="left" vertical="top"/>
    </xf>
    <xf numFmtId="0" fontId="32" fillId="0" borderId="0" xfId="0" applyFont="1" applyAlignment="1" applyProtection="1">
      <alignment horizontal="left" vertical="top"/>
    </xf>
    <xf numFmtId="0" fontId="0" fillId="0" borderId="0" xfId="0" applyFill="1" applyBorder="1" applyAlignment="1" applyProtection="1">
      <alignment horizontal="left" vertical="top"/>
    </xf>
    <xf numFmtId="0" fontId="0" fillId="0" borderId="0" xfId="0" applyBorder="1" applyAlignment="1" applyProtection="1">
      <alignment horizontal="left" vertical="top"/>
    </xf>
    <xf numFmtId="43" fontId="0" fillId="0" borderId="0" xfId="0" applyNumberFormat="1" applyBorder="1" applyAlignment="1" applyProtection="1">
      <alignment horizontal="left" vertical="top"/>
    </xf>
    <xf numFmtId="0" fontId="5" fillId="0" borderId="0" xfId="0" applyFont="1" applyFill="1" applyBorder="1" applyAlignment="1" applyProtection="1">
      <alignment horizontal="left" vertical="top"/>
    </xf>
    <xf numFmtId="14" fontId="0" fillId="0" borderId="0" xfId="0" applyNumberFormat="1" applyFill="1" applyBorder="1" applyAlignment="1" applyProtection="1">
      <alignment horizontal="left" vertical="top"/>
    </xf>
    <xf numFmtId="4" fontId="0" fillId="0" borderId="0" xfId="0" applyNumberFormat="1" applyFill="1" applyBorder="1" applyAlignment="1" applyProtection="1">
      <alignment horizontal="left" vertical="top"/>
    </xf>
    <xf numFmtId="43" fontId="0" fillId="0" borderId="0" xfId="0" applyNumberFormat="1" applyFill="1" applyBorder="1" applyAlignment="1" applyProtection="1">
      <alignment horizontal="left" vertical="top"/>
    </xf>
    <xf numFmtId="0" fontId="6" fillId="0" borderId="0" xfId="0" applyFont="1" applyFill="1" applyAlignment="1" applyProtection="1">
      <alignment horizontal="left" vertical="top"/>
    </xf>
    <xf numFmtId="2" fontId="0" fillId="0" borderId="0" xfId="0" applyNumberFormat="1" applyFill="1" applyBorder="1" applyAlignment="1" applyProtection="1">
      <alignment horizontal="left" vertical="top"/>
    </xf>
    <xf numFmtId="0" fontId="0" fillId="0" borderId="24" xfId="0" applyBorder="1" applyAlignment="1" applyProtection="1">
      <alignment horizontal="left" vertical="top"/>
    </xf>
    <xf numFmtId="0" fontId="0" fillId="40" borderId="1" xfId="0" applyFill="1" applyBorder="1" applyAlignment="1" applyProtection="1">
      <alignment horizontal="left" vertical="top"/>
    </xf>
    <xf numFmtId="0" fontId="0" fillId="40" borderId="0" xfId="0" applyFill="1" applyAlignment="1" applyProtection="1">
      <alignment horizontal="left" vertical="top"/>
    </xf>
    <xf numFmtId="4" fontId="0" fillId="0" borderId="0" xfId="0" applyNumberFormat="1" applyFill="1" applyAlignment="1" applyProtection="1">
      <alignment horizontal="left" vertical="top"/>
    </xf>
    <xf numFmtId="0" fontId="0" fillId="0" borderId="24" xfId="0" applyFill="1" applyBorder="1" applyAlignment="1" applyProtection="1">
      <alignment horizontal="left" vertical="top"/>
    </xf>
    <xf numFmtId="0" fontId="0" fillId="45" borderId="1" xfId="0" applyFill="1" applyBorder="1" applyAlignment="1" applyProtection="1">
      <alignment horizontal="left" vertical="top"/>
    </xf>
    <xf numFmtId="0" fontId="0" fillId="0" borderId="25" xfId="0" applyFill="1" applyBorder="1" applyAlignment="1" applyProtection="1">
      <alignment horizontal="left" vertical="top"/>
    </xf>
    <xf numFmtId="0" fontId="0" fillId="0" borderId="0" xfId="0" applyNumberFormat="1" applyFill="1" applyBorder="1" applyAlignment="1" applyProtection="1">
      <alignment horizontal="left" vertical="top"/>
    </xf>
    <xf numFmtId="14" fontId="0" fillId="0" borderId="0" xfId="0" applyNumberFormat="1" applyFill="1" applyAlignment="1" applyProtection="1">
      <alignment horizontal="left" vertical="top"/>
    </xf>
    <xf numFmtId="43" fontId="0" fillId="0" borderId="0" xfId="0" applyNumberFormat="1" applyFill="1" applyAlignment="1" applyProtection="1">
      <alignment horizontal="left" vertical="top"/>
    </xf>
    <xf numFmtId="0" fontId="8" fillId="4" borderId="0" xfId="0" applyFont="1" applyFill="1" applyAlignment="1" applyProtection="1">
      <alignment horizontal="left" vertical="top" wrapText="1"/>
    </xf>
    <xf numFmtId="43" fontId="3" fillId="2" borderId="0" xfId="0" applyNumberFormat="1" applyFont="1" applyFill="1" applyAlignment="1" applyProtection="1">
      <alignment horizontal="left" vertical="top" wrapText="1"/>
    </xf>
    <xf numFmtId="0" fontId="0" fillId="0" borderId="0" xfId="0" applyAlignment="1" applyProtection="1">
      <alignment horizontal="left" vertical="top" wrapText="1"/>
    </xf>
    <xf numFmtId="14" fontId="0" fillId="41" borderId="1" xfId="0" applyNumberFormat="1" applyFill="1" applyBorder="1" applyAlignment="1" applyProtection="1">
      <alignment horizontal="left" vertical="top"/>
    </xf>
    <xf numFmtId="4" fontId="0" fillId="41" borderId="1" xfId="0" applyNumberFormat="1" applyFill="1" applyBorder="1" applyAlignment="1" applyProtection="1">
      <alignment horizontal="left" vertical="top"/>
    </xf>
    <xf numFmtId="43" fontId="0" fillId="41" borderId="1" xfId="0" applyNumberFormat="1" applyFill="1" applyBorder="1" applyAlignment="1" applyProtection="1">
      <alignment horizontal="left" vertical="top"/>
    </xf>
    <xf numFmtId="14" fontId="0" fillId="42" borderId="1" xfId="0" applyNumberFormat="1" applyFill="1" applyBorder="1" applyAlignment="1" applyProtection="1">
      <alignment horizontal="left" vertical="top"/>
    </xf>
    <xf numFmtId="4" fontId="0" fillId="42" borderId="1" xfId="0" applyNumberFormat="1" applyFill="1" applyBorder="1" applyAlignment="1" applyProtection="1">
      <alignment horizontal="left" vertical="top"/>
    </xf>
    <xf numFmtId="43" fontId="0" fillId="42" borderId="1" xfId="0" applyNumberFormat="1" applyFill="1" applyBorder="1" applyAlignment="1" applyProtection="1">
      <alignment horizontal="left" vertical="top"/>
    </xf>
    <xf numFmtId="14" fontId="0" fillId="44" borderId="1" xfId="0" applyNumberFormat="1" applyFill="1" applyBorder="1" applyAlignment="1" applyProtection="1">
      <alignment horizontal="left" vertical="top"/>
    </xf>
    <xf numFmtId="4" fontId="0" fillId="44" borderId="1" xfId="0" applyNumberFormat="1" applyFill="1" applyBorder="1" applyAlignment="1" applyProtection="1">
      <alignment horizontal="left" vertical="top"/>
    </xf>
    <xf numFmtId="43" fontId="0" fillId="44" borderId="1" xfId="0" applyNumberFormat="1" applyFill="1" applyBorder="1" applyAlignment="1" applyProtection="1">
      <alignment horizontal="left" vertical="top"/>
    </xf>
    <xf numFmtId="43" fontId="4" fillId="44" borderId="1" xfId="0" applyNumberFormat="1" applyFont="1" applyFill="1" applyBorder="1" applyAlignment="1" applyProtection="1">
      <alignment horizontal="left" vertical="top"/>
    </xf>
    <xf numFmtId="0" fontId="4" fillId="0" borderId="0" xfId="0" applyFont="1" applyFill="1" applyAlignment="1" applyProtection="1">
      <alignment horizontal="left" vertical="top"/>
    </xf>
    <xf numFmtId="14" fontId="0" fillId="46" borderId="1" xfId="0" applyNumberFormat="1" applyFill="1" applyBorder="1" applyAlignment="1" applyProtection="1">
      <alignment horizontal="left" vertical="top"/>
    </xf>
    <xf numFmtId="4" fontId="0" fillId="46" borderId="1" xfId="0" applyNumberFormat="1" applyFill="1" applyBorder="1" applyAlignment="1" applyProtection="1">
      <alignment horizontal="left" vertical="top"/>
    </xf>
    <xf numFmtId="43" fontId="0" fillId="46" borderId="1" xfId="52" applyNumberFormat="1" applyFont="1" applyFill="1" applyBorder="1" applyAlignment="1" applyProtection="1">
      <alignment horizontal="left" vertical="top"/>
    </xf>
    <xf numFmtId="0" fontId="0" fillId="46" borderId="0" xfId="0" applyFill="1" applyAlignment="1" applyProtection="1">
      <alignment horizontal="left" vertical="top"/>
    </xf>
    <xf numFmtId="0" fontId="5" fillId="46" borderId="0" xfId="0" applyFont="1" applyFill="1" applyAlignment="1" applyProtection="1">
      <alignment horizontal="left" vertical="top"/>
    </xf>
    <xf numFmtId="14" fontId="0" fillId="38" borderId="2" xfId="0" applyNumberFormat="1" applyFill="1" applyBorder="1" applyAlignment="1">
      <alignment horizontal="left" vertical="top"/>
    </xf>
    <xf numFmtId="4" fontId="0" fillId="38" borderId="2" xfId="0" applyNumberFormat="1" applyFill="1" applyBorder="1" applyAlignment="1">
      <alignment horizontal="left" vertical="top"/>
    </xf>
    <xf numFmtId="43" fontId="0" fillId="38" borderId="1" xfId="0" applyNumberFormat="1" applyFill="1" applyBorder="1" applyAlignment="1">
      <alignment horizontal="left" vertical="top"/>
    </xf>
    <xf numFmtId="0" fontId="0" fillId="38" borderId="0" xfId="0" applyFill="1" applyAlignment="1">
      <alignment horizontal="left" vertical="top"/>
    </xf>
    <xf numFmtId="14" fontId="0" fillId="38" borderId="1" xfId="0" applyNumberFormat="1" applyFill="1" applyBorder="1" applyAlignment="1">
      <alignment horizontal="left" vertical="top"/>
    </xf>
    <xf numFmtId="4" fontId="0" fillId="38" borderId="1" xfId="0" applyNumberFormat="1" applyFill="1" applyBorder="1" applyAlignment="1">
      <alignment horizontal="left" vertical="top"/>
    </xf>
    <xf numFmtId="43" fontId="2" fillId="38" borderId="1" xfId="52" applyFill="1" applyBorder="1" applyAlignment="1">
      <alignment horizontal="left" vertical="top"/>
    </xf>
    <xf numFmtId="0" fontId="0" fillId="38" borderId="0" xfId="0" applyFont="1" applyFill="1" applyAlignment="1">
      <alignment horizontal="left" vertical="top"/>
    </xf>
    <xf numFmtId="0" fontId="4" fillId="38" borderId="0" xfId="0" applyFont="1" applyFill="1" applyAlignment="1">
      <alignment horizontal="left" vertical="top"/>
    </xf>
    <xf numFmtId="0" fontId="8" fillId="38" borderId="0" xfId="0" applyFont="1" applyFill="1" applyAlignment="1">
      <alignment horizontal="left" vertical="top"/>
    </xf>
    <xf numFmtId="0" fontId="6" fillId="38" borderId="0" xfId="0" applyFont="1" applyFill="1" applyAlignment="1">
      <alignment horizontal="left" vertical="top"/>
    </xf>
    <xf numFmtId="14" fontId="0" fillId="48" borderId="1" xfId="0" applyNumberFormat="1" applyFill="1" applyBorder="1" applyAlignment="1">
      <alignment horizontal="left" vertical="top"/>
    </xf>
    <xf numFmtId="43" fontId="0" fillId="48" borderId="1" xfId="0" applyNumberFormat="1" applyFill="1" applyBorder="1" applyAlignment="1">
      <alignment horizontal="left" vertical="top"/>
    </xf>
    <xf numFmtId="0" fontId="0" fillId="48" borderId="1" xfId="0" applyFill="1" applyBorder="1" applyAlignment="1" applyProtection="1">
      <alignment horizontal="left" vertical="top"/>
    </xf>
    <xf numFmtId="0" fontId="0" fillId="48" borderId="0" xfId="0" applyFill="1" applyAlignment="1">
      <alignment horizontal="left" vertical="top"/>
    </xf>
    <xf numFmtId="0" fontId="37" fillId="48" borderId="0" xfId="0" applyFont="1" applyFill="1" applyAlignment="1" applyProtection="1">
      <alignment horizontal="left" vertical="top"/>
      <protection locked="0"/>
    </xf>
    <xf numFmtId="0" fontId="4" fillId="48" borderId="0" xfId="0" applyFont="1" applyFill="1" applyAlignment="1">
      <alignment horizontal="left" vertical="top"/>
    </xf>
    <xf numFmtId="4" fontId="0" fillId="48" borderId="1" xfId="0" applyNumberFormat="1" applyFill="1" applyBorder="1" applyAlignment="1">
      <alignment horizontal="left" vertical="top"/>
    </xf>
    <xf numFmtId="14" fontId="0" fillId="49" borderId="1" xfId="0" applyNumberFormat="1" applyFill="1" applyBorder="1" applyAlignment="1">
      <alignment horizontal="left" vertical="top"/>
    </xf>
    <xf numFmtId="43" fontId="0" fillId="49" borderId="1" xfId="0" applyNumberFormat="1" applyFill="1" applyBorder="1" applyAlignment="1">
      <alignment horizontal="left" vertical="top"/>
    </xf>
    <xf numFmtId="4" fontId="0" fillId="49" borderId="1" xfId="0" applyNumberFormat="1" applyFill="1" applyBorder="1" applyAlignment="1">
      <alignment horizontal="left" vertical="top"/>
    </xf>
    <xf numFmtId="14" fontId="0" fillId="49" borderId="23" xfId="0" applyNumberFormat="1" applyFill="1" applyBorder="1" applyAlignment="1">
      <alignment horizontal="left" vertical="top"/>
    </xf>
    <xf numFmtId="4" fontId="0" fillId="49" borderId="23" xfId="0" applyNumberFormat="1" applyFill="1" applyBorder="1" applyAlignment="1">
      <alignment horizontal="left" vertical="top"/>
    </xf>
    <xf numFmtId="43" fontId="0" fillId="49" borderId="23" xfId="0" applyNumberFormat="1" applyFill="1" applyBorder="1" applyAlignment="1">
      <alignment horizontal="left" vertical="top"/>
    </xf>
    <xf numFmtId="14" fontId="0" fillId="52" borderId="1" xfId="0" applyNumberFormat="1" applyFill="1" applyBorder="1" applyAlignment="1">
      <alignment horizontal="left" vertical="top"/>
    </xf>
    <xf numFmtId="4" fontId="0" fillId="52" borderId="1" xfId="0" applyNumberFormat="1" applyFill="1" applyBorder="1" applyAlignment="1">
      <alignment horizontal="left" vertical="top"/>
    </xf>
    <xf numFmtId="43" fontId="0" fillId="52" borderId="1" xfId="0" applyNumberFormat="1" applyFill="1" applyBorder="1" applyAlignment="1">
      <alignment horizontal="left" vertical="top"/>
    </xf>
    <xf numFmtId="0" fontId="0" fillId="52" borderId="27" xfId="0" applyFill="1" applyBorder="1" applyAlignment="1">
      <alignment horizontal="left" vertical="top"/>
    </xf>
    <xf numFmtId="14" fontId="0" fillId="0" borderId="0" xfId="0" applyNumberFormat="1" applyFill="1" applyAlignment="1">
      <alignment horizontal="left" vertical="top"/>
    </xf>
    <xf numFmtId="4" fontId="0" fillId="0" borderId="0" xfId="0" applyNumberFormat="1" applyFill="1" applyAlignment="1">
      <alignment horizontal="left" vertical="top"/>
    </xf>
    <xf numFmtId="43" fontId="0" fillId="0" borderId="0" xfId="0" applyNumberFormat="1" applyFill="1" applyAlignment="1">
      <alignment horizontal="left" vertical="top"/>
    </xf>
    <xf numFmtId="0" fontId="80" fillId="0" borderId="0" xfId="0" applyFont="1" applyAlignment="1" applyProtection="1">
      <alignment horizontal="left" vertical="top"/>
      <protection locked="0"/>
    </xf>
    <xf numFmtId="14" fontId="0" fillId="0" borderId="0" xfId="0" applyNumberFormat="1" applyAlignment="1">
      <alignment horizontal="left" vertical="top"/>
    </xf>
    <xf numFmtId="43" fontId="0" fillId="0" borderId="0" xfId="0" applyNumberFormat="1" applyAlignment="1">
      <alignment horizontal="left" vertical="top"/>
    </xf>
    <xf numFmtId="167" fontId="0" fillId="0" borderId="1" xfId="0" applyNumberFormat="1" applyFill="1" applyBorder="1" applyAlignment="1" applyProtection="1">
      <alignment horizontal="left" vertical="top"/>
    </xf>
    <xf numFmtId="0" fontId="0" fillId="0" borderId="24" xfId="0" applyFont="1" applyFill="1" applyBorder="1" applyAlignment="1" applyProtection="1">
      <alignment horizontal="left" vertical="top"/>
    </xf>
    <xf numFmtId="166" fontId="37" fillId="39" borderId="1" xfId="0" applyNumberFormat="1" applyFont="1" applyFill="1" applyBorder="1" applyAlignment="1"/>
    <xf numFmtId="0" fontId="7" fillId="0" borderId="0" xfId="0" applyFont="1" applyAlignment="1">
      <alignment horizontal="left" vertical="top"/>
    </xf>
    <xf numFmtId="0" fontId="37" fillId="0" borderId="0" xfId="0" applyFont="1" applyAlignment="1">
      <alignment horizontal="left" vertical="top"/>
    </xf>
    <xf numFmtId="165" fontId="37" fillId="0" borderId="0" xfId="0" applyNumberFormat="1" applyFont="1" applyAlignment="1">
      <alignment horizontal="left" vertical="top"/>
    </xf>
    <xf numFmtId="0" fontId="37" fillId="0" borderId="0" xfId="0" applyNumberFormat="1" applyFont="1" applyAlignment="1">
      <alignment horizontal="left" vertical="top"/>
    </xf>
    <xf numFmtId="0" fontId="37" fillId="0" borderId="0" xfId="0" applyFont="1" applyFill="1" applyBorder="1" applyAlignment="1" applyProtection="1">
      <alignment horizontal="left" vertical="top" wrapText="1"/>
      <protection locked="0"/>
    </xf>
    <xf numFmtId="0" fontId="37" fillId="0" borderId="0" xfId="0" applyFont="1" applyFill="1" applyAlignment="1" applyProtection="1">
      <alignment horizontal="left" vertical="top" wrapText="1"/>
      <protection locked="0"/>
    </xf>
    <xf numFmtId="0" fontId="37" fillId="0" borderId="0" xfId="0" applyFont="1" applyFill="1" applyAlignment="1" applyProtection="1">
      <alignment horizontal="left" vertical="top"/>
      <protection locked="0"/>
    </xf>
    <xf numFmtId="0" fontId="36" fillId="2" borderId="3" xfId="0" applyFont="1" applyFill="1" applyBorder="1" applyAlignment="1" applyProtection="1">
      <alignment horizontal="left" vertical="top" wrapText="1"/>
    </xf>
    <xf numFmtId="165" fontId="36" fillId="2" borderId="3" xfId="1" applyNumberFormat="1" applyFont="1" applyFill="1" applyBorder="1" applyAlignment="1" applyProtection="1">
      <alignment horizontal="left" vertical="top" wrapText="1"/>
    </xf>
    <xf numFmtId="0" fontId="36" fillId="2" borderId="3" xfId="1" applyNumberFormat="1" applyFont="1" applyFill="1" applyBorder="1" applyAlignment="1" applyProtection="1">
      <alignment horizontal="left" vertical="top" wrapText="1"/>
    </xf>
    <xf numFmtId="165" fontId="38" fillId="2" borderId="3" xfId="1" applyNumberFormat="1" applyFont="1" applyFill="1" applyBorder="1" applyAlignment="1" applyProtection="1">
      <alignment horizontal="left" vertical="top" wrapText="1"/>
    </xf>
    <xf numFmtId="0" fontId="36" fillId="37" borderId="3" xfId="0" applyFont="1" applyFill="1" applyBorder="1" applyAlignment="1" applyProtection="1">
      <alignment horizontal="left" vertical="top" wrapText="1"/>
    </xf>
    <xf numFmtId="0" fontId="37" fillId="0" borderId="0" xfId="0" applyFont="1" applyFill="1" applyBorder="1" applyAlignment="1" applyProtection="1">
      <alignment horizontal="left" vertical="top" wrapText="1"/>
    </xf>
    <xf numFmtId="0" fontId="37" fillId="0" borderId="0" xfId="0" applyFont="1" applyAlignment="1" applyProtection="1">
      <alignment horizontal="left" vertical="top" wrapText="1"/>
    </xf>
    <xf numFmtId="0" fontId="37" fillId="0" borderId="0" xfId="0" applyFont="1" applyAlignment="1" applyProtection="1">
      <alignment horizontal="left" vertical="top"/>
    </xf>
    <xf numFmtId="0" fontId="7" fillId="2" borderId="0" xfId="0" applyFont="1" applyFill="1" applyBorder="1" applyAlignment="1" applyProtection="1">
      <alignment horizontal="left" vertical="top" wrapText="1"/>
    </xf>
    <xf numFmtId="165" fontId="35" fillId="2" borderId="0" xfId="1" applyNumberFormat="1" applyFont="1" applyFill="1" applyBorder="1" applyAlignment="1" applyProtection="1">
      <alignment horizontal="left" vertical="top" wrapText="1"/>
    </xf>
    <xf numFmtId="0" fontId="7" fillId="2" borderId="0" xfId="1" applyNumberFormat="1" applyFont="1" applyFill="1" applyBorder="1" applyAlignment="1" applyProtection="1">
      <alignment horizontal="left" vertical="top" wrapText="1"/>
    </xf>
    <xf numFmtId="166" fontId="35" fillId="2" borderId="0" xfId="1" applyNumberFormat="1" applyFont="1" applyFill="1" applyBorder="1" applyAlignment="1" applyProtection="1">
      <alignment horizontal="left" vertical="top" wrapText="1"/>
    </xf>
    <xf numFmtId="0" fontId="7" fillId="37" borderId="0"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5" fillId="0" borderId="0" xfId="0" applyFont="1" applyAlignment="1" applyProtection="1">
      <alignment horizontal="left" vertical="top" wrapText="1"/>
    </xf>
    <xf numFmtId="0" fontId="37" fillId="38" borderId="1" xfId="0" applyFont="1" applyFill="1" applyBorder="1" applyAlignment="1" applyProtection="1">
      <alignment horizontal="left" vertical="top" wrapText="1"/>
    </xf>
    <xf numFmtId="166" fontId="37" fillId="38" borderId="1" xfId="1" applyNumberFormat="1" applyFont="1" applyFill="1" applyBorder="1" applyAlignment="1" applyProtection="1">
      <alignment horizontal="left" vertical="top" wrapText="1"/>
    </xf>
    <xf numFmtId="166" fontId="39" fillId="38" borderId="1" xfId="1" applyNumberFormat="1" applyFont="1" applyFill="1" applyBorder="1" applyAlignment="1" applyProtection="1">
      <alignment horizontal="left" vertical="top" wrapText="1"/>
    </xf>
    <xf numFmtId="16" fontId="37" fillId="38" borderId="1" xfId="0" applyNumberFormat="1" applyFont="1" applyFill="1" applyBorder="1" applyAlignment="1" applyProtection="1">
      <alignment horizontal="left" vertical="top" wrapText="1"/>
    </xf>
    <xf numFmtId="0" fontId="55" fillId="38" borderId="1" xfId="0" applyFont="1" applyFill="1" applyBorder="1" applyAlignment="1" applyProtection="1">
      <alignment horizontal="left" vertical="top"/>
    </xf>
    <xf numFmtId="0" fontId="39" fillId="38" borderId="1" xfId="0" applyFont="1" applyFill="1" applyBorder="1" applyAlignment="1" applyProtection="1">
      <alignment horizontal="left" vertical="top" wrapText="1"/>
    </xf>
    <xf numFmtId="0" fontId="39" fillId="38" borderId="2" xfId="0" applyFont="1" applyFill="1" applyBorder="1" applyAlignment="1" applyProtection="1">
      <alignment horizontal="left" vertical="top" wrapText="1"/>
    </xf>
    <xf numFmtId="16" fontId="42" fillId="38" borderId="4" xfId="0" applyNumberFormat="1" applyFont="1" applyFill="1" applyBorder="1" applyAlignment="1" applyProtection="1">
      <alignment horizontal="left" vertical="top" wrapText="1"/>
    </xf>
    <xf numFmtId="0" fontId="39" fillId="38" borderId="1" xfId="0" applyFont="1" applyFill="1" applyBorder="1" applyAlignment="1" applyProtection="1">
      <alignment horizontal="left" vertical="top"/>
    </xf>
    <xf numFmtId="0" fontId="37" fillId="38" borderId="0" xfId="0" applyFont="1" applyFill="1" applyBorder="1" applyAlignment="1" applyProtection="1">
      <alignment horizontal="left" vertical="top" wrapText="1"/>
    </xf>
    <xf numFmtId="0" fontId="37" fillId="38" borderId="0" xfId="0" applyFont="1" applyFill="1" applyAlignment="1" applyProtection="1">
      <alignment horizontal="left" vertical="top" wrapText="1"/>
    </xf>
    <xf numFmtId="0" fontId="39" fillId="38" borderId="1" xfId="0" applyFont="1" applyFill="1" applyBorder="1" applyAlignment="1" applyProtection="1">
      <alignment horizontal="left" vertical="top" wrapText="1"/>
      <protection locked="0"/>
    </xf>
    <xf numFmtId="0" fontId="39" fillId="38" borderId="1" xfId="1" applyNumberFormat="1" applyFont="1" applyFill="1" applyBorder="1" applyAlignment="1" applyProtection="1">
      <alignment horizontal="left" vertical="top" wrapText="1"/>
      <protection locked="0"/>
    </xf>
    <xf numFmtId="0" fontId="39" fillId="38" borderId="2" xfId="0" applyFont="1" applyFill="1" applyBorder="1" applyAlignment="1" applyProtection="1">
      <alignment horizontal="left" vertical="top" wrapText="1"/>
      <protection locked="0"/>
    </xf>
    <xf numFmtId="16" fontId="39" fillId="38" borderId="1" xfId="0" applyNumberFormat="1" applyFont="1" applyFill="1" applyBorder="1" applyAlignment="1" applyProtection="1">
      <alignment horizontal="left" vertical="top" wrapText="1"/>
      <protection locked="0"/>
    </xf>
    <xf numFmtId="0" fontId="37" fillId="38" borderId="0" xfId="0" applyFont="1" applyFill="1" applyBorder="1" applyAlignment="1" applyProtection="1">
      <alignment horizontal="left" vertical="top" wrapText="1"/>
      <protection locked="0"/>
    </xf>
    <xf numFmtId="0" fontId="37" fillId="38" borderId="0" xfId="0" applyFont="1" applyFill="1" applyAlignment="1" applyProtection="1">
      <alignment horizontal="left" vertical="top" wrapText="1"/>
      <protection locked="0"/>
    </xf>
    <xf numFmtId="0" fontId="39" fillId="0" borderId="1" xfId="0" applyFont="1" applyFill="1" applyBorder="1" applyAlignment="1" applyProtection="1">
      <alignment horizontal="left" vertical="top" wrapText="1"/>
      <protection locked="0"/>
    </xf>
    <xf numFmtId="0" fontId="39" fillId="0" borderId="1" xfId="0" applyFont="1" applyBorder="1" applyAlignment="1" applyProtection="1">
      <alignment horizontal="left" vertical="top" wrapText="1"/>
      <protection locked="0"/>
    </xf>
    <xf numFmtId="165" fontId="39" fillId="0" borderId="1" xfId="1" applyNumberFormat="1" applyFont="1" applyFill="1" applyBorder="1" applyAlignment="1" applyProtection="1">
      <alignment horizontal="left" vertical="top" wrapText="1"/>
      <protection locked="0"/>
    </xf>
    <xf numFmtId="0" fontId="40" fillId="0" borderId="1" xfId="1" applyNumberFormat="1" applyFont="1" applyFill="1" applyBorder="1" applyAlignment="1" applyProtection="1">
      <alignment horizontal="left" vertical="top" wrapText="1"/>
      <protection locked="0"/>
    </xf>
    <xf numFmtId="166" fontId="39" fillId="0" borderId="1" xfId="1" applyNumberFormat="1" applyFont="1" applyBorder="1" applyAlignment="1" applyProtection="1">
      <alignment horizontal="left" vertical="top" wrapText="1"/>
    </xf>
    <xf numFmtId="0" fontId="39" fillId="0" borderId="2" xfId="0" applyFont="1" applyBorder="1" applyAlignment="1" applyProtection="1">
      <alignment horizontal="left" vertical="top" wrapText="1"/>
      <protection locked="0"/>
    </xf>
    <xf numFmtId="0" fontId="41" fillId="5" borderId="1" xfId="0" applyFont="1" applyFill="1" applyBorder="1" applyAlignment="1" applyProtection="1">
      <alignment horizontal="left" vertical="top"/>
      <protection locked="0"/>
    </xf>
    <xf numFmtId="0" fontId="39" fillId="5" borderId="1" xfId="0" applyFont="1" applyFill="1" applyBorder="1" applyAlignment="1" applyProtection="1">
      <alignment horizontal="left" vertical="top"/>
      <protection locked="0"/>
    </xf>
    <xf numFmtId="0" fontId="39" fillId="0" borderId="1" xfId="0" applyFont="1" applyBorder="1" applyAlignment="1" applyProtection="1">
      <alignment horizontal="left" vertical="top"/>
      <protection locked="0"/>
    </xf>
    <xf numFmtId="0" fontId="37" fillId="0" borderId="0" xfId="0" applyFont="1" applyAlignment="1" applyProtection="1">
      <alignment horizontal="left" vertical="top" wrapText="1"/>
      <protection locked="0"/>
    </xf>
    <xf numFmtId="0" fontId="0" fillId="0" borderId="0" xfId="0" applyNumberForma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NumberFormat="1" applyAlignment="1">
      <alignment horizontal="left" vertical="top"/>
    </xf>
    <xf numFmtId="0" fontId="39" fillId="38" borderId="1" xfId="0" applyFont="1" applyFill="1" applyBorder="1" applyAlignment="1" applyProtection="1">
      <alignment horizontal="left" vertical="top"/>
      <protection locked="0"/>
    </xf>
    <xf numFmtId="166" fontId="0" fillId="38" borderId="1" xfId="0" applyNumberFormat="1" applyFill="1" applyBorder="1" applyAlignment="1" applyProtection="1">
      <alignment horizontal="left" vertical="top" wrapText="1"/>
    </xf>
    <xf numFmtId="49" fontId="0" fillId="38" borderId="1" xfId="1" applyNumberFormat="1" applyFont="1" applyFill="1" applyBorder="1" applyAlignment="1" applyProtection="1">
      <alignment horizontal="left" vertical="top" wrapText="1"/>
    </xf>
    <xf numFmtId="168" fontId="37" fillId="38" borderId="1" xfId="0" applyNumberFormat="1" applyFont="1" applyFill="1" applyBorder="1" applyAlignment="1">
      <alignment vertical="top" wrapText="1"/>
    </xf>
    <xf numFmtId="166" fontId="37" fillId="38" borderId="1" xfId="0" applyNumberFormat="1" applyFont="1" applyFill="1" applyBorder="1" applyAlignment="1">
      <alignment vertical="top" wrapText="1"/>
    </xf>
    <xf numFmtId="14" fontId="37" fillId="38" borderId="1" xfId="0" applyNumberFormat="1" applyFont="1" applyFill="1" applyBorder="1" applyAlignment="1">
      <alignment vertical="top" wrapText="1"/>
    </xf>
    <xf numFmtId="0" fontId="0" fillId="38" borderId="1" xfId="0" applyFill="1" applyBorder="1" applyAlignment="1">
      <alignment vertical="top" wrapText="1"/>
    </xf>
    <xf numFmtId="168" fontId="88" fillId="38" borderId="1" xfId="0" applyNumberFormat="1" applyFont="1" applyFill="1" applyBorder="1" applyAlignment="1">
      <alignment vertical="top" wrapText="1"/>
    </xf>
    <xf numFmtId="0" fontId="0" fillId="38" borderId="0" xfId="0" applyFill="1" applyAlignment="1" applyProtection="1">
      <alignment vertical="center" wrapText="1"/>
    </xf>
    <xf numFmtId="0" fontId="39" fillId="38" borderId="23" xfId="0" applyFont="1" applyFill="1" applyBorder="1" applyAlignment="1" applyProtection="1">
      <alignment wrapText="1"/>
    </xf>
    <xf numFmtId="0" fontId="39" fillId="38" borderId="23" xfId="0" applyFont="1" applyFill="1" applyBorder="1" applyAlignment="1" applyProtection="1">
      <alignment horizontal="left" vertical="center" wrapText="1"/>
    </xf>
    <xf numFmtId="166" fontId="39" fillId="38" borderId="23" xfId="1" applyNumberFormat="1" applyFont="1" applyFill="1" applyBorder="1" applyAlignment="1" applyProtection="1">
      <alignment horizontal="left" vertical="center" wrapText="1"/>
    </xf>
    <xf numFmtId="0" fontId="39" fillId="38" borderId="23" xfId="1" applyNumberFormat="1" applyFont="1" applyFill="1" applyBorder="1" applyAlignment="1" applyProtection="1">
      <alignment horizontal="right" wrapText="1"/>
    </xf>
    <xf numFmtId="166" fontId="39" fillId="38" borderId="23" xfId="1" applyNumberFormat="1" applyFont="1" applyFill="1" applyBorder="1" applyAlignment="1" applyProtection="1">
      <alignment wrapText="1"/>
    </xf>
    <xf numFmtId="0" fontId="41" fillId="38" borderId="23" xfId="0" applyFont="1" applyFill="1" applyBorder="1" applyProtection="1"/>
    <xf numFmtId="0" fontId="41" fillId="38" borderId="23" xfId="0" applyFont="1" applyFill="1" applyBorder="1" applyAlignment="1" applyProtection="1"/>
    <xf numFmtId="16" fontId="37" fillId="38" borderId="23" xfId="0" applyNumberFormat="1" applyFont="1" applyFill="1" applyBorder="1" applyProtection="1">
      <protection locked="0"/>
    </xf>
    <xf numFmtId="0" fontId="2" fillId="0" borderId="1" xfId="1" applyNumberFormat="1" applyFont="1" applyFill="1" applyBorder="1" applyAlignment="1" applyProtection="1">
      <alignment horizontal="left" vertical="top" wrapText="1"/>
      <protection locked="0"/>
    </xf>
    <xf numFmtId="44" fontId="6" fillId="38" borderId="1" xfId="1" applyNumberFormat="1" applyFont="1" applyFill="1" applyBorder="1" applyAlignment="1" applyProtection="1">
      <alignment horizontal="left" vertical="top" wrapText="1"/>
    </xf>
    <xf numFmtId="15" fontId="6" fillId="38" borderId="1" xfId="0" applyNumberFormat="1" applyFont="1" applyFill="1" applyBorder="1" applyAlignment="1" applyProtection="1">
      <alignment horizontal="left" vertical="top" wrapText="1"/>
    </xf>
    <xf numFmtId="49" fontId="6" fillId="38" borderId="1" xfId="1" applyNumberFormat="1" applyFont="1" applyFill="1" applyBorder="1" applyAlignment="1" applyProtection="1">
      <alignment horizontal="left" vertical="top" wrapText="1"/>
    </xf>
    <xf numFmtId="0" fontId="6" fillId="38" borderId="1" xfId="1" applyNumberFormat="1" applyFont="1" applyFill="1" applyBorder="1" applyAlignment="1" applyProtection="1">
      <alignment horizontal="left" vertical="top" wrapText="1"/>
    </xf>
    <xf numFmtId="0" fontId="8" fillId="38" borderId="1" xfId="0" applyFont="1" applyFill="1" applyBorder="1" applyAlignment="1" applyProtection="1">
      <alignment horizontal="left" vertical="top"/>
    </xf>
    <xf numFmtId="0" fontId="39" fillId="38" borderId="1" xfId="1" applyNumberFormat="1" applyFont="1" applyFill="1" applyBorder="1" applyAlignment="1" applyProtection="1">
      <alignment wrapText="1"/>
    </xf>
    <xf numFmtId="14" fontId="37" fillId="38" borderId="1" xfId="0" applyNumberFormat="1" applyFont="1" applyFill="1" applyBorder="1" applyProtection="1">
      <protection locked="0"/>
    </xf>
    <xf numFmtId="0" fontId="0" fillId="38" borderId="0" xfId="0" applyFill="1" applyAlignment="1">
      <alignment vertical="top"/>
    </xf>
    <xf numFmtId="0" fontId="0" fillId="53" borderId="1" xfId="0" applyFill="1" applyBorder="1"/>
    <xf numFmtId="0" fontId="0" fillId="53" borderId="0" xfId="0" applyFill="1" applyAlignment="1">
      <alignment horizontal="left" vertical="top"/>
    </xf>
    <xf numFmtId="0" fontId="0" fillId="53" borderId="1" xfId="0" applyFill="1" applyBorder="1" applyAlignment="1">
      <alignment horizontal="left" vertical="top"/>
    </xf>
    <xf numFmtId="14" fontId="0" fillId="53" borderId="27" xfId="0" applyNumberFormat="1" applyFill="1" applyBorder="1" applyAlignment="1">
      <alignment horizontal="left"/>
    </xf>
    <xf numFmtId="14" fontId="0" fillId="53" borderId="1" xfId="0" applyNumberFormat="1" applyFill="1" applyBorder="1" applyAlignment="1">
      <alignment horizontal="left"/>
    </xf>
    <xf numFmtId="0" fontId="0" fillId="53" borderId="24" xfId="0" applyFill="1" applyBorder="1"/>
    <xf numFmtId="4" fontId="0" fillId="53" borderId="24" xfId="0" applyNumberFormat="1" applyFill="1" applyBorder="1"/>
    <xf numFmtId="0" fontId="0" fillId="53" borderId="1" xfId="0" applyFill="1" applyBorder="1" applyAlignment="1">
      <alignment horizontal="left"/>
    </xf>
    <xf numFmtId="44" fontId="0" fillId="0" borderId="0" xfId="0" applyNumberFormat="1" applyFill="1" applyAlignment="1">
      <alignment horizontal="left" vertical="top"/>
    </xf>
    <xf numFmtId="0" fontId="37" fillId="0" borderId="1" xfId="0" applyFont="1" applyFill="1" applyBorder="1" applyProtection="1">
      <protection locked="0"/>
    </xf>
    <xf numFmtId="0" fontId="37" fillId="0" borderId="1" xfId="0" applyFont="1" applyFill="1" applyBorder="1" applyAlignment="1" applyProtection="1">
      <alignment horizontal="right"/>
      <protection locked="0"/>
    </xf>
    <xf numFmtId="14" fontId="37" fillId="0" borderId="1" xfId="0" applyNumberFormat="1" applyFont="1" applyFill="1" applyBorder="1" applyProtection="1">
      <protection locked="0"/>
    </xf>
    <xf numFmtId="0" fontId="0" fillId="54" borderId="1" xfId="0" applyFill="1" applyBorder="1" applyAlignment="1">
      <alignment horizontal="left" vertical="top"/>
    </xf>
    <xf numFmtId="0" fontId="0" fillId="53" borderId="23" xfId="0" applyFill="1" applyBorder="1"/>
    <xf numFmtId="14" fontId="0" fillId="53" borderId="28" xfId="0" applyNumberFormat="1" applyFill="1" applyBorder="1" applyAlignment="1">
      <alignment horizontal="left"/>
    </xf>
    <xf numFmtId="14" fontId="0" fillId="53" borderId="23" xfId="0" applyNumberFormat="1" applyFill="1" applyBorder="1" applyAlignment="1">
      <alignment horizontal="left"/>
    </xf>
    <xf numFmtId="4" fontId="0" fillId="53" borderId="29" xfId="0" applyNumberFormat="1" applyFill="1" applyBorder="1"/>
    <xf numFmtId="0" fontId="0" fillId="53" borderId="23" xfId="0" applyFill="1" applyBorder="1" applyAlignment="1">
      <alignment horizontal="left" vertical="top"/>
    </xf>
    <xf numFmtId="0" fontId="0" fillId="54" borderId="1" xfId="0" applyFill="1" applyBorder="1"/>
    <xf numFmtId="14" fontId="0" fillId="54" borderId="1" xfId="0" applyNumberFormat="1" applyFill="1" applyBorder="1"/>
    <xf numFmtId="43" fontId="0" fillId="54" borderId="1" xfId="0" applyNumberFormat="1" applyFill="1" applyBorder="1"/>
    <xf numFmtId="4" fontId="0" fillId="54" borderId="1" xfId="0" applyNumberFormat="1" applyFill="1" applyBorder="1"/>
    <xf numFmtId="14" fontId="39" fillId="38" borderId="1" xfId="0" applyNumberFormat="1" applyFont="1" applyFill="1" applyBorder="1" applyAlignment="1" applyProtection="1">
      <alignment horizontal="left" vertical="top" wrapText="1"/>
      <protection locked="0"/>
    </xf>
    <xf numFmtId="49" fontId="37" fillId="38" borderId="1" xfId="0" applyNumberFormat="1" applyFont="1" applyFill="1" applyBorder="1" applyProtection="1">
      <protection locked="0"/>
    </xf>
    <xf numFmtId="0" fontId="0" fillId="0" borderId="1" xfId="0" applyNumberFormat="1" applyFont="1" applyFill="1" applyBorder="1" applyAlignment="1">
      <alignment horizontal="center" vertical="center"/>
    </xf>
    <xf numFmtId="14" fontId="37" fillId="55" borderId="1" xfId="0" applyNumberFormat="1" applyFont="1" applyFill="1" applyBorder="1" applyProtection="1">
      <protection locked="0"/>
    </xf>
    <xf numFmtId="0" fontId="37" fillId="55" borderId="1" xfId="0" applyFont="1" applyFill="1" applyBorder="1" applyProtection="1">
      <protection locked="0"/>
    </xf>
    <xf numFmtId="0" fontId="37" fillId="55" borderId="1" xfId="0" applyFont="1" applyFill="1" applyBorder="1" applyAlignment="1" applyProtection="1">
      <alignment horizontal="right"/>
      <protection locked="0"/>
    </xf>
    <xf numFmtId="0" fontId="37" fillId="55" borderId="1" xfId="0" applyFont="1" applyFill="1" applyBorder="1" applyAlignment="1" applyProtection="1">
      <alignment horizontal="left"/>
      <protection locked="0"/>
    </xf>
    <xf numFmtId="0" fontId="37" fillId="55" borderId="0" xfId="0" applyFont="1" applyFill="1" applyProtection="1">
      <protection locked="0"/>
    </xf>
    <xf numFmtId="14" fontId="37" fillId="56" borderId="1" xfId="0" applyNumberFormat="1" applyFont="1" applyFill="1" applyBorder="1" applyProtection="1">
      <protection locked="0"/>
    </xf>
    <xf numFmtId="0" fontId="37" fillId="56" borderId="1" xfId="0" applyFont="1" applyFill="1" applyBorder="1" applyProtection="1">
      <protection locked="0"/>
    </xf>
    <xf numFmtId="0" fontId="37" fillId="56" borderId="1" xfId="0" applyFont="1" applyFill="1" applyBorder="1" applyAlignment="1" applyProtection="1">
      <alignment horizontal="right"/>
      <protection locked="0"/>
    </xf>
    <xf numFmtId="0" fontId="37" fillId="40" borderId="23" xfId="0" applyFont="1" applyFill="1" applyBorder="1" applyAlignment="1">
      <alignment horizontal="center"/>
    </xf>
    <xf numFmtId="166" fontId="6" fillId="0" borderId="1" xfId="1" applyNumberFormat="1" applyFont="1" applyFill="1" applyBorder="1" applyAlignment="1" applyProtection="1">
      <alignment horizontal="left" vertical="top" wrapText="1"/>
      <protection locked="0"/>
    </xf>
    <xf numFmtId="0" fontId="37" fillId="39" borderId="1" xfId="0" applyFont="1" applyFill="1" applyBorder="1" applyAlignment="1">
      <alignment horizontal="left" vertical="center" wrapText="1"/>
    </xf>
    <xf numFmtId="0" fontId="0" fillId="56" borderId="1" xfId="0" applyFill="1" applyBorder="1"/>
    <xf numFmtId="14" fontId="0" fillId="56" borderId="1" xfId="0" applyNumberFormat="1" applyFill="1" applyBorder="1"/>
    <xf numFmtId="4" fontId="0" fillId="56" borderId="1" xfId="0" applyNumberFormat="1" applyFill="1" applyBorder="1"/>
    <xf numFmtId="43" fontId="0" fillId="56" borderId="1" xfId="52" applyFont="1" applyFill="1" applyBorder="1"/>
    <xf numFmtId="0" fontId="0" fillId="56" borderId="1" xfId="0" applyFill="1" applyBorder="1" applyAlignment="1">
      <alignment horizontal="left" vertical="top"/>
    </xf>
    <xf numFmtId="0" fontId="0" fillId="56" borderId="0" xfId="0" applyFill="1" applyAlignment="1">
      <alignment horizontal="left" vertical="top"/>
    </xf>
    <xf numFmtId="1" fontId="39" fillId="38" borderId="1" xfId="1" applyNumberFormat="1" applyFont="1" applyFill="1" applyBorder="1" applyAlignment="1" applyProtection="1">
      <alignment horizontal="left" vertical="top" wrapText="1"/>
    </xf>
    <xf numFmtId="0" fontId="41" fillId="38" borderId="1" xfId="0" applyFont="1" applyFill="1" applyBorder="1" applyAlignment="1" applyProtection="1">
      <alignment horizontal="left" vertical="top"/>
    </xf>
    <xf numFmtId="16" fontId="39" fillId="38" borderId="1" xfId="0" applyNumberFormat="1" applyFont="1" applyFill="1" applyBorder="1" applyAlignment="1" applyProtection="1">
      <alignment horizontal="left" vertical="top"/>
      <protection locked="0"/>
    </xf>
    <xf numFmtId="0" fontId="0" fillId="0" borderId="19" xfId="0" applyFill="1" applyBorder="1" applyAlignment="1" applyProtection="1">
      <alignment horizontal="center" vertical="center" wrapText="1"/>
    </xf>
    <xf numFmtId="0" fontId="0" fillId="0" borderId="22" xfId="0" applyFill="1" applyBorder="1" applyAlignment="1" applyProtection="1">
      <alignment horizontal="center" vertical="center" wrapText="1"/>
    </xf>
    <xf numFmtId="0" fontId="37" fillId="39" borderId="23" xfId="0" applyFont="1" applyFill="1" applyBorder="1" applyAlignment="1">
      <alignment horizontal="left" vertical="center" wrapText="1"/>
    </xf>
    <xf numFmtId="0" fontId="37" fillId="39" borderId="26" xfId="0" applyFont="1" applyFill="1" applyBorder="1" applyAlignment="1">
      <alignment horizontal="left" vertical="center" wrapText="1"/>
    </xf>
    <xf numFmtId="0" fontId="37" fillId="39" borderId="2" xfId="0" applyFont="1" applyFill="1" applyBorder="1" applyAlignment="1">
      <alignment horizontal="left" vertical="center" wrapText="1"/>
    </xf>
  </cellXfs>
  <cellStyles count="57">
    <cellStyle name="20% - Accent1" xfId="29" builtinId="30" customBuiltin="1"/>
    <cellStyle name="20% - Accent2" xfId="33" builtinId="34" customBuiltin="1"/>
    <cellStyle name="20% - Accent3" xfId="37" builtinId="38" customBuiltin="1"/>
    <cellStyle name="20% - Accent4" xfId="41" builtinId="42" customBuiltin="1"/>
    <cellStyle name="20% - Accent5" xfId="45" builtinId="46" customBuiltin="1"/>
    <cellStyle name="20% - Accent6" xfId="49" builtinId="50" customBuiltin="1"/>
    <cellStyle name="40% - Accent1" xfId="30" builtinId="31" customBuiltin="1"/>
    <cellStyle name="40% - Accent2" xfId="34" builtinId="35" customBuiltin="1"/>
    <cellStyle name="40% - Accent3" xfId="38" builtinId="39" customBuiltin="1"/>
    <cellStyle name="40% - Accent4" xfId="42" builtinId="43" customBuiltin="1"/>
    <cellStyle name="40% - Accent5" xfId="46" builtinId="47" customBuiltin="1"/>
    <cellStyle name="40% - Accent6" xfId="50"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7" builtinId="48" customBuiltin="1"/>
    <cellStyle name="60% - Accent6" xfId="51" builtinId="52" customBuiltin="1"/>
    <cellStyle name="Accent1" xfId="28" builtinId="29" customBuiltin="1"/>
    <cellStyle name="Accent2" xfId="32" builtinId="33" customBuiltin="1"/>
    <cellStyle name="Accent3" xfId="36" builtinId="37" customBuiltin="1"/>
    <cellStyle name="Accent4" xfId="40" builtinId="41" customBuiltin="1"/>
    <cellStyle name="Accent5" xfId="44" builtinId="45" customBuiltin="1"/>
    <cellStyle name="Accent6" xfId="48" builtinId="49" customBuiltin="1"/>
    <cellStyle name="Bad" xfId="17" builtinId="27" customBuiltin="1"/>
    <cellStyle name="Calculation" xfId="21" builtinId="22" customBuiltin="1"/>
    <cellStyle name="Check Cell" xfId="23" builtinId="23" customBuiltin="1"/>
    <cellStyle name="Comma" xfId="52" builtinId="3"/>
    <cellStyle name="Comma 2" xfId="54"/>
    <cellStyle name="Currency" xfId="1" builtinId="4"/>
    <cellStyle name="Currency 2" xfId="3"/>
    <cellStyle name="Currency 3" xfId="8"/>
    <cellStyle name="Currency 4" xfId="55"/>
    <cellStyle name="Explanatory Text" xfId="26"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Input" xfId="19" builtinId="20" customBuiltin="1"/>
    <cellStyle name="Linked Cell" xfId="22" builtinId="24" customBuiltin="1"/>
    <cellStyle name="Neutral" xfId="18" builtinId="28" customBuiltin="1"/>
    <cellStyle name="Normal" xfId="0" builtinId="0"/>
    <cellStyle name="Normal 2" xfId="2"/>
    <cellStyle name="Normal 3" xfId="4"/>
    <cellStyle name="Normal 4" xfId="6"/>
    <cellStyle name="Normal 4 2" xfId="7"/>
    <cellStyle name="Normal 5" xfId="10"/>
    <cellStyle name="Normal 6" xfId="9"/>
    <cellStyle name="Normal 7" xfId="53"/>
    <cellStyle name="Note" xfId="25" builtinId="10" customBuiltin="1"/>
    <cellStyle name="Output" xfId="20" builtinId="21" customBuiltin="1"/>
    <cellStyle name="Percent 2" xfId="5"/>
    <cellStyle name="Percent 3" xfId="56"/>
    <cellStyle name="Title" xfId="11" builtinId="15" customBuiltin="1"/>
    <cellStyle name="Total" xfId="27" builtinId="25" customBuiltin="1"/>
    <cellStyle name="Warning Text" xfId="24" builtinId="11" customBuiltin="1"/>
  </cellStyles>
  <dxfs count="0"/>
  <tableStyles count="0" defaultTableStyle="TableStyleMedium2" defaultPivotStyle="PivotStyleLight16"/>
  <colors>
    <mruColors>
      <color rgb="FFFFFF99"/>
      <color rgb="FFFFFFCC"/>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84.bin"/><Relationship Id="rId13" Type="http://schemas.openxmlformats.org/officeDocument/2006/relationships/printerSettings" Target="../printerSettings/printerSettings189.bin"/><Relationship Id="rId18" Type="http://schemas.openxmlformats.org/officeDocument/2006/relationships/printerSettings" Target="../printerSettings/printerSettings194.bin"/><Relationship Id="rId3" Type="http://schemas.openxmlformats.org/officeDocument/2006/relationships/printerSettings" Target="../printerSettings/printerSettings179.bin"/><Relationship Id="rId21" Type="http://schemas.openxmlformats.org/officeDocument/2006/relationships/printerSettings" Target="../printerSettings/printerSettings197.bin"/><Relationship Id="rId7" Type="http://schemas.openxmlformats.org/officeDocument/2006/relationships/printerSettings" Target="../printerSettings/printerSettings183.bin"/><Relationship Id="rId12" Type="http://schemas.openxmlformats.org/officeDocument/2006/relationships/printerSettings" Target="../printerSettings/printerSettings188.bin"/><Relationship Id="rId17" Type="http://schemas.openxmlformats.org/officeDocument/2006/relationships/printerSettings" Target="../printerSettings/printerSettings193.bin"/><Relationship Id="rId2" Type="http://schemas.openxmlformats.org/officeDocument/2006/relationships/printerSettings" Target="../printerSettings/printerSettings178.bin"/><Relationship Id="rId16" Type="http://schemas.openxmlformats.org/officeDocument/2006/relationships/printerSettings" Target="../printerSettings/printerSettings192.bin"/><Relationship Id="rId20" Type="http://schemas.openxmlformats.org/officeDocument/2006/relationships/printerSettings" Target="../printerSettings/printerSettings196.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printerSettings" Target="../printerSettings/printerSettings187.bin"/><Relationship Id="rId5" Type="http://schemas.openxmlformats.org/officeDocument/2006/relationships/printerSettings" Target="../printerSettings/printerSettings181.bin"/><Relationship Id="rId15" Type="http://schemas.openxmlformats.org/officeDocument/2006/relationships/printerSettings" Target="../printerSettings/printerSettings191.bin"/><Relationship Id="rId23" Type="http://schemas.openxmlformats.org/officeDocument/2006/relationships/printerSettings" Target="../printerSettings/printerSettings199.bin"/><Relationship Id="rId10" Type="http://schemas.openxmlformats.org/officeDocument/2006/relationships/printerSettings" Target="../printerSettings/printerSettings186.bin"/><Relationship Id="rId19" Type="http://schemas.openxmlformats.org/officeDocument/2006/relationships/printerSettings" Target="../printerSettings/printerSettings195.bin"/><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 Id="rId14" Type="http://schemas.openxmlformats.org/officeDocument/2006/relationships/printerSettings" Target="../printerSettings/printerSettings190.bin"/><Relationship Id="rId22" Type="http://schemas.openxmlformats.org/officeDocument/2006/relationships/printerSettings" Target="../printerSettings/printerSettings19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comments" Target="../comments1.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vmlDrawing" Target="../drawings/vmlDrawing1.vml"/><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customProperty" Target="../customProperty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comments" Target="../comments2.xml"/><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9.bin"/><Relationship Id="rId13" Type="http://schemas.openxmlformats.org/officeDocument/2006/relationships/printerSettings" Target="../printerSettings/printerSettings64.bin"/><Relationship Id="rId18" Type="http://schemas.openxmlformats.org/officeDocument/2006/relationships/printerSettings" Target="../printerSettings/printerSettings69.bin"/><Relationship Id="rId26" Type="http://schemas.openxmlformats.org/officeDocument/2006/relationships/printerSettings" Target="../printerSettings/printerSettings77.bin"/><Relationship Id="rId3" Type="http://schemas.openxmlformats.org/officeDocument/2006/relationships/printerSettings" Target="../printerSettings/printerSettings54.bin"/><Relationship Id="rId21" Type="http://schemas.openxmlformats.org/officeDocument/2006/relationships/printerSettings" Target="../printerSettings/printerSettings72.bin"/><Relationship Id="rId7" Type="http://schemas.openxmlformats.org/officeDocument/2006/relationships/printerSettings" Target="../printerSettings/printerSettings58.bin"/><Relationship Id="rId12" Type="http://schemas.openxmlformats.org/officeDocument/2006/relationships/printerSettings" Target="../printerSettings/printerSettings63.bin"/><Relationship Id="rId17" Type="http://schemas.openxmlformats.org/officeDocument/2006/relationships/printerSettings" Target="../printerSettings/printerSettings68.bin"/><Relationship Id="rId25" Type="http://schemas.openxmlformats.org/officeDocument/2006/relationships/printerSettings" Target="../printerSettings/printerSettings76.bin"/><Relationship Id="rId2" Type="http://schemas.openxmlformats.org/officeDocument/2006/relationships/printerSettings" Target="../printerSettings/printerSettings53.bin"/><Relationship Id="rId16" Type="http://schemas.openxmlformats.org/officeDocument/2006/relationships/printerSettings" Target="../printerSettings/printerSettings67.bin"/><Relationship Id="rId20" Type="http://schemas.openxmlformats.org/officeDocument/2006/relationships/printerSettings" Target="../printerSettings/printerSettings71.bin"/><Relationship Id="rId29" Type="http://schemas.openxmlformats.org/officeDocument/2006/relationships/vmlDrawing" Target="../drawings/vmlDrawing3.vml"/><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11" Type="http://schemas.openxmlformats.org/officeDocument/2006/relationships/printerSettings" Target="../printerSettings/printerSettings62.bin"/><Relationship Id="rId24" Type="http://schemas.openxmlformats.org/officeDocument/2006/relationships/printerSettings" Target="../printerSettings/printerSettings75.bin"/><Relationship Id="rId5" Type="http://schemas.openxmlformats.org/officeDocument/2006/relationships/printerSettings" Target="../printerSettings/printerSettings56.bin"/><Relationship Id="rId15" Type="http://schemas.openxmlformats.org/officeDocument/2006/relationships/printerSettings" Target="../printerSettings/printerSettings66.bin"/><Relationship Id="rId23" Type="http://schemas.openxmlformats.org/officeDocument/2006/relationships/printerSettings" Target="../printerSettings/printerSettings74.bin"/><Relationship Id="rId28" Type="http://schemas.openxmlformats.org/officeDocument/2006/relationships/printerSettings" Target="../printerSettings/printerSettings79.bin"/><Relationship Id="rId10" Type="http://schemas.openxmlformats.org/officeDocument/2006/relationships/printerSettings" Target="../printerSettings/printerSettings61.bin"/><Relationship Id="rId19" Type="http://schemas.openxmlformats.org/officeDocument/2006/relationships/printerSettings" Target="../printerSettings/printerSettings70.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 Id="rId14" Type="http://schemas.openxmlformats.org/officeDocument/2006/relationships/printerSettings" Target="../printerSettings/printerSettings65.bin"/><Relationship Id="rId22" Type="http://schemas.openxmlformats.org/officeDocument/2006/relationships/printerSettings" Target="../printerSettings/printerSettings73.bin"/><Relationship Id="rId27" Type="http://schemas.openxmlformats.org/officeDocument/2006/relationships/printerSettings" Target="../printerSettings/printerSettings78.bin"/><Relationship Id="rId30"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comments" Target="../comments4.xml"/><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vmlDrawing" Target="../drawings/vmlDrawing4.vml"/><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09.bin"/><Relationship Id="rId13" Type="http://schemas.openxmlformats.org/officeDocument/2006/relationships/printerSettings" Target="../printerSettings/printerSettings114.bin"/><Relationship Id="rId18" Type="http://schemas.openxmlformats.org/officeDocument/2006/relationships/printerSettings" Target="../printerSettings/printerSettings119.bin"/><Relationship Id="rId26" Type="http://schemas.openxmlformats.org/officeDocument/2006/relationships/printerSettings" Target="../printerSettings/printerSettings127.bin"/><Relationship Id="rId3" Type="http://schemas.openxmlformats.org/officeDocument/2006/relationships/printerSettings" Target="../printerSettings/printerSettings104.bin"/><Relationship Id="rId21" Type="http://schemas.openxmlformats.org/officeDocument/2006/relationships/printerSettings" Target="../printerSettings/printerSettings122.bin"/><Relationship Id="rId7" Type="http://schemas.openxmlformats.org/officeDocument/2006/relationships/printerSettings" Target="../printerSettings/printerSettings108.bin"/><Relationship Id="rId12" Type="http://schemas.openxmlformats.org/officeDocument/2006/relationships/printerSettings" Target="../printerSettings/printerSettings113.bin"/><Relationship Id="rId17" Type="http://schemas.openxmlformats.org/officeDocument/2006/relationships/printerSettings" Target="../printerSettings/printerSettings118.bin"/><Relationship Id="rId25" Type="http://schemas.openxmlformats.org/officeDocument/2006/relationships/printerSettings" Target="../printerSettings/printerSettings126.bin"/><Relationship Id="rId2" Type="http://schemas.openxmlformats.org/officeDocument/2006/relationships/printerSettings" Target="../printerSettings/printerSettings103.bin"/><Relationship Id="rId16" Type="http://schemas.openxmlformats.org/officeDocument/2006/relationships/printerSettings" Target="../printerSettings/printerSettings117.bin"/><Relationship Id="rId20" Type="http://schemas.openxmlformats.org/officeDocument/2006/relationships/printerSettings" Target="../printerSettings/printerSettings121.bin"/><Relationship Id="rId29" Type="http://schemas.openxmlformats.org/officeDocument/2006/relationships/printerSettings" Target="../printerSettings/printerSettings130.bin"/><Relationship Id="rId1" Type="http://schemas.openxmlformats.org/officeDocument/2006/relationships/printerSettings" Target="../printerSettings/printerSettings102.bin"/><Relationship Id="rId6" Type="http://schemas.openxmlformats.org/officeDocument/2006/relationships/printerSettings" Target="../printerSettings/printerSettings107.bin"/><Relationship Id="rId11" Type="http://schemas.openxmlformats.org/officeDocument/2006/relationships/printerSettings" Target="../printerSettings/printerSettings112.bin"/><Relationship Id="rId24" Type="http://schemas.openxmlformats.org/officeDocument/2006/relationships/printerSettings" Target="../printerSettings/printerSettings125.bin"/><Relationship Id="rId5" Type="http://schemas.openxmlformats.org/officeDocument/2006/relationships/printerSettings" Target="../printerSettings/printerSettings106.bin"/><Relationship Id="rId15" Type="http://schemas.openxmlformats.org/officeDocument/2006/relationships/printerSettings" Target="../printerSettings/printerSettings116.bin"/><Relationship Id="rId23" Type="http://schemas.openxmlformats.org/officeDocument/2006/relationships/printerSettings" Target="../printerSettings/printerSettings124.bin"/><Relationship Id="rId28" Type="http://schemas.openxmlformats.org/officeDocument/2006/relationships/printerSettings" Target="../printerSettings/printerSettings129.bin"/><Relationship Id="rId10" Type="http://schemas.openxmlformats.org/officeDocument/2006/relationships/printerSettings" Target="../printerSettings/printerSettings111.bin"/><Relationship Id="rId19" Type="http://schemas.openxmlformats.org/officeDocument/2006/relationships/printerSettings" Target="../printerSettings/printerSettings120.bin"/><Relationship Id="rId4" Type="http://schemas.openxmlformats.org/officeDocument/2006/relationships/printerSettings" Target="../printerSettings/printerSettings105.bin"/><Relationship Id="rId9" Type="http://schemas.openxmlformats.org/officeDocument/2006/relationships/printerSettings" Target="../printerSettings/printerSettings110.bin"/><Relationship Id="rId14" Type="http://schemas.openxmlformats.org/officeDocument/2006/relationships/printerSettings" Target="../printerSettings/printerSettings115.bin"/><Relationship Id="rId22" Type="http://schemas.openxmlformats.org/officeDocument/2006/relationships/printerSettings" Target="../printerSettings/printerSettings123.bin"/><Relationship Id="rId27" Type="http://schemas.openxmlformats.org/officeDocument/2006/relationships/printerSettings" Target="../printerSettings/printerSettings12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8.bin"/><Relationship Id="rId13" Type="http://schemas.openxmlformats.org/officeDocument/2006/relationships/printerSettings" Target="../printerSettings/printerSettings143.bin"/><Relationship Id="rId18" Type="http://schemas.openxmlformats.org/officeDocument/2006/relationships/printerSettings" Target="../printerSettings/printerSettings148.bin"/><Relationship Id="rId3" Type="http://schemas.openxmlformats.org/officeDocument/2006/relationships/printerSettings" Target="../printerSettings/printerSettings133.bin"/><Relationship Id="rId21" Type="http://schemas.openxmlformats.org/officeDocument/2006/relationships/printerSettings" Target="../printerSettings/printerSettings151.bin"/><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5" Type="http://schemas.openxmlformats.org/officeDocument/2006/relationships/comments" Target="../comments5.xml"/><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20" Type="http://schemas.openxmlformats.org/officeDocument/2006/relationships/printerSettings" Target="../printerSettings/printerSettings150.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24" Type="http://schemas.openxmlformats.org/officeDocument/2006/relationships/vmlDrawing" Target="../drawings/vmlDrawing5.vml"/><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23" Type="http://schemas.openxmlformats.org/officeDocument/2006/relationships/printerSettings" Target="../printerSettings/printerSettings153.bin"/><Relationship Id="rId10" Type="http://schemas.openxmlformats.org/officeDocument/2006/relationships/printerSettings" Target="../printerSettings/printerSettings140.bin"/><Relationship Id="rId19" Type="http://schemas.openxmlformats.org/officeDocument/2006/relationships/printerSettings" Target="../printerSettings/printerSettings149.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 Id="rId22" Type="http://schemas.openxmlformats.org/officeDocument/2006/relationships/printerSettings" Target="../printerSettings/printerSettings152.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61.bin"/><Relationship Id="rId13" Type="http://schemas.openxmlformats.org/officeDocument/2006/relationships/printerSettings" Target="../printerSettings/printerSettings166.bin"/><Relationship Id="rId18" Type="http://schemas.openxmlformats.org/officeDocument/2006/relationships/printerSettings" Target="../printerSettings/printerSettings171.bin"/><Relationship Id="rId3" Type="http://schemas.openxmlformats.org/officeDocument/2006/relationships/printerSettings" Target="../printerSettings/printerSettings156.bin"/><Relationship Id="rId21" Type="http://schemas.openxmlformats.org/officeDocument/2006/relationships/printerSettings" Target="../printerSettings/printerSettings174.bin"/><Relationship Id="rId7" Type="http://schemas.openxmlformats.org/officeDocument/2006/relationships/printerSettings" Target="../printerSettings/printerSettings160.bin"/><Relationship Id="rId12" Type="http://schemas.openxmlformats.org/officeDocument/2006/relationships/printerSettings" Target="../printerSettings/printerSettings165.bin"/><Relationship Id="rId17" Type="http://schemas.openxmlformats.org/officeDocument/2006/relationships/printerSettings" Target="../printerSettings/printerSettings170.bin"/><Relationship Id="rId25" Type="http://schemas.openxmlformats.org/officeDocument/2006/relationships/comments" Target="../comments6.xml"/><Relationship Id="rId2" Type="http://schemas.openxmlformats.org/officeDocument/2006/relationships/printerSettings" Target="../printerSettings/printerSettings155.bin"/><Relationship Id="rId16" Type="http://schemas.openxmlformats.org/officeDocument/2006/relationships/printerSettings" Target="../printerSettings/printerSettings169.bin"/><Relationship Id="rId20" Type="http://schemas.openxmlformats.org/officeDocument/2006/relationships/printerSettings" Target="../printerSettings/printerSettings173.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1" Type="http://schemas.openxmlformats.org/officeDocument/2006/relationships/printerSettings" Target="../printerSettings/printerSettings164.bin"/><Relationship Id="rId24" Type="http://schemas.openxmlformats.org/officeDocument/2006/relationships/vmlDrawing" Target="../drawings/vmlDrawing6.vml"/><Relationship Id="rId5" Type="http://schemas.openxmlformats.org/officeDocument/2006/relationships/printerSettings" Target="../printerSettings/printerSettings158.bin"/><Relationship Id="rId15" Type="http://schemas.openxmlformats.org/officeDocument/2006/relationships/printerSettings" Target="../printerSettings/printerSettings168.bin"/><Relationship Id="rId23" Type="http://schemas.openxmlformats.org/officeDocument/2006/relationships/printerSettings" Target="../printerSettings/printerSettings176.bin"/><Relationship Id="rId10" Type="http://schemas.openxmlformats.org/officeDocument/2006/relationships/printerSettings" Target="../printerSettings/printerSettings163.bin"/><Relationship Id="rId19" Type="http://schemas.openxmlformats.org/officeDocument/2006/relationships/printerSettings" Target="../printerSettings/printerSettings172.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4" Type="http://schemas.openxmlformats.org/officeDocument/2006/relationships/printerSettings" Target="../printerSettings/printerSettings167.bin"/><Relationship Id="rId22" Type="http://schemas.openxmlformats.org/officeDocument/2006/relationships/printerSettings" Target="../printerSettings/printerSettings1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election activeCell="P33" sqref="P33"/>
    </sheetView>
  </sheetViews>
  <sheetFormatPr defaultRowHeight="15" x14ac:dyDescent="0.25"/>
  <sheetData/>
  <customSheetViews>
    <customSheetView guid="{5495ECAE-4783-411D-818A-D8EDBC82D2AC}" state="hidden">
      <selection activeCell="P33" sqref="P33"/>
      <pageMargins left="0.7" right="0.7" top="0.75" bottom="0.75" header="0.3" footer="0.3"/>
    </customSheetView>
    <customSheetView guid="{99C96E53-20B8-4C39-B2E0-60BB02E5589C}" state="hidden">
      <selection activeCell="P33" sqref="P33"/>
      <pageMargins left="0.7" right="0.7" top="0.75" bottom="0.75" header="0.3" footer="0.3"/>
    </customSheetView>
    <customSheetView guid="{8FCB8EB8-4FC2-40FD-A64A-15756752189C}" state="hidden">
      <selection activeCell="P33" sqref="P33"/>
      <pageMargins left="0.7" right="0.7" top="0.75" bottom="0.75" header="0.3" footer="0.3"/>
    </customSheetView>
    <customSheetView guid="{D0527416-56DA-471C-B239-7844AAE5BBF2}" state="hidden">
      <selection activeCell="P33" sqref="P33"/>
      <pageMargins left="0.7" right="0.7" top="0.75" bottom="0.75" header="0.3" footer="0.3"/>
    </customSheetView>
    <customSheetView guid="{D2AF4B55-6288-4404-BDA4-57667A3D222B}" state="hidden">
      <selection activeCell="P33" sqref="P33"/>
      <pageMargins left="0.7" right="0.7" top="0.75" bottom="0.75" header="0.3" footer="0.3"/>
    </customSheetView>
    <customSheetView guid="{F121DFDB-F7EE-4DC0-9C56-78F12606351C}" state="hidden">
      <selection activeCell="P33" sqref="P33"/>
      <pageMargins left="0.7" right="0.7" top="0.75" bottom="0.75" header="0.3" footer="0.3"/>
    </customSheetView>
    <customSheetView guid="{408714B3-C490-4A0A-9E6B-4A6408ECE2F9}" state="hidden">
      <selection activeCell="P33" sqref="P33"/>
      <pageMargins left="0.7" right="0.7" top="0.75" bottom="0.75" header="0.3" footer="0.3"/>
    </customSheetView>
    <customSheetView guid="{B54B3B29-DBE5-4E05-B57A-733E861AD3D8}" state="hidden">
      <selection activeCell="P33" sqref="P33"/>
      <pageMargins left="0.7" right="0.7" top="0.75" bottom="0.75" header="0.3" footer="0.3"/>
    </customSheetView>
    <customSheetView guid="{15204AAF-F8D6-4F5C-B779-8142D767886E}" state="hidden">
      <selection activeCell="P33" sqref="P33"/>
      <pageMargins left="0.7" right="0.7" top="0.75" bottom="0.75" header="0.3" footer="0.3"/>
    </customSheetView>
    <customSheetView guid="{8B59E16A-52F3-478D-8070-E07F285B6736}" state="hidden">
      <selection activeCell="P33" sqref="P33"/>
      <pageMargins left="0.7" right="0.7" top="0.75" bottom="0.75" header="0.3" footer="0.3"/>
    </customSheetView>
    <customSheetView guid="{E86B1091-79BC-4885-BAD8-FD89DD72A1A1}" state="hidden">
      <selection activeCell="P33" sqref="P33"/>
      <pageMargins left="0.7" right="0.7" top="0.75" bottom="0.75" header="0.3" footer="0.3"/>
    </customSheetView>
    <customSheetView guid="{E948BCE7-2060-41BB-8D33-622594444302}" state="hidden">
      <selection activeCell="P33" sqref="P33"/>
      <pageMargins left="0.7" right="0.7" top="0.75" bottom="0.75" header="0.3" footer="0.3"/>
    </customSheetView>
    <customSheetView guid="{36D2D0A1-A13B-4BF2-9A8A-F42E50683E85}" state="hidden">
      <selection activeCell="P33" sqref="P33"/>
      <pageMargins left="0.7" right="0.7" top="0.75" bottom="0.75" header="0.3" footer="0.3"/>
    </customSheetView>
    <customSheetView guid="{18079F88-A1E0-412F-9473-D8F8B099181E}" state="hidden">
      <selection activeCell="P33" sqref="P33"/>
      <pageMargins left="0.7" right="0.7" top="0.75" bottom="0.75" header="0.3" footer="0.3"/>
    </customSheetView>
    <customSheetView guid="{82F36205-E67C-4794-BB0C-024D3E9E2E22}" state="hidden">
      <selection activeCell="P33" sqref="P33"/>
      <pageMargins left="0.7" right="0.7" top="0.75" bottom="0.75" header="0.3" footer="0.3"/>
    </customSheetView>
    <customSheetView guid="{F976164E-0E99-4807-8FC3-52215D1D897C}" state="hidden">
      <selection activeCell="P33" sqref="P33"/>
      <pageMargins left="0.7" right="0.7" top="0.75" bottom="0.75" header="0.3" footer="0.3"/>
    </customSheetView>
    <customSheetView guid="{4C04BD47-84CE-4273-ACF8-B93F72B2FC29}" state="hidden">
      <selection activeCell="P33" sqref="P33"/>
      <pageMargins left="0.7" right="0.7" top="0.75" bottom="0.75" header="0.3" footer="0.3"/>
    </customSheetView>
    <customSheetView guid="{B7BCDC88-F3BD-48B0-8DD5-36B47A2B1128}" state="hidden">
      <selection activeCell="P33" sqref="P33"/>
      <pageMargins left="0.7" right="0.7" top="0.75" bottom="0.75" header="0.3" footer="0.3"/>
    </customSheetView>
    <customSheetView guid="{5FC3DCBB-1083-4C50-A3FD-B9D4538DA773}" state="hidden">
      <selection activeCell="P33" sqref="P33"/>
      <pageMargins left="0.7" right="0.7" top="0.75" bottom="0.75" header="0.3" footer="0.3"/>
    </customSheetView>
    <customSheetView guid="{743A6B8C-8B96-401A-AAC5-2EB1A52E66BC}" state="hidden">
      <selection activeCell="P33" sqref="P33"/>
      <pageMargins left="0.7" right="0.7" top="0.75" bottom="0.75" header="0.3" footer="0.3"/>
    </customSheetView>
    <customSheetView guid="{9D0FF73D-5DF0-4F8B-8248-B6B5C80F626B}" state="hidden">
      <selection activeCell="P33" sqref="P33"/>
      <pageMargins left="0.7" right="0.7" top="0.75" bottom="0.75" header="0.3" footer="0.3"/>
    </customSheetView>
    <customSheetView guid="{E78475F9-8E88-486A-B527-CF4D0005F119}" state="hidden">
      <selection activeCell="P33" sqref="P33"/>
      <pageMargins left="0.7" right="0.7" top="0.75" bottom="0.75" header="0.3" footer="0.3"/>
    </customSheetView>
    <customSheetView guid="{D5108DDB-1CA7-4882-8509-9DD5CB1D05D4}" state="hidden">
      <selection activeCell="P33" sqref="P33"/>
      <pageMargins left="0.7" right="0.7" top="0.75" bottom="0.75" header="0.3" footer="0.3"/>
    </customSheetView>
    <customSheetView guid="{6FC8E45E-B7EC-432F-999B-187E52E5BCD1}" state="hidden">
      <selection activeCell="P33" sqref="P33"/>
      <pageMargins left="0.7" right="0.7" top="0.75" bottom="0.75" header="0.3" footer="0.3"/>
    </customSheetView>
    <customSheetView guid="{1FBB4969-6CBF-41D4-A639-A7476D452D85}" state="hidden">
      <selection activeCell="P33" sqref="P33"/>
      <pageMargins left="0.7" right="0.7" top="0.75" bottom="0.75" header="0.3" footer="0.3"/>
    </customSheetView>
    <customSheetView guid="{8553E7FD-9F31-43F9-9E4D-7B67B2E0411A}" state="hidden">
      <selection activeCell="P33" sqref="P33"/>
      <pageMargins left="0.7" right="0.7" top="0.75" bottom="0.75" header="0.3" footer="0.3"/>
    </customSheetView>
    <customSheetView guid="{6DA8A8FD-352D-4610-BC5A-169CD7F1B872}" state="hidden">
      <selection activeCell="P33" sqref="P33"/>
      <pageMargins left="0.7" right="0.7" top="0.75" bottom="0.75" header="0.3" footer="0.3"/>
    </customSheetView>
    <customSheetView guid="{2699C5E5-96D4-48DE-87D7-EC09646739BE}" state="hidden">
      <selection activeCell="P33" sqref="P33"/>
      <pageMargins left="0.7" right="0.7" top="0.75" bottom="0.75" header="0.3" footer="0.3"/>
    </customSheetView>
    <customSheetView guid="{FBCD9737-53FC-4BBA-9677-9554CB08187D}" state="hidden">
      <selection activeCell="P33" sqref="P33"/>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pageSetUpPr fitToPage="1"/>
  </sheetPr>
  <dimension ref="A1:O49"/>
  <sheetViews>
    <sheetView topLeftCell="A38" zoomScaleNormal="100" zoomScaleSheetLayoutView="100" workbookViewId="0">
      <selection activeCell="C40" sqref="C40"/>
    </sheetView>
  </sheetViews>
  <sheetFormatPr defaultRowHeight="15" x14ac:dyDescent="0.25"/>
  <cols>
    <col min="1" max="1" width="12.28515625" style="224" customWidth="1"/>
    <col min="2" max="2" width="17" style="224" customWidth="1"/>
    <col min="3" max="3" width="107" style="224" customWidth="1"/>
    <col min="4" max="4" width="12" style="224" customWidth="1"/>
    <col min="5" max="5" width="15.28515625" style="224" customWidth="1"/>
    <col min="6" max="16384" width="9.140625" style="224"/>
  </cols>
  <sheetData>
    <row r="1" spans="1:15" s="221" customFormat="1" x14ac:dyDescent="0.25">
      <c r="A1" s="219" t="s">
        <v>59</v>
      </c>
      <c r="B1" s="219" t="s">
        <v>51</v>
      </c>
      <c r="C1" s="58" t="s">
        <v>47</v>
      </c>
      <c r="D1" s="58" t="s">
        <v>49</v>
      </c>
      <c r="E1" s="58" t="s">
        <v>0</v>
      </c>
      <c r="F1" s="219"/>
      <c r="G1" s="220"/>
      <c r="H1" s="219"/>
      <c r="I1" s="219"/>
      <c r="J1" s="219"/>
      <c r="K1" s="219"/>
      <c r="L1" s="219"/>
      <c r="M1" s="219"/>
      <c r="N1" s="219"/>
      <c r="O1" s="219"/>
    </row>
    <row r="2" spans="1:15" s="1" customFormat="1" ht="292.5" customHeight="1" x14ac:dyDescent="0.25">
      <c r="A2" s="209">
        <v>41730</v>
      </c>
      <c r="B2" s="210" t="s">
        <v>52</v>
      </c>
      <c r="C2" s="211" t="s">
        <v>3123</v>
      </c>
      <c r="D2" s="212" t="s">
        <v>161</v>
      </c>
      <c r="E2" s="213" t="s">
        <v>37</v>
      </c>
      <c r="F2" s="29"/>
    </row>
    <row r="3" spans="1:15" s="1" customFormat="1" ht="231.75" x14ac:dyDescent="0.25">
      <c r="A3" s="214">
        <v>41731</v>
      </c>
      <c r="B3" s="210" t="s">
        <v>53</v>
      </c>
      <c r="C3" s="215" t="s">
        <v>151</v>
      </c>
      <c r="D3" s="212" t="s">
        <v>161</v>
      </c>
      <c r="E3" s="212" t="s">
        <v>54</v>
      </c>
      <c r="F3" s="29"/>
    </row>
    <row r="4" spans="1:15" s="1" customFormat="1" ht="114" x14ac:dyDescent="0.25">
      <c r="A4" s="214">
        <v>41892</v>
      </c>
      <c r="B4" s="210" t="s">
        <v>115</v>
      </c>
      <c r="C4" s="216" t="s">
        <v>163</v>
      </c>
      <c r="D4" s="212" t="s">
        <v>161</v>
      </c>
      <c r="E4" s="213" t="s">
        <v>37</v>
      </c>
    </row>
    <row r="5" spans="1:15" s="1" customFormat="1" ht="195.75" x14ac:dyDescent="0.25">
      <c r="A5" s="214">
        <v>41899</v>
      </c>
      <c r="B5" s="210" t="s">
        <v>123</v>
      </c>
      <c r="C5" s="217" t="s">
        <v>195</v>
      </c>
      <c r="D5" s="212" t="s">
        <v>161</v>
      </c>
      <c r="E5" s="213" t="s">
        <v>37</v>
      </c>
    </row>
    <row r="6" spans="1:15" s="1" customFormat="1" ht="317.25" x14ac:dyDescent="0.25">
      <c r="A6" s="214">
        <v>41932</v>
      </c>
      <c r="B6" s="210" t="s">
        <v>125</v>
      </c>
      <c r="C6" s="215" t="s">
        <v>196</v>
      </c>
      <c r="D6" s="212" t="s">
        <v>161</v>
      </c>
      <c r="E6" s="213" t="s">
        <v>37</v>
      </c>
    </row>
    <row r="7" spans="1:15" s="1" customFormat="1" ht="124.5" x14ac:dyDescent="0.25">
      <c r="A7" s="214">
        <v>41939</v>
      </c>
      <c r="B7" s="210" t="s">
        <v>197</v>
      </c>
      <c r="C7" s="215" t="s">
        <v>162</v>
      </c>
      <c r="D7" s="212" t="s">
        <v>161</v>
      </c>
      <c r="E7" s="213" t="s">
        <v>37</v>
      </c>
    </row>
    <row r="8" spans="1:15" s="1" customFormat="1" ht="89.25" x14ac:dyDescent="0.25">
      <c r="A8" s="214">
        <v>41946</v>
      </c>
      <c r="B8" s="210" t="s">
        <v>126</v>
      </c>
      <c r="C8" s="218" t="s">
        <v>733</v>
      </c>
      <c r="D8" s="212" t="s">
        <v>161</v>
      </c>
      <c r="E8" s="213" t="s">
        <v>37</v>
      </c>
    </row>
    <row r="9" spans="1:15" s="1" customFormat="1" ht="51" x14ac:dyDescent="0.25">
      <c r="A9" s="214">
        <v>41946</v>
      </c>
      <c r="B9" s="210" t="s">
        <v>127</v>
      </c>
      <c r="C9" s="218" t="s">
        <v>731</v>
      </c>
      <c r="D9" s="212" t="s">
        <v>161</v>
      </c>
      <c r="E9" s="213" t="s">
        <v>37</v>
      </c>
    </row>
    <row r="10" spans="1:15" s="1" customFormat="1" ht="48.75" customHeight="1" x14ac:dyDescent="0.25">
      <c r="A10" s="214">
        <v>41946</v>
      </c>
      <c r="B10" s="210" t="s">
        <v>128</v>
      </c>
      <c r="C10" s="218" t="s">
        <v>732</v>
      </c>
      <c r="D10" s="212" t="s">
        <v>161</v>
      </c>
      <c r="E10" s="213" t="s">
        <v>37</v>
      </c>
    </row>
    <row r="11" spans="1:15" s="1" customFormat="1" ht="80.25" customHeight="1" x14ac:dyDescent="0.25">
      <c r="A11" s="214">
        <v>41960</v>
      </c>
      <c r="B11" s="210" t="s">
        <v>129</v>
      </c>
      <c r="C11" s="215" t="s">
        <v>697</v>
      </c>
      <c r="D11" s="212" t="s">
        <v>161</v>
      </c>
      <c r="E11" s="213" t="s">
        <v>35</v>
      </c>
    </row>
    <row r="12" spans="1:15" s="1" customFormat="1" ht="48" customHeight="1" x14ac:dyDescent="0.25">
      <c r="A12" s="214">
        <v>41968</v>
      </c>
      <c r="B12" s="210" t="s">
        <v>130</v>
      </c>
      <c r="C12" s="215" t="s">
        <v>698</v>
      </c>
      <c r="D12" s="212" t="s">
        <v>161</v>
      </c>
      <c r="E12" s="213" t="s">
        <v>35</v>
      </c>
    </row>
    <row r="13" spans="1:15" s="1" customFormat="1" ht="409.5" customHeight="1" x14ac:dyDescent="0.25">
      <c r="A13" s="209">
        <v>41974</v>
      </c>
      <c r="B13" s="210" t="s">
        <v>131</v>
      </c>
      <c r="C13" s="215" t="s">
        <v>1758</v>
      </c>
      <c r="D13" s="212" t="s">
        <v>161</v>
      </c>
      <c r="E13" s="213" t="s">
        <v>37</v>
      </c>
    </row>
    <row r="14" spans="1:15" s="1" customFormat="1" ht="409.6" customHeight="1" x14ac:dyDescent="0.25">
      <c r="A14" s="209">
        <v>41974</v>
      </c>
      <c r="B14" s="210" t="s">
        <v>152</v>
      </c>
      <c r="C14" s="305" t="s">
        <v>3132</v>
      </c>
      <c r="D14" s="212" t="s">
        <v>161</v>
      </c>
      <c r="E14" s="213" t="s">
        <v>37</v>
      </c>
    </row>
    <row r="15" spans="1:15" s="6" customFormat="1" ht="45" x14ac:dyDescent="0.25">
      <c r="A15" s="33">
        <v>42016</v>
      </c>
      <c r="B15" s="3" t="s">
        <v>164</v>
      </c>
      <c r="C15" s="32" t="s">
        <v>165</v>
      </c>
      <c r="D15" s="34" t="s">
        <v>161</v>
      </c>
      <c r="E15" s="34" t="s">
        <v>37</v>
      </c>
    </row>
    <row r="16" spans="1:15" s="6" customFormat="1" ht="153" customHeight="1" x14ac:dyDescent="0.25">
      <c r="A16" s="63">
        <v>42016</v>
      </c>
      <c r="B16" s="32" t="s">
        <v>166</v>
      </c>
      <c r="C16" s="32" t="s">
        <v>413</v>
      </c>
      <c r="D16" s="34" t="s">
        <v>161</v>
      </c>
      <c r="E16" s="34" t="s">
        <v>37</v>
      </c>
    </row>
    <row r="17" spans="1:5" s="6" customFormat="1" ht="135" x14ac:dyDescent="0.25">
      <c r="A17" s="63">
        <v>42023</v>
      </c>
      <c r="B17" s="32" t="s">
        <v>181</v>
      </c>
      <c r="C17" s="36" t="s">
        <v>431</v>
      </c>
      <c r="D17" s="34" t="s">
        <v>161</v>
      </c>
      <c r="E17" s="34" t="s">
        <v>37</v>
      </c>
    </row>
    <row r="18" spans="1:5" s="6" customFormat="1" ht="46.5" customHeight="1" x14ac:dyDescent="0.25">
      <c r="A18" s="63">
        <v>42018</v>
      </c>
      <c r="B18" s="36" t="s">
        <v>182</v>
      </c>
      <c r="C18" s="3" t="s">
        <v>414</v>
      </c>
      <c r="D18" s="34" t="s">
        <v>161</v>
      </c>
      <c r="E18" s="34" t="s">
        <v>37</v>
      </c>
    </row>
    <row r="19" spans="1:5" s="6" customFormat="1" ht="214.5" customHeight="1" x14ac:dyDescent="0.25">
      <c r="A19" s="63">
        <v>42031</v>
      </c>
      <c r="B19" s="36" t="s">
        <v>123</v>
      </c>
      <c r="C19" s="36" t="s">
        <v>667</v>
      </c>
      <c r="D19" s="34" t="s">
        <v>161</v>
      </c>
      <c r="E19" s="34" t="s">
        <v>37</v>
      </c>
    </row>
    <row r="20" spans="1:5" s="6" customFormat="1" ht="195" x14ac:dyDescent="0.25">
      <c r="A20" s="63">
        <v>42031</v>
      </c>
      <c r="B20" s="36" t="s">
        <v>197</v>
      </c>
      <c r="C20" s="36" t="s">
        <v>432</v>
      </c>
      <c r="D20" s="34" t="s">
        <v>161</v>
      </c>
      <c r="E20" s="34" t="s">
        <v>37</v>
      </c>
    </row>
    <row r="21" spans="1:5" s="6" customFormat="1" ht="150" x14ac:dyDescent="0.25">
      <c r="A21" s="63">
        <v>42031</v>
      </c>
      <c r="B21" s="36" t="s">
        <v>198</v>
      </c>
      <c r="C21" s="36" t="s">
        <v>433</v>
      </c>
      <c r="D21" s="34" t="s">
        <v>161</v>
      </c>
      <c r="E21" s="34" t="s">
        <v>37</v>
      </c>
    </row>
    <row r="22" spans="1:5" s="6" customFormat="1" ht="60" x14ac:dyDescent="0.25">
      <c r="A22" s="63">
        <v>42083</v>
      </c>
      <c r="B22" s="36" t="s">
        <v>415</v>
      </c>
      <c r="C22" s="36" t="s">
        <v>1759</v>
      </c>
      <c r="D22" s="51" t="s">
        <v>161</v>
      </c>
      <c r="E22" s="51" t="s">
        <v>37</v>
      </c>
    </row>
    <row r="23" spans="1:5" s="6" customFormat="1" ht="30" x14ac:dyDescent="0.25">
      <c r="A23" s="63">
        <v>42083</v>
      </c>
      <c r="B23" s="36" t="s">
        <v>416</v>
      </c>
      <c r="C23" s="36" t="s">
        <v>434</v>
      </c>
      <c r="D23" s="51" t="s">
        <v>161</v>
      </c>
      <c r="E23" s="51" t="s">
        <v>37</v>
      </c>
    </row>
    <row r="24" spans="1:5" s="6" customFormat="1" ht="90" x14ac:dyDescent="0.25">
      <c r="A24" s="63">
        <v>42083</v>
      </c>
      <c r="B24" s="36" t="s">
        <v>417</v>
      </c>
      <c r="C24" s="36" t="s">
        <v>668</v>
      </c>
      <c r="D24" s="51" t="s">
        <v>161</v>
      </c>
      <c r="E24" s="51" t="s">
        <v>37</v>
      </c>
    </row>
    <row r="25" spans="1:5" s="6" customFormat="1" ht="135" x14ac:dyDescent="0.25">
      <c r="A25" s="63">
        <v>42093</v>
      </c>
      <c r="B25" s="36" t="s">
        <v>429</v>
      </c>
      <c r="C25" s="36" t="s">
        <v>1756</v>
      </c>
      <c r="D25" s="51" t="s">
        <v>161</v>
      </c>
      <c r="E25" s="51" t="s">
        <v>37</v>
      </c>
    </row>
    <row r="26" spans="1:5" s="6" customFormat="1" ht="165" x14ac:dyDescent="0.25">
      <c r="A26" s="63">
        <v>42093</v>
      </c>
      <c r="B26" s="36" t="s">
        <v>430</v>
      </c>
      <c r="C26" s="36" t="s">
        <v>1757</v>
      </c>
      <c r="D26" s="51" t="s">
        <v>161</v>
      </c>
      <c r="E26" s="51" t="s">
        <v>37</v>
      </c>
    </row>
    <row r="27" spans="1:5" s="6" customFormat="1" ht="45" hidden="1" x14ac:dyDescent="0.25">
      <c r="A27" s="63">
        <v>42110</v>
      </c>
      <c r="B27" s="3" t="s">
        <v>669</v>
      </c>
      <c r="C27" s="36" t="s">
        <v>2195</v>
      </c>
      <c r="D27" s="34" t="s">
        <v>50</v>
      </c>
      <c r="E27" s="223" t="s">
        <v>2193</v>
      </c>
    </row>
    <row r="28" spans="1:5" s="6" customFormat="1" ht="45" x14ac:dyDescent="0.25">
      <c r="A28" s="63">
        <v>42163</v>
      </c>
      <c r="B28" s="36" t="s">
        <v>1760</v>
      </c>
      <c r="C28" s="36" t="s">
        <v>1761</v>
      </c>
      <c r="D28" s="51" t="s">
        <v>161</v>
      </c>
      <c r="E28" s="51" t="s">
        <v>37</v>
      </c>
    </row>
    <row r="29" spans="1:5" ht="157.5" customHeight="1" x14ac:dyDescent="0.25">
      <c r="A29" s="231">
        <v>42167</v>
      </c>
      <c r="B29" s="223" t="s">
        <v>1781</v>
      </c>
      <c r="C29" s="223" t="s">
        <v>1807</v>
      </c>
      <c r="D29" s="222" t="s">
        <v>161</v>
      </c>
      <c r="E29" s="222" t="s">
        <v>702</v>
      </c>
    </row>
    <row r="30" spans="1:5" ht="120" hidden="1" x14ac:dyDescent="0.25">
      <c r="A30" s="225">
        <v>42167</v>
      </c>
      <c r="B30" s="223" t="s">
        <v>1786</v>
      </c>
      <c r="C30" s="223" t="s">
        <v>1787</v>
      </c>
      <c r="D30" s="222" t="s">
        <v>1789</v>
      </c>
      <c r="E30" s="223" t="s">
        <v>1788</v>
      </c>
    </row>
    <row r="31" spans="1:5" ht="150" x14ac:dyDescent="0.25">
      <c r="A31" s="225">
        <v>42174</v>
      </c>
      <c r="B31" s="223" t="s">
        <v>1806</v>
      </c>
      <c r="C31" s="223" t="s">
        <v>1816</v>
      </c>
      <c r="D31" s="223" t="s">
        <v>161</v>
      </c>
      <c r="E31" s="51" t="s">
        <v>37</v>
      </c>
    </row>
    <row r="32" spans="1:5" ht="84" customHeight="1" x14ac:dyDescent="0.25">
      <c r="A32" s="225">
        <v>42191</v>
      </c>
      <c r="B32" s="223" t="s">
        <v>2155</v>
      </c>
      <c r="C32" s="223" t="s">
        <v>2156</v>
      </c>
      <c r="D32" s="222" t="s">
        <v>161</v>
      </c>
      <c r="E32" s="223" t="s">
        <v>702</v>
      </c>
    </row>
    <row r="33" spans="1:5" ht="90" hidden="1" x14ac:dyDescent="0.25">
      <c r="A33" s="225">
        <v>42191</v>
      </c>
      <c r="B33" s="223" t="s">
        <v>323</v>
      </c>
      <c r="C33" s="223" t="s">
        <v>2157</v>
      </c>
      <c r="D33" s="223" t="s">
        <v>2158</v>
      </c>
      <c r="E33" s="223" t="s">
        <v>35</v>
      </c>
    </row>
    <row r="34" spans="1:5" ht="210" hidden="1" x14ac:dyDescent="0.25">
      <c r="A34" s="225">
        <v>42234</v>
      </c>
      <c r="B34" s="223" t="s">
        <v>2966</v>
      </c>
      <c r="C34" s="223" t="s">
        <v>3252</v>
      </c>
      <c r="D34" s="224" t="s">
        <v>50</v>
      </c>
      <c r="E34" s="223" t="s">
        <v>37</v>
      </c>
    </row>
    <row r="35" spans="1:5" ht="240" x14ac:dyDescent="0.25">
      <c r="A35" s="225">
        <v>42247</v>
      </c>
      <c r="B35" s="223" t="s">
        <v>3116</v>
      </c>
      <c r="C35" s="223" t="s">
        <v>3253</v>
      </c>
      <c r="D35" s="223" t="s">
        <v>50</v>
      </c>
      <c r="E35" s="223" t="s">
        <v>37</v>
      </c>
    </row>
    <row r="36" spans="1:5" ht="60" hidden="1" x14ac:dyDescent="0.25">
      <c r="A36" s="225">
        <v>42247</v>
      </c>
      <c r="B36" s="223" t="s">
        <v>3117</v>
      </c>
      <c r="C36" s="223" t="s">
        <v>3243</v>
      </c>
      <c r="D36" s="223" t="s">
        <v>50</v>
      </c>
      <c r="E36" s="223" t="s">
        <v>37</v>
      </c>
    </row>
    <row r="37" spans="1:5" ht="105" hidden="1" x14ac:dyDescent="0.25">
      <c r="A37" s="225">
        <v>42247</v>
      </c>
      <c r="B37" s="223" t="s">
        <v>3118</v>
      </c>
      <c r="C37" s="223" t="s">
        <v>3251</v>
      </c>
      <c r="D37" s="223" t="s">
        <v>50</v>
      </c>
      <c r="E37" s="223" t="s">
        <v>37</v>
      </c>
    </row>
    <row r="38" spans="1:5" ht="195" x14ac:dyDescent="0.25">
      <c r="A38" s="225">
        <v>42270</v>
      </c>
      <c r="B38" s="223" t="s">
        <v>3239</v>
      </c>
      <c r="C38" s="223" t="s">
        <v>3250</v>
      </c>
      <c r="D38" s="223" t="s">
        <v>161</v>
      </c>
      <c r="E38" s="223" t="s">
        <v>37</v>
      </c>
    </row>
    <row r="39" spans="1:5" ht="105" x14ac:dyDescent="0.25">
      <c r="A39" s="225">
        <v>42290</v>
      </c>
      <c r="B39" s="223" t="s">
        <v>3426</v>
      </c>
      <c r="C39" s="223" t="s">
        <v>3427</v>
      </c>
      <c r="D39" s="223" t="s">
        <v>50</v>
      </c>
      <c r="E39" s="223" t="s">
        <v>37</v>
      </c>
    </row>
    <row r="40" spans="1:5" ht="90" x14ac:dyDescent="0.25">
      <c r="A40" s="225">
        <v>42401</v>
      </c>
      <c r="B40" s="223" t="s">
        <v>4437</v>
      </c>
      <c r="C40" s="223" t="s">
        <v>4438</v>
      </c>
      <c r="D40" s="223"/>
      <c r="E40" s="223"/>
    </row>
    <row r="41" spans="1:5" x14ac:dyDescent="0.25">
      <c r="A41" s="223"/>
      <c r="B41" s="223"/>
      <c r="C41" s="223"/>
      <c r="D41" s="223"/>
      <c r="E41" s="223"/>
    </row>
    <row r="42" spans="1:5" x14ac:dyDescent="0.25">
      <c r="A42" s="223"/>
      <c r="B42" s="223"/>
      <c r="C42" s="223"/>
      <c r="D42" s="223"/>
      <c r="E42" s="223"/>
    </row>
    <row r="43" spans="1:5" x14ac:dyDescent="0.25">
      <c r="A43" s="223"/>
      <c r="B43" s="223"/>
      <c r="C43" s="223"/>
      <c r="D43" s="223"/>
      <c r="E43" s="223"/>
    </row>
    <row r="44" spans="1:5" x14ac:dyDescent="0.25">
      <c r="A44" s="223"/>
      <c r="B44" s="223"/>
      <c r="C44" s="223"/>
      <c r="D44" s="223"/>
      <c r="E44" s="223"/>
    </row>
    <row r="45" spans="1:5" x14ac:dyDescent="0.25">
      <c r="A45" s="223"/>
      <c r="B45" s="223"/>
      <c r="C45" s="223"/>
      <c r="D45" s="223"/>
      <c r="E45" s="223"/>
    </row>
    <row r="46" spans="1:5" x14ac:dyDescent="0.25">
      <c r="A46" s="223"/>
      <c r="B46" s="223"/>
      <c r="C46" s="223"/>
      <c r="D46" s="223"/>
      <c r="E46" s="223"/>
    </row>
    <row r="47" spans="1:5" x14ac:dyDescent="0.25">
      <c r="A47" s="223"/>
      <c r="B47" s="223"/>
      <c r="C47" s="223"/>
      <c r="D47" s="223"/>
      <c r="E47" s="223"/>
    </row>
    <row r="48" spans="1:5" x14ac:dyDescent="0.25">
      <c r="A48" s="223"/>
      <c r="B48" s="223"/>
      <c r="C48" s="223"/>
      <c r="D48" s="223"/>
      <c r="E48" s="223"/>
    </row>
    <row r="49" spans="1:5" x14ac:dyDescent="0.25">
      <c r="A49" s="223"/>
      <c r="B49" s="223"/>
      <c r="C49" s="223"/>
      <c r="D49" s="223"/>
      <c r="E49" s="223"/>
    </row>
  </sheetData>
  <autoFilter ref="A1:E38">
    <filterColumn colId="3">
      <filters>
        <filter val="Completed"/>
      </filters>
    </filterColumn>
  </autoFilter>
  <customSheetViews>
    <customSheetView guid="{5495ECAE-4783-411D-818A-D8EDBC82D2AC}" fitToPage="1" filter="1" showAutoFilter="1" topLeftCell="A35">
      <selection activeCell="C39" sqref="C39"/>
      <colBreaks count="1" manualBreakCount="1">
        <brk id="2" min="21" max="26" man="1"/>
      </colBreaks>
      <pageMargins left="0.7" right="0.7" top="0.75" bottom="0.75" header="0.3" footer="0.3"/>
      <pageSetup fitToHeight="0" orientation="landscape" r:id="rId1"/>
      <autoFilter ref="A1:E38">
        <filterColumn colId="3">
          <filters>
            <filter val="Completed"/>
          </filters>
        </filterColumn>
      </autoFilter>
    </customSheetView>
    <customSheetView guid="{99C96E53-20B8-4C39-B2E0-60BB02E5589C}" fitToPage="1" filter="1" showAutoFilter="1" topLeftCell="A35">
      <selection activeCell="C39" sqref="C39"/>
      <colBreaks count="1" manualBreakCount="1">
        <brk id="2" min="21" max="26" man="1"/>
      </colBreaks>
      <pageMargins left="0.7" right="0.7" top="0.75" bottom="0.75" header="0.3" footer="0.3"/>
      <pageSetup fitToHeight="0" orientation="landscape" r:id="rId2"/>
      <autoFilter ref="A1:E38">
        <filterColumn colId="3">
          <filters>
            <filter val="Completed"/>
          </filters>
        </filterColumn>
      </autoFilter>
    </customSheetView>
    <customSheetView guid="{8FCB8EB8-4FC2-40FD-A64A-15756752189C}" fitToPage="1" filter="1" showAutoFilter="1" topLeftCell="A38">
      <selection activeCell="C49" sqref="C49"/>
      <colBreaks count="1" manualBreakCount="1">
        <brk id="2" min="21" max="26" man="1"/>
      </colBreaks>
      <pageMargins left="0.7" right="0.7" top="0.75" bottom="0.75" header="0.3" footer="0.3"/>
      <pageSetup fitToHeight="0" orientation="landscape" r:id="rId3"/>
      <autoFilter ref="A1:E38">
        <filterColumn colId="3">
          <filters>
            <filter val="Completed"/>
          </filters>
        </filterColumn>
      </autoFilter>
    </customSheetView>
    <customSheetView guid="{D0527416-56DA-471C-B239-7844AAE5BBF2}" fitToPage="1" filter="1" showAutoFilter="1" topLeftCell="A38">
      <selection activeCell="C38" sqref="C38"/>
      <colBreaks count="1" manualBreakCount="1">
        <brk id="2" min="21" max="26" man="1"/>
      </colBreaks>
      <pageMargins left="0.7" right="0.7" top="0.75" bottom="0.75" header="0.3" footer="0.3"/>
      <pageSetup fitToHeight="0" orientation="landscape" r:id="rId4"/>
      <autoFilter ref="A1:E38">
        <filterColumn colId="3">
          <filters>
            <filter val="Completed"/>
          </filters>
        </filterColumn>
      </autoFilter>
    </customSheetView>
    <customSheetView guid="{D2AF4B55-6288-4404-BDA4-57667A3D222B}" fitToPage="1" filter="1" showAutoFilter="1" topLeftCell="A38">
      <selection activeCell="C38" sqref="C38"/>
      <colBreaks count="1" manualBreakCount="1">
        <brk id="2" min="21" max="26" man="1"/>
      </colBreaks>
      <pageMargins left="0.7" right="0.7" top="0.75" bottom="0.75" header="0.3" footer="0.3"/>
      <pageSetup fitToHeight="0" orientation="landscape" r:id="rId5"/>
      <autoFilter ref="A1:E38">
        <filterColumn colId="3">
          <filters>
            <filter val="Completed"/>
          </filters>
        </filterColumn>
      </autoFilter>
    </customSheetView>
    <customSheetView guid="{F121DFDB-F7EE-4DC0-9C56-78F12606351C}" fitToPage="1" filter="1" showAutoFilter="1" topLeftCell="A38">
      <selection activeCell="C38" sqref="C38"/>
      <colBreaks count="1" manualBreakCount="1">
        <brk id="2" min="21" max="26" man="1"/>
      </colBreaks>
      <pageMargins left="0.7" right="0.7" top="0.75" bottom="0.75" header="0.3" footer="0.3"/>
      <pageSetup fitToHeight="0" orientation="landscape" r:id="rId6"/>
      <autoFilter ref="A1:E38">
        <filterColumn colId="3">
          <filters>
            <filter val="Completed"/>
          </filters>
        </filterColumn>
      </autoFilter>
    </customSheetView>
    <customSheetView guid="{408714B3-C490-4A0A-9E6B-4A6408ECE2F9}" fitToPage="1" filter="1" showAutoFilter="1" topLeftCell="A38">
      <selection activeCell="C38" sqref="C38"/>
      <colBreaks count="1" manualBreakCount="1">
        <brk id="2" min="21" max="26" man="1"/>
      </colBreaks>
      <pageMargins left="0.7" right="0.7" top="0.75" bottom="0.75" header="0.3" footer="0.3"/>
      <pageSetup fitToHeight="0" orientation="landscape" r:id="rId7"/>
      <autoFilter ref="A1:E38">
        <filterColumn colId="3">
          <filters>
            <filter val="Completed"/>
          </filters>
        </filterColumn>
      </autoFilter>
    </customSheetView>
    <customSheetView guid="{B54B3B29-DBE5-4E05-B57A-733E861AD3D8}" fitToPage="1" filter="1" showAutoFilter="1" topLeftCell="A38">
      <selection activeCell="C38" sqref="C38"/>
      <colBreaks count="1" manualBreakCount="1">
        <brk id="2" min="21" max="26" man="1"/>
      </colBreaks>
      <pageMargins left="0.7" right="0.7" top="0.75" bottom="0.75" header="0.3" footer="0.3"/>
      <pageSetup fitToHeight="0" orientation="landscape" r:id="rId8"/>
      <autoFilter ref="A1:E38">
        <filterColumn colId="3">
          <filters>
            <filter val="Completed"/>
          </filters>
        </filterColumn>
      </autoFilter>
    </customSheetView>
    <customSheetView guid="{15204AAF-F8D6-4F5C-B779-8142D767886E}" fitToPage="1" filter="1" showAutoFilter="1" topLeftCell="A32">
      <selection activeCell="C32" sqref="C32"/>
      <colBreaks count="1" manualBreakCount="1">
        <brk id="2" min="21" max="26" man="1"/>
      </colBreaks>
      <pageMargins left="0.7" right="0.7" top="0.75" bottom="0.75" header="0.3" footer="0.3"/>
      <pageSetup fitToHeight="0" orientation="landscape" r:id="rId9"/>
      <autoFilter ref="A1:E33">
        <filterColumn colId="3">
          <filters>
            <filter val="In progress"/>
          </filters>
        </filterColumn>
      </autoFilter>
    </customSheetView>
    <customSheetView guid="{8B59E16A-52F3-478D-8070-E07F285B6736}" fitToPage="1" filter="1" showAutoFilter="1" topLeftCell="A32">
      <selection activeCell="C32" sqref="C32"/>
      <colBreaks count="1" manualBreakCount="1">
        <brk id="2" min="21" max="26" man="1"/>
      </colBreaks>
      <pageMargins left="0.7" right="0.7" top="0.75" bottom="0.75" header="0.3" footer="0.3"/>
      <pageSetup fitToHeight="0" orientation="landscape" r:id="rId10"/>
      <autoFilter ref="A1:E33">
        <filterColumn colId="3">
          <filters>
            <filter val="In progress"/>
          </filters>
        </filterColumn>
      </autoFilter>
    </customSheetView>
    <customSheetView guid="{E86B1091-79BC-4885-BAD8-FD89DD72A1A1}" fitToPage="1" printArea="1" showAutoFilter="1" topLeftCell="A10">
      <selection activeCell="A29" sqref="A29"/>
      <colBreaks count="1" manualBreakCount="1">
        <brk id="2" min="21" max="26" man="1"/>
      </colBreaks>
      <pageMargins left="0.7" right="0.7" top="0.75" bottom="0.75" header="0.3" footer="0.3"/>
      <pageSetup scale="75" fitToHeight="0" orientation="landscape" r:id="rId11"/>
      <autoFilter ref="A1:E28"/>
    </customSheetView>
    <customSheetView guid="{E948BCE7-2060-41BB-8D33-622594444302}" scale="60" showPageBreaks="1" fitToPage="1" printArea="1" filter="1" showAutoFilter="1" view="pageBreakPreview">
      <pane ySplit="1" topLeftCell="A22" activePane="bottomLeft" state="frozen"/>
      <selection pane="bottomLeft" activeCell="A22" sqref="A22:E27"/>
      <colBreaks count="1" manualBreakCount="1">
        <brk id="2" min="21" max="26" man="1"/>
      </colBreaks>
      <pageMargins left="0.7" right="0.7" top="0.75" bottom="0.75" header="0.3" footer="0.3"/>
      <pageSetup scale="75" fitToHeight="0" orientation="landscape" r:id="rId12"/>
      <autoFilter ref="A1:E28">
        <filterColumn colId="3">
          <filters>
            <filter val="In progress"/>
          </filters>
        </filterColumn>
      </autoFilter>
    </customSheetView>
    <customSheetView guid="{36D2D0A1-A13B-4BF2-9A8A-F42E50683E85}" showPageBreaks="1" fitToPage="1" printArea="1" filter="1" showAutoFilter="1">
      <pane ySplit="1" topLeftCell="A22" activePane="bottomLeft" state="frozen"/>
      <selection pane="bottomLeft" activeCell="C69" sqref="C69"/>
      <colBreaks count="1" manualBreakCount="1">
        <brk id="2" min="21" max="26" man="1"/>
      </colBreaks>
      <pageMargins left="0.7" right="0.7" top="0.75" bottom="0.75" header="0.3" footer="0.3"/>
      <pageSetup scale="75" fitToHeight="0" orientation="landscape" r:id="rId13"/>
      <autoFilter ref="A1:E28">
        <filterColumn colId="3">
          <filters>
            <filter val="In progress"/>
          </filters>
        </filterColumn>
      </autoFilter>
    </customSheetView>
    <customSheetView guid="{18079F88-A1E0-412F-9473-D8F8B099181E}" filter="1" showAutoFilter="1">
      <pane ySplit="1" topLeftCell="A25" activePane="bottomLeft" state="frozen"/>
      <selection pane="bottomLeft" activeCell="C48" sqref="C48"/>
      <pageMargins left="0.7" right="0.7" top="0.75" bottom="0.75" header="0.3" footer="0.3"/>
      <pageSetup orientation="portrait" r:id="rId14"/>
      <autoFilter ref="A1:E28">
        <filterColumn colId="3">
          <filters>
            <filter val="In progress"/>
          </filters>
        </filterColumn>
      </autoFilter>
    </customSheetView>
    <customSheetView guid="{82F36205-E67C-4794-BB0C-024D3E9E2E22}">
      <pageMargins left="0.7" right="0.7" top="0.75" bottom="0.75" header="0.3" footer="0.3"/>
    </customSheetView>
    <customSheetView guid="{E78475F9-8E88-486A-B527-CF4D0005F119}" filter="1" showAutoFilter="1" topLeftCell="A22">
      <selection activeCell="C20" sqref="C20"/>
      <pageMargins left="0.7" right="0.7" top="0.75" bottom="0.75" header="0.3" footer="0.3"/>
      <pageSetup orientation="portrait" r:id="rId15"/>
      <autoFilter ref="A1:E21">
        <filterColumn colId="3">
          <filters>
            <filter val="In progress"/>
          </filters>
        </filterColumn>
        <filterColumn colId="4">
          <filters>
            <filter val="Lesley Dovichak"/>
          </filters>
        </filterColumn>
      </autoFilter>
    </customSheetView>
    <customSheetView guid="{D5108DDB-1CA7-4882-8509-9DD5CB1D05D4}" fitToPage="1" filter="1" showAutoFilter="1" topLeftCell="A27">
      <selection activeCell="A31" sqref="A31"/>
      <colBreaks count="1" manualBreakCount="1">
        <brk id="2" min="21" max="26" man="1"/>
      </colBreaks>
      <pageMargins left="0.7" right="0.7" top="0.75" bottom="0.75" header="0.3" footer="0.3"/>
      <pageSetup fitToHeight="0" orientation="landscape" r:id="rId16"/>
      <autoFilter ref="A1:E31">
        <filterColumn colId="3">
          <filters>
            <filter val="In progress"/>
          </filters>
        </filterColumn>
      </autoFilter>
    </customSheetView>
    <customSheetView guid="{6FC8E45E-B7EC-432F-999B-187E52E5BCD1}" fitToPage="1" filter="1" showAutoFilter="1">
      <selection activeCell="C14" sqref="C14"/>
      <colBreaks count="1" manualBreakCount="1">
        <brk id="2" min="21" max="26" man="1"/>
      </colBreaks>
      <pageMargins left="0.7" right="0.7" top="0.75" bottom="0.75" header="0.3" footer="0.3"/>
      <pageSetup fitToHeight="0" orientation="landscape" r:id="rId17"/>
      <autoFilter ref="A1:E37">
        <filterColumn colId="3">
          <filters>
            <filter val="In progress"/>
          </filters>
        </filterColumn>
      </autoFilter>
    </customSheetView>
    <customSheetView guid="{1FBB4969-6CBF-41D4-A639-A7476D452D85}" fitToPage="1" filter="1" showAutoFilter="1" topLeftCell="A37">
      <selection activeCell="C39" sqref="C39"/>
      <colBreaks count="1" manualBreakCount="1">
        <brk id="2" min="21" max="26" man="1"/>
      </colBreaks>
      <pageMargins left="0.7" right="0.7" top="0.75" bottom="0.75" header="0.3" footer="0.3"/>
      <pageSetup fitToHeight="0" orientation="landscape" r:id="rId18"/>
      <autoFilter ref="A1:E37">
        <filterColumn colId="3">
          <filters>
            <filter val="In progress"/>
          </filters>
        </filterColumn>
      </autoFilter>
    </customSheetView>
    <customSheetView guid="{8553E7FD-9F31-43F9-9E4D-7B67B2E0411A}" fitToPage="1" filter="1" showAutoFilter="1" topLeftCell="A32">
      <selection activeCell="C38" sqref="C38"/>
      <colBreaks count="1" manualBreakCount="1">
        <brk id="2" min="21" max="26" man="1"/>
      </colBreaks>
      <pageMargins left="0.7" right="0.7" top="0.75" bottom="0.75" header="0.3" footer="0.3"/>
      <pageSetup fitToHeight="0" orientation="landscape" r:id="rId19"/>
      <autoFilter ref="A1:E38">
        <filterColumn colId="3">
          <filters>
            <filter val="Completed"/>
          </filters>
        </filterColumn>
      </autoFilter>
    </customSheetView>
    <customSheetView guid="{6DA8A8FD-352D-4610-BC5A-169CD7F1B872}" fitToPage="1" filter="1" showAutoFilter="1" topLeftCell="A38">
      <selection activeCell="C38" sqref="C38"/>
      <colBreaks count="1" manualBreakCount="1">
        <brk id="2" min="21" max="26" man="1"/>
      </colBreaks>
      <pageMargins left="0.7" right="0.7" top="0.75" bottom="0.75" header="0.3" footer="0.3"/>
      <pageSetup fitToHeight="0" orientation="landscape" r:id="rId20"/>
      <autoFilter ref="A1:E38">
        <filterColumn colId="3">
          <filters>
            <filter val="Completed"/>
          </filters>
        </filterColumn>
      </autoFilter>
    </customSheetView>
    <customSheetView guid="{2699C5E5-96D4-48DE-87D7-EC09646739BE}" fitToPage="1" filter="1" showAutoFilter="1" topLeftCell="A38">
      <selection activeCell="C49" sqref="C49"/>
      <colBreaks count="1" manualBreakCount="1">
        <brk id="2" min="21" max="26" man="1"/>
      </colBreaks>
      <pageMargins left="0.7" right="0.7" top="0.75" bottom="0.75" header="0.3" footer="0.3"/>
      <pageSetup fitToHeight="0" orientation="landscape" r:id="rId21"/>
      <autoFilter ref="A1:E38">
        <filterColumn colId="3">
          <filters>
            <filter val="Completed"/>
          </filters>
        </filterColumn>
      </autoFilter>
    </customSheetView>
    <customSheetView guid="{FBCD9737-53FC-4BBA-9677-9554CB08187D}" fitToPage="1" filter="1" showAutoFilter="1" topLeftCell="A38">
      <selection activeCell="C49" sqref="C49"/>
      <colBreaks count="1" manualBreakCount="1">
        <brk id="2" min="21" max="26" man="1"/>
      </colBreaks>
      <pageMargins left="0.7" right="0.7" top="0.75" bottom="0.75" header="0.3" footer="0.3"/>
      <pageSetup fitToHeight="0" orientation="landscape" r:id="rId22"/>
      <autoFilter ref="A1:E38">
        <filterColumn colId="3">
          <filters>
            <filter val="Completed"/>
          </filters>
        </filterColumn>
      </autoFilter>
    </customSheetView>
  </customSheetViews>
  <dataValidations count="1">
    <dataValidation type="list" allowBlank="1" showInputMessage="1" showErrorMessage="1" sqref="D2:D3">
      <formula1>$D$5:$D$8</formula1>
    </dataValidation>
  </dataValidations>
  <pageMargins left="0.7" right="0.7" top="0.75" bottom="0.75" header="0.3" footer="0.3"/>
  <pageSetup fitToHeight="0" orientation="landscape" r:id="rId23"/>
  <colBreaks count="1" manualBreakCount="1">
    <brk id="2" min="21" max="2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G41"/>
  <sheetViews>
    <sheetView topLeftCell="A5" zoomScale="85" zoomScaleNormal="85" workbookViewId="0">
      <selection activeCell="D7" sqref="D7"/>
    </sheetView>
  </sheetViews>
  <sheetFormatPr defaultRowHeight="15" x14ac:dyDescent="0.25"/>
  <cols>
    <col min="1" max="1" width="12.28515625" style="17" customWidth="1"/>
    <col min="2" max="2" width="33" style="17" bestFit="1" customWidth="1"/>
    <col min="3" max="3" width="107" style="148" customWidth="1"/>
    <col min="4" max="4" width="12" style="17" customWidth="1"/>
    <col min="5" max="5" width="15.28515625" style="17" customWidth="1"/>
    <col min="6" max="16384" width="9.140625" style="17"/>
  </cols>
  <sheetData>
    <row r="1" spans="1:59" s="134" customFormat="1" ht="19.5" customHeight="1" x14ac:dyDescent="0.25">
      <c r="A1" s="136" t="s">
        <v>59</v>
      </c>
      <c r="B1" s="136" t="s">
        <v>51</v>
      </c>
      <c r="C1" s="149" t="s">
        <v>705</v>
      </c>
      <c r="D1" s="137" t="s">
        <v>49</v>
      </c>
      <c r="E1" s="138" t="s">
        <v>0</v>
      </c>
      <c r="F1" s="131"/>
      <c r="G1" s="132"/>
      <c r="H1" s="131"/>
      <c r="I1" s="131"/>
      <c r="J1" s="131"/>
      <c r="K1" s="131"/>
      <c r="L1" s="131"/>
      <c r="M1" s="131"/>
      <c r="N1" s="131"/>
      <c r="O1" s="131"/>
      <c r="P1" s="133"/>
      <c r="Q1" s="133"/>
      <c r="R1" s="133"/>
      <c r="S1" s="133"/>
      <c r="T1" s="133"/>
      <c r="AH1" s="135"/>
      <c r="BG1" s="135"/>
    </row>
    <row r="2" spans="1:59" s="1" customFormat="1" ht="60" hidden="1" x14ac:dyDescent="0.25">
      <c r="A2" s="150">
        <v>42107</v>
      </c>
      <c r="B2" s="152" t="s">
        <v>721</v>
      </c>
      <c r="C2" s="128" t="s">
        <v>1077</v>
      </c>
      <c r="D2" s="129" t="s">
        <v>1112</v>
      </c>
      <c r="E2" s="130" t="s">
        <v>702</v>
      </c>
      <c r="F2" s="29"/>
    </row>
    <row r="3" spans="1:59" s="1" customFormat="1" ht="150" hidden="1" x14ac:dyDescent="0.25">
      <c r="A3" s="151">
        <v>42079</v>
      </c>
      <c r="B3" s="153" t="s">
        <v>323</v>
      </c>
      <c r="C3" s="128" t="s">
        <v>1113</v>
      </c>
      <c r="D3" s="129" t="s">
        <v>1112</v>
      </c>
      <c r="E3" s="129" t="s">
        <v>35</v>
      </c>
      <c r="F3" s="29"/>
    </row>
    <row r="4" spans="1:59" s="1" customFormat="1" ht="120" hidden="1" x14ac:dyDescent="0.25">
      <c r="A4" s="150">
        <v>42095</v>
      </c>
      <c r="B4" s="153" t="s">
        <v>323</v>
      </c>
      <c r="C4" s="128" t="s">
        <v>1793</v>
      </c>
      <c r="D4" s="129" t="s">
        <v>1112</v>
      </c>
      <c r="E4" s="129" t="s">
        <v>35</v>
      </c>
    </row>
    <row r="5" spans="1:59" s="1" customFormat="1" ht="75" customHeight="1" x14ac:dyDescent="0.25">
      <c r="A5" s="161">
        <v>42176</v>
      </c>
      <c r="B5" s="208" t="s">
        <v>1779</v>
      </c>
      <c r="C5" s="145" t="s">
        <v>1780</v>
      </c>
      <c r="D5" s="162" t="s">
        <v>1782</v>
      </c>
      <c r="E5" s="163" t="s">
        <v>702</v>
      </c>
    </row>
    <row r="6" spans="1:59" s="1" customFormat="1" ht="409.5" x14ac:dyDescent="0.25">
      <c r="A6" s="209">
        <v>42174</v>
      </c>
      <c r="B6" s="560" t="s">
        <v>1804</v>
      </c>
      <c r="C6" s="145" t="s">
        <v>3975</v>
      </c>
      <c r="D6" s="162" t="s">
        <v>1782</v>
      </c>
      <c r="E6" s="162" t="s">
        <v>1805</v>
      </c>
    </row>
    <row r="7" spans="1:59" s="1" customFormat="1" ht="210" x14ac:dyDescent="0.25">
      <c r="A7" s="209">
        <v>42339</v>
      </c>
      <c r="B7" s="560" t="s">
        <v>1804</v>
      </c>
      <c r="C7" s="145" t="s">
        <v>3976</v>
      </c>
      <c r="D7" s="162" t="s">
        <v>1782</v>
      </c>
      <c r="E7" s="162" t="s">
        <v>1805</v>
      </c>
    </row>
    <row r="8" spans="1:59" s="6" customFormat="1" x14ac:dyDescent="0.25">
      <c r="A8" s="164"/>
      <c r="B8" s="165"/>
      <c r="C8" s="145"/>
      <c r="D8" s="165"/>
      <c r="E8" s="165"/>
    </row>
    <row r="9" spans="1:59" s="6" customFormat="1" x14ac:dyDescent="0.25">
      <c r="A9" s="164"/>
      <c r="B9" s="165"/>
      <c r="C9" s="145"/>
      <c r="D9" s="34"/>
      <c r="E9" s="165"/>
    </row>
    <row r="10" spans="1:59" s="6" customFormat="1" x14ac:dyDescent="0.25">
      <c r="A10" s="63"/>
      <c r="B10" s="36"/>
      <c r="C10" s="146"/>
      <c r="D10" s="34"/>
      <c r="E10" s="165"/>
    </row>
    <row r="11" spans="1:59" s="6" customFormat="1" x14ac:dyDescent="0.25">
      <c r="A11" s="63"/>
      <c r="B11" s="36"/>
      <c r="C11" s="145"/>
      <c r="D11" s="34"/>
      <c r="E11" s="34"/>
    </row>
    <row r="12" spans="1:59" s="6" customFormat="1" x14ac:dyDescent="0.25">
      <c r="A12" s="63"/>
      <c r="B12" s="36"/>
      <c r="C12" s="145"/>
      <c r="D12" s="34"/>
      <c r="E12" s="34"/>
    </row>
    <row r="13" spans="1:59" s="6" customFormat="1" x14ac:dyDescent="0.25">
      <c r="A13" s="63"/>
      <c r="B13" s="36"/>
      <c r="C13" s="145"/>
      <c r="D13" s="34"/>
      <c r="E13" s="34"/>
    </row>
    <row r="14" spans="1:59" s="6" customFormat="1" x14ac:dyDescent="0.25">
      <c r="A14" s="63"/>
      <c r="B14" s="36"/>
      <c r="C14" s="145"/>
      <c r="D14" s="51"/>
      <c r="E14" s="51"/>
    </row>
    <row r="15" spans="1:59" s="6" customFormat="1" x14ac:dyDescent="0.25">
      <c r="A15" s="63"/>
      <c r="B15" s="36"/>
      <c r="C15" s="145"/>
      <c r="D15" s="51"/>
      <c r="E15" s="51"/>
    </row>
    <row r="16" spans="1:59" s="6" customFormat="1" x14ac:dyDescent="0.25">
      <c r="A16" s="63"/>
      <c r="B16" s="36"/>
      <c r="C16" s="145"/>
      <c r="D16" s="51"/>
      <c r="E16" s="51"/>
    </row>
    <row r="17" spans="1:5" s="6" customFormat="1" x14ac:dyDescent="0.25">
      <c r="A17" s="63"/>
      <c r="B17" s="36"/>
      <c r="C17" s="145"/>
      <c r="D17" s="51"/>
      <c r="E17" s="51"/>
    </row>
    <row r="18" spans="1:5" s="6" customFormat="1" x14ac:dyDescent="0.25">
      <c r="A18" s="63"/>
      <c r="B18" s="36"/>
      <c r="C18" s="145"/>
      <c r="D18" s="51"/>
      <c r="E18" s="51"/>
    </row>
    <row r="19" spans="1:5" s="6" customFormat="1" x14ac:dyDescent="0.25">
      <c r="A19" s="63"/>
      <c r="B19" s="3"/>
      <c r="C19" s="145"/>
      <c r="D19" s="34"/>
      <c r="E19" s="34"/>
    </row>
    <row r="20" spans="1:5" s="6" customFormat="1" x14ac:dyDescent="0.25">
      <c r="A20" s="118"/>
      <c r="B20" s="7"/>
      <c r="C20" s="147"/>
      <c r="D20" s="7"/>
      <c r="E20" s="7"/>
    </row>
    <row r="21" spans="1:5" s="6" customFormat="1" x14ac:dyDescent="0.25">
      <c r="A21" s="7"/>
      <c r="B21" s="7"/>
      <c r="C21" s="147"/>
      <c r="D21" s="7"/>
      <c r="E21" s="7"/>
    </row>
    <row r="22" spans="1:5" s="6" customFormat="1" x14ac:dyDescent="0.25">
      <c r="A22" s="7"/>
      <c r="B22" s="7"/>
      <c r="C22" s="147"/>
      <c r="D22" s="7"/>
      <c r="E22" s="7"/>
    </row>
    <row r="23" spans="1:5" s="6" customFormat="1" x14ac:dyDescent="0.25">
      <c r="A23" s="7"/>
      <c r="B23" s="7"/>
      <c r="C23" s="147"/>
      <c r="D23" s="7"/>
      <c r="E23" s="7"/>
    </row>
    <row r="24" spans="1:5" s="6" customFormat="1" x14ac:dyDescent="0.25">
      <c r="A24" s="7"/>
      <c r="B24" s="7"/>
      <c r="C24" s="147"/>
      <c r="D24" s="7"/>
      <c r="E24" s="7"/>
    </row>
    <row r="25" spans="1:5" s="6" customFormat="1" x14ac:dyDescent="0.25">
      <c r="A25" s="7"/>
      <c r="B25" s="7"/>
      <c r="C25" s="147"/>
      <c r="D25" s="7"/>
      <c r="E25" s="7"/>
    </row>
    <row r="26" spans="1:5" s="6" customFormat="1" x14ac:dyDescent="0.25">
      <c r="A26" s="7"/>
      <c r="B26" s="7"/>
      <c r="C26" s="147"/>
      <c r="D26" s="7"/>
      <c r="E26" s="7"/>
    </row>
    <row r="27" spans="1:5" s="6" customFormat="1" x14ac:dyDescent="0.25">
      <c r="A27" s="7"/>
      <c r="B27" s="7"/>
      <c r="C27" s="147"/>
      <c r="D27" s="7"/>
      <c r="E27" s="7"/>
    </row>
    <row r="28" spans="1:5" s="6" customFormat="1" x14ac:dyDescent="0.25">
      <c r="A28" s="7"/>
      <c r="B28" s="7"/>
      <c r="C28" s="147"/>
      <c r="D28" s="7"/>
      <c r="E28" s="7"/>
    </row>
    <row r="29" spans="1:5" s="6" customFormat="1" x14ac:dyDescent="0.25">
      <c r="A29" s="7"/>
      <c r="B29" s="7"/>
      <c r="C29" s="147"/>
      <c r="D29" s="7"/>
      <c r="E29" s="7"/>
    </row>
    <row r="30" spans="1:5" s="6" customFormat="1" x14ac:dyDescent="0.25">
      <c r="A30" s="7"/>
      <c r="B30" s="7"/>
      <c r="C30" s="147"/>
      <c r="D30" s="7"/>
      <c r="E30" s="7"/>
    </row>
    <row r="31" spans="1:5" s="6" customFormat="1" x14ac:dyDescent="0.25">
      <c r="A31" s="7"/>
      <c r="B31" s="7"/>
      <c r="C31" s="147"/>
      <c r="D31" s="7"/>
      <c r="E31" s="7"/>
    </row>
    <row r="32" spans="1:5" s="6" customFormat="1" x14ac:dyDescent="0.25">
      <c r="A32" s="7"/>
      <c r="B32" s="7"/>
      <c r="C32" s="147"/>
      <c r="D32" s="7"/>
      <c r="E32" s="7"/>
    </row>
    <row r="33" spans="1:5" s="6" customFormat="1" x14ac:dyDescent="0.25">
      <c r="A33" s="7"/>
      <c r="B33" s="7"/>
      <c r="C33" s="147"/>
      <c r="D33" s="7"/>
      <c r="E33" s="7"/>
    </row>
    <row r="34" spans="1:5" s="6" customFormat="1" x14ac:dyDescent="0.25">
      <c r="A34" s="7"/>
      <c r="B34" s="7"/>
      <c r="C34" s="147"/>
      <c r="D34" s="7"/>
      <c r="E34" s="7"/>
    </row>
    <row r="35" spans="1:5" s="6" customFormat="1" x14ac:dyDescent="0.25">
      <c r="A35" s="7"/>
      <c r="B35" s="7"/>
      <c r="C35" s="147"/>
      <c r="D35" s="7"/>
      <c r="E35" s="7"/>
    </row>
    <row r="36" spans="1:5" s="6" customFormat="1" x14ac:dyDescent="0.25">
      <c r="A36" s="7"/>
      <c r="B36" s="7"/>
      <c r="C36" s="147"/>
      <c r="D36" s="7"/>
      <c r="E36" s="7"/>
    </row>
    <row r="37" spans="1:5" s="6" customFormat="1" x14ac:dyDescent="0.25">
      <c r="A37" s="7"/>
      <c r="B37" s="7"/>
      <c r="C37" s="147"/>
      <c r="D37" s="7"/>
      <c r="E37" s="7"/>
    </row>
    <row r="38" spans="1:5" s="6" customFormat="1" x14ac:dyDescent="0.25">
      <c r="A38" s="7"/>
      <c r="B38" s="7"/>
      <c r="C38" s="147"/>
      <c r="D38" s="7"/>
      <c r="E38" s="7"/>
    </row>
    <row r="39" spans="1:5" s="6" customFormat="1" x14ac:dyDescent="0.25">
      <c r="A39" s="7"/>
      <c r="B39" s="7"/>
      <c r="C39" s="147"/>
      <c r="D39" s="7"/>
      <c r="E39" s="7"/>
    </row>
    <row r="40" spans="1:5" s="6" customFormat="1" x14ac:dyDescent="0.25">
      <c r="A40" s="7"/>
      <c r="B40" s="7"/>
      <c r="C40" s="147"/>
      <c r="D40" s="7"/>
      <c r="E40" s="7"/>
    </row>
    <row r="41" spans="1:5" s="6" customFormat="1" x14ac:dyDescent="0.25">
      <c r="A41" s="7"/>
      <c r="B41" s="7"/>
      <c r="C41" s="147"/>
      <c r="D41" s="7"/>
      <c r="E41" s="7"/>
    </row>
  </sheetData>
  <autoFilter ref="A1:E6">
    <filterColumn colId="3">
      <filters>
        <filter val="on going"/>
      </filters>
    </filterColumn>
  </autoFilter>
  <customSheetViews>
    <customSheetView guid="{5495ECAE-4783-411D-818A-D8EDBC82D2AC}" scale="85" filter="1" showAutoFilter="1" topLeftCell="A5">
      <selection activeCell="D7" sqref="D7"/>
      <pageMargins left="0.7" right="0.7" top="0.75" bottom="0.75" header="0.3" footer="0.3"/>
      <pageSetup scale="75" orientation="landscape" r:id="rId1"/>
      <autoFilter ref="A1:E6">
        <filterColumn colId="3">
          <filters>
            <filter val="on going"/>
          </filters>
        </filterColumn>
      </autoFilter>
    </customSheetView>
    <customSheetView guid="{99C96E53-20B8-4C39-B2E0-60BB02E5589C}" scale="85" filter="1" showAutoFilter="1" topLeftCell="A5">
      <selection activeCell="D7" sqref="D7"/>
      <pageMargins left="0.7" right="0.7" top="0.75" bottom="0.75" header="0.3" footer="0.3"/>
      <pageSetup scale="75" orientation="landscape" r:id="rId2"/>
      <autoFilter ref="A1:E6">
        <filterColumn colId="3">
          <filters>
            <filter val="on going"/>
          </filters>
        </filterColumn>
      </autoFilter>
    </customSheetView>
    <customSheetView guid="{8FCB8EB8-4FC2-40FD-A64A-15756752189C}" scale="85" filter="1" showAutoFilter="1" topLeftCell="A5">
      <selection activeCell="D7" sqref="D7"/>
      <pageMargins left="0.7" right="0.7" top="0.75" bottom="0.75" header="0.3" footer="0.3"/>
      <pageSetup scale="75" orientation="landscape" r:id="rId3"/>
      <autoFilter ref="A1:E6">
        <filterColumn colId="3">
          <filters>
            <filter val="on going"/>
          </filters>
        </filterColumn>
      </autoFilter>
    </customSheetView>
    <customSheetView guid="{D0527416-56DA-471C-B239-7844AAE5BBF2}" scale="85" printArea="1" filter="1" showAutoFilter="1" topLeftCell="A5">
      <selection activeCell="E7" sqref="E7"/>
      <pageMargins left="0.7" right="0.7" top="0.75" bottom="0.75" header="0.3" footer="0.3"/>
      <pageSetup scale="75" orientation="landscape" r:id="rId4"/>
      <autoFilter ref="A1:E6">
        <filterColumn colId="3">
          <filters>
            <filter val="on going"/>
          </filters>
        </filterColumn>
      </autoFilter>
    </customSheetView>
    <customSheetView guid="{D2AF4B55-6288-4404-BDA4-57667A3D222B}" filter="1" showAutoFilter="1">
      <pageMargins left="0.7" right="0.7" top="0.75" bottom="0.75" header="0.3" footer="0.3"/>
      <pageSetup scale="75" orientation="landscape" r:id="rId5"/>
      <autoFilter ref="A1:E6">
        <filterColumn colId="3">
          <filters>
            <filter val="on going"/>
          </filters>
        </filterColumn>
      </autoFilter>
    </customSheetView>
    <customSheetView guid="{F121DFDB-F7EE-4DC0-9C56-78F12606351C}" filter="1" showAutoFilter="1">
      <pageMargins left="0.7" right="0.7" top="0.75" bottom="0.75" header="0.3" footer="0.3"/>
      <pageSetup scale="75" orientation="landscape" r:id="rId6"/>
      <autoFilter ref="A1:E6">
        <filterColumn colId="3">
          <filters>
            <filter val="on going"/>
          </filters>
        </filterColumn>
      </autoFilter>
    </customSheetView>
    <customSheetView guid="{408714B3-C490-4A0A-9E6B-4A6408ECE2F9}" filter="1" showAutoFilter="1">
      <pageMargins left="0.7" right="0.7" top="0.75" bottom="0.75" header="0.3" footer="0.3"/>
      <pageSetup scale="75" orientation="landscape" r:id="rId7"/>
      <autoFilter ref="A1:E6">
        <filterColumn colId="3">
          <filters>
            <filter val="on going"/>
          </filters>
        </filterColumn>
      </autoFilter>
    </customSheetView>
    <customSheetView guid="{B54B3B29-DBE5-4E05-B57A-733E861AD3D8}" filter="1" showAutoFilter="1">
      <pageMargins left="0.7" right="0.7" top="0.75" bottom="0.75" header="0.3" footer="0.3"/>
      <pageSetup scale="75" orientation="landscape" r:id="rId8"/>
      <autoFilter ref="A1:E6">
        <filterColumn colId="3">
          <filters>
            <filter val="on going"/>
          </filters>
        </filterColumn>
      </autoFilter>
    </customSheetView>
    <customSheetView guid="{15204AAF-F8D6-4F5C-B779-8142D767886E}" topLeftCell="A4">
      <selection activeCell="C7" sqref="C7"/>
      <pageMargins left="0.7" right="0.7" top="0.75" bottom="0.75" header="0.3" footer="0.3"/>
      <pageSetup scale="75" orientation="landscape" r:id="rId9"/>
    </customSheetView>
    <customSheetView guid="{8B59E16A-52F3-478D-8070-E07F285B6736}" topLeftCell="A4">
      <selection activeCell="C7" sqref="C7"/>
      <pageMargins left="0.7" right="0.7" top="0.75" bottom="0.75" header="0.3" footer="0.3"/>
      <pageSetup scale="75" orientation="landscape" r:id="rId10"/>
    </customSheetView>
    <customSheetView guid="{E86B1091-79BC-4885-BAD8-FD89DD72A1A1}" scale="60" showPageBreaks="1" printArea="1" view="pageBreakPreview">
      <selection activeCell="E6" sqref="E6"/>
      <pageMargins left="0.7" right="0.7" top="0.75" bottom="0.75" header="0.3" footer="0.3"/>
      <pageSetup scale="75" orientation="landscape" r:id="rId11"/>
    </customSheetView>
    <customSheetView guid="{E948BCE7-2060-41BB-8D33-622594444302}" scale="60" showPageBreaks="1" printArea="1" view="pageBreakPreview">
      <selection sqref="A1:E4"/>
      <pageMargins left="0.7" right="0.7" top="0.75" bottom="0.75" header="0.3" footer="0.3"/>
      <pageSetup scale="75" orientation="landscape" r:id="rId12"/>
    </customSheetView>
    <customSheetView guid="{36D2D0A1-A13B-4BF2-9A8A-F42E50683E85}" showPageBreaks="1" printArea="1">
      <selection activeCell="C16" sqref="C16"/>
      <pageMargins left="0.7" right="0.7" top="0.75" bottom="0.75" header="0.3" footer="0.3"/>
      <pageSetup scale="75" orientation="landscape" r:id="rId13"/>
    </customSheetView>
    <customSheetView guid="{18079F88-A1E0-412F-9473-D8F8B099181E}">
      <selection activeCell="C11" sqref="C11"/>
      <pageMargins left="0.7" right="0.7" top="0.75" bottom="0.75" header="0.3" footer="0.3"/>
      <pageSetup scale="75" orientation="landscape" r:id="rId14"/>
    </customSheetView>
    <customSheetView guid="{D5108DDB-1CA7-4882-8509-9DD5CB1D05D4}" topLeftCell="A3">
      <selection activeCell="I3" sqref="I3"/>
      <pageMargins left="0.7" right="0.7" top="0.75" bottom="0.75" header="0.3" footer="0.3"/>
      <pageSetup scale="75" orientation="landscape" r:id="rId15"/>
    </customSheetView>
    <customSheetView guid="{6FC8E45E-B7EC-432F-999B-187E52E5BCD1}" filter="1" showAutoFilter="1" topLeftCell="B1">
      <selection activeCell="C6" sqref="C6"/>
      <pageMargins left="0.7" right="0.7" top="0.75" bottom="0.75" header="0.3" footer="0.3"/>
      <pageSetup scale="75" orientation="landscape" r:id="rId16"/>
      <autoFilter ref="A1:E6">
        <filterColumn colId="3">
          <filters>
            <filter val="on going"/>
          </filters>
        </filterColumn>
      </autoFilter>
    </customSheetView>
    <customSheetView guid="{1FBB4969-6CBF-41D4-A639-A7476D452D85}" filter="1" showAutoFilter="1">
      <pageMargins left="0.7" right="0.7" top="0.75" bottom="0.75" header="0.3" footer="0.3"/>
      <pageSetup scale="75" orientation="landscape" r:id="rId17"/>
      <autoFilter ref="A1:E6">
        <filterColumn colId="3">
          <filters>
            <filter val="on going"/>
          </filters>
        </filterColumn>
      </autoFilter>
    </customSheetView>
    <customSheetView guid="{8553E7FD-9F31-43F9-9E4D-7B67B2E0411A}" filter="1" showAutoFilter="1">
      <pageMargins left="0.7" right="0.7" top="0.75" bottom="0.75" header="0.3" footer="0.3"/>
      <pageSetup scale="75" orientation="landscape" r:id="rId18"/>
      <autoFilter ref="A1:E6">
        <filterColumn colId="3">
          <filters>
            <filter val="on going"/>
          </filters>
        </filterColumn>
      </autoFilter>
    </customSheetView>
    <customSheetView guid="{6DA8A8FD-352D-4610-BC5A-169CD7F1B872}" filter="1" showAutoFilter="1">
      <pageMargins left="0.7" right="0.7" top="0.75" bottom="0.75" header="0.3" footer="0.3"/>
      <pageSetup scale="75" orientation="landscape" r:id="rId19"/>
      <autoFilter ref="A1:E6">
        <filterColumn colId="3">
          <filters>
            <filter val="on going"/>
          </filters>
        </filterColumn>
      </autoFilter>
    </customSheetView>
    <customSheetView guid="{2699C5E5-96D4-48DE-87D7-EC09646739BE}" scale="85" filter="1" showAutoFilter="1" topLeftCell="A5">
      <selection activeCell="D7" sqref="D7"/>
      <pageMargins left="0.7" right="0.7" top="0.75" bottom="0.75" header="0.3" footer="0.3"/>
      <pageSetup scale="75" orientation="landscape" r:id="rId20"/>
      <autoFilter ref="A1:E6">
        <filterColumn colId="3">
          <filters>
            <filter val="on going"/>
          </filters>
        </filterColumn>
      </autoFilter>
    </customSheetView>
    <customSheetView guid="{FBCD9737-53FC-4BBA-9677-9554CB08187D}" scale="85" filter="1" showAutoFilter="1" topLeftCell="A5">
      <selection activeCell="D7" sqref="D7"/>
      <pageMargins left="0.7" right="0.7" top="0.75" bottom="0.75" header="0.3" footer="0.3"/>
      <pageSetup scale="75" orientation="landscape" r:id="rId21"/>
      <autoFilter ref="A1:E6">
        <filterColumn colId="3">
          <filters>
            <filter val="on going"/>
          </filters>
        </filterColumn>
      </autoFilter>
    </customSheetView>
  </customSheetViews>
  <pageMargins left="0.7" right="0.7" top="0.75" bottom="0.75" header="0.3" footer="0.3"/>
  <pageSetup scale="75" orientation="landscape"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5495ECAE-4783-411D-818A-D8EDBC82D2AC}">
      <pageMargins left="0.7" right="0.7" top="0.75" bottom="0.75" header="0.3" footer="0.3"/>
    </customSheetView>
    <customSheetView guid="{99C96E53-20B8-4C39-B2E0-60BB02E5589C}">
      <pageMargins left="0.7" right="0.7" top="0.75" bottom="0.75" header="0.3" footer="0.3"/>
    </customSheetView>
    <customSheetView guid="{8FCB8EB8-4FC2-40FD-A64A-15756752189C}">
      <pageMargins left="0.7" right="0.7" top="0.75" bottom="0.75" header="0.3" footer="0.3"/>
    </customSheetView>
    <customSheetView guid="{D0527416-56DA-471C-B239-7844AAE5BBF2}">
      <pageMargins left="0.7" right="0.7" top="0.75" bottom="0.75" header="0.3" footer="0.3"/>
    </customSheetView>
    <customSheetView guid="{D2AF4B55-6288-4404-BDA4-57667A3D222B}">
      <pageMargins left="0.7" right="0.7" top="0.75" bottom="0.75" header="0.3" footer="0.3"/>
    </customSheetView>
    <customSheetView guid="{F121DFDB-F7EE-4DC0-9C56-78F12606351C}">
      <pageMargins left="0.7" right="0.7" top="0.75" bottom="0.75" header="0.3" footer="0.3"/>
    </customSheetView>
    <customSheetView guid="{408714B3-C490-4A0A-9E6B-4A6408ECE2F9}">
      <pageMargins left="0.7" right="0.7" top="0.75" bottom="0.75" header="0.3" footer="0.3"/>
    </customSheetView>
    <customSheetView guid="{B54B3B29-DBE5-4E05-B57A-733E861AD3D8}">
      <pageMargins left="0.7" right="0.7" top="0.75" bottom="0.75" header="0.3" footer="0.3"/>
    </customSheetView>
    <customSheetView guid="{6FC8E45E-B7EC-432F-999B-187E52E5BCD1}">
      <pageMargins left="0.7" right="0.7" top="0.75" bottom="0.75" header="0.3" footer="0.3"/>
    </customSheetView>
    <customSheetView guid="{1FBB4969-6CBF-41D4-A639-A7476D452D85}">
      <pageMargins left="0.7" right="0.7" top="0.75" bottom="0.75" header="0.3" footer="0.3"/>
    </customSheetView>
    <customSheetView guid="{8553E7FD-9F31-43F9-9E4D-7B67B2E0411A}">
      <pageMargins left="0.7" right="0.7" top="0.75" bottom="0.75" header="0.3" footer="0.3"/>
    </customSheetView>
    <customSheetView guid="{6DA8A8FD-352D-4610-BC5A-169CD7F1B872}">
      <pageMargins left="0.7" right="0.7" top="0.75" bottom="0.75" header="0.3" footer="0.3"/>
    </customSheetView>
    <customSheetView guid="{2699C5E5-96D4-48DE-87D7-EC09646739BE}">
      <pageMargins left="0.7" right="0.7" top="0.75" bottom="0.75" header="0.3" footer="0.3"/>
    </customSheetView>
    <customSheetView guid="{FBCD9737-53FC-4BBA-9677-9554CB08187D}">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5495ECAE-4783-411D-818A-D8EDBC82D2AC}">
      <pageMargins left="0.7" right="0.7" top="0.75" bottom="0.75" header="0.3" footer="0.3"/>
    </customSheetView>
    <customSheetView guid="{99C96E53-20B8-4C39-B2E0-60BB02E5589C}">
      <pageMargins left="0.7" right="0.7" top="0.75" bottom="0.75" header="0.3" footer="0.3"/>
    </customSheetView>
    <customSheetView guid="{8FCB8EB8-4FC2-40FD-A64A-15756752189C}">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BG378"/>
  <sheetViews>
    <sheetView topLeftCell="A127" zoomScale="80" zoomScaleNormal="100" workbookViewId="0">
      <selection activeCell="C40" sqref="C40"/>
    </sheetView>
  </sheetViews>
  <sheetFormatPr defaultRowHeight="15" x14ac:dyDescent="0.25"/>
  <cols>
    <col min="1" max="1" width="16.85546875" style="2" customWidth="1"/>
    <col min="2" max="2" width="24.85546875" style="2" customWidth="1"/>
    <col min="3" max="3" width="30.42578125" style="2" customWidth="1"/>
    <col min="4" max="4" width="18.85546875" style="8" customWidth="1"/>
    <col min="5" max="5" width="16.85546875" style="40" customWidth="1"/>
    <col min="6" max="6" width="20" style="2" bestFit="1" customWidth="1"/>
    <col min="7" max="7" width="24.7109375" style="4" customWidth="1"/>
    <col min="8" max="8" width="34.7109375" style="2" customWidth="1"/>
    <col min="9" max="9" width="10.7109375" style="2" customWidth="1"/>
    <col min="10" max="10" width="11.85546875" style="2" customWidth="1"/>
    <col min="11" max="11" width="14.42578125" style="2" bestFit="1" customWidth="1"/>
    <col min="12" max="12" width="20.7109375" style="2" customWidth="1"/>
    <col min="13" max="13" width="20.7109375" style="22" customWidth="1"/>
    <col min="14" max="14" width="17.140625" style="22" customWidth="1"/>
    <col min="15" max="15" width="47.28515625" style="2" customWidth="1"/>
    <col min="16" max="20" width="9.140625" style="5"/>
    <col min="21" max="16384" width="9.140625" style="2"/>
  </cols>
  <sheetData>
    <row r="1" spans="1:59" s="70" customFormat="1" ht="17.25" customHeight="1" x14ac:dyDescent="0.25">
      <c r="A1" s="65" t="s">
        <v>118</v>
      </c>
      <c r="B1" s="66"/>
      <c r="C1" s="66"/>
      <c r="D1" s="67"/>
      <c r="E1" s="68"/>
      <c r="F1" s="66"/>
      <c r="G1" s="66"/>
      <c r="H1" s="66"/>
      <c r="I1" s="66"/>
      <c r="J1" s="66"/>
      <c r="K1" s="66"/>
      <c r="L1" s="66"/>
      <c r="M1" s="69"/>
      <c r="N1" s="69"/>
      <c r="O1" s="66"/>
      <c r="P1" s="15"/>
      <c r="Q1" s="15"/>
      <c r="R1" s="15"/>
      <c r="S1" s="15"/>
      <c r="T1" s="15"/>
      <c r="AH1" s="71"/>
      <c r="BG1" s="71" t="s">
        <v>111</v>
      </c>
    </row>
    <row r="2" spans="1:59" s="70" customFormat="1" ht="17.25" customHeight="1" x14ac:dyDescent="0.25">
      <c r="A2" s="65"/>
      <c r="B2" s="66"/>
      <c r="C2" s="66"/>
      <c r="D2" s="67"/>
      <c r="E2" s="68"/>
      <c r="F2" s="66"/>
      <c r="G2" s="66"/>
      <c r="H2" s="66"/>
      <c r="I2" s="66"/>
      <c r="J2" s="66"/>
      <c r="K2" s="66"/>
      <c r="L2" s="66"/>
      <c r="M2" s="69"/>
      <c r="N2" s="69"/>
      <c r="O2" s="66"/>
      <c r="P2" s="15"/>
      <c r="Q2" s="15"/>
      <c r="R2" s="15"/>
      <c r="S2" s="15"/>
      <c r="T2" s="15"/>
      <c r="AH2" s="71"/>
      <c r="BG2" s="71"/>
    </row>
    <row r="3" spans="1:59" s="70" customFormat="1" ht="17.25" customHeight="1" x14ac:dyDescent="0.25">
      <c r="A3" s="72" t="s">
        <v>295</v>
      </c>
      <c r="B3" s="72" t="s">
        <v>295</v>
      </c>
      <c r="C3" s="72" t="s">
        <v>173</v>
      </c>
      <c r="D3" s="73" t="s">
        <v>296</v>
      </c>
      <c r="E3" s="68"/>
      <c r="F3" s="74"/>
      <c r="G3" s="66"/>
      <c r="H3" s="66"/>
      <c r="I3" s="66"/>
      <c r="J3" s="66"/>
      <c r="K3" s="66"/>
      <c r="L3" s="66"/>
      <c r="M3" s="69"/>
      <c r="N3" s="69"/>
      <c r="O3" s="66"/>
      <c r="P3" s="15"/>
      <c r="Q3" s="15"/>
      <c r="R3" s="15"/>
      <c r="S3" s="15"/>
      <c r="T3" s="15"/>
      <c r="AH3" s="71"/>
      <c r="BG3" s="71"/>
    </row>
    <row r="4" spans="1:59" s="70" customFormat="1" ht="17.25" customHeight="1" x14ac:dyDescent="0.25">
      <c r="A4" s="75" t="s">
        <v>272</v>
      </c>
      <c r="B4" s="76">
        <v>4101516.27</v>
      </c>
      <c r="C4" s="76">
        <v>59274.02</v>
      </c>
      <c r="D4" s="76">
        <f t="shared" ref="D4:D14" si="0">B4+C4</f>
        <v>4160790.29</v>
      </c>
      <c r="E4" s="68"/>
      <c r="F4" s="74"/>
      <c r="G4" s="66"/>
      <c r="H4" s="66"/>
      <c r="I4" s="66"/>
      <c r="J4" s="66"/>
      <c r="K4" s="66"/>
      <c r="L4" s="66"/>
      <c r="M4" s="69"/>
      <c r="N4" s="69"/>
      <c r="O4" s="66"/>
      <c r="P4" s="15"/>
      <c r="Q4" s="15"/>
      <c r="R4" s="15"/>
      <c r="S4" s="15"/>
      <c r="T4" s="15"/>
      <c r="AH4" s="71"/>
      <c r="BG4" s="71"/>
    </row>
    <row r="5" spans="1:59" s="70" customFormat="1" ht="17.25" customHeight="1" x14ac:dyDescent="0.2">
      <c r="A5" s="75" t="s">
        <v>273</v>
      </c>
      <c r="B5" s="76">
        <v>817584.4</v>
      </c>
      <c r="C5" s="76">
        <v>124549.75</v>
      </c>
      <c r="D5" s="76">
        <f t="shared" si="0"/>
        <v>942134.15</v>
      </c>
      <c r="E5" s="68"/>
      <c r="F5" s="66"/>
      <c r="G5" s="66"/>
      <c r="H5" s="66"/>
      <c r="I5" s="66"/>
      <c r="J5" s="66"/>
      <c r="K5" s="66"/>
      <c r="L5" s="66"/>
      <c r="M5" s="69"/>
      <c r="N5" s="69"/>
      <c r="O5" s="66"/>
      <c r="P5" s="15"/>
      <c r="Q5" s="15"/>
      <c r="R5" s="15"/>
      <c r="S5" s="15"/>
      <c r="T5" s="15"/>
      <c r="AH5" s="71"/>
      <c r="BG5" s="71"/>
    </row>
    <row r="6" spans="1:59" s="70" customFormat="1" ht="17.25" customHeight="1" x14ac:dyDescent="0.2">
      <c r="A6" s="75" t="s">
        <v>24</v>
      </c>
      <c r="B6" s="76">
        <v>3072269.48</v>
      </c>
      <c r="C6" s="76">
        <v>0</v>
      </c>
      <c r="D6" s="76">
        <f t="shared" si="0"/>
        <v>3072269.48</v>
      </c>
      <c r="E6" s="68"/>
      <c r="F6" s="77"/>
      <c r="G6" s="77"/>
      <c r="H6" s="66"/>
      <c r="I6" s="66"/>
      <c r="J6" s="66"/>
      <c r="K6" s="66"/>
      <c r="L6" s="66"/>
      <c r="M6" s="69"/>
      <c r="N6" s="69"/>
      <c r="O6" s="66"/>
      <c r="P6" s="15"/>
      <c r="Q6" s="15"/>
      <c r="R6" s="15"/>
      <c r="S6" s="15"/>
      <c r="T6" s="15"/>
      <c r="AH6" s="71"/>
      <c r="BG6" s="71"/>
    </row>
    <row r="7" spans="1:59" s="70" customFormat="1" ht="17.25" customHeight="1" x14ac:dyDescent="0.2">
      <c r="A7" s="75" t="s">
        <v>25</v>
      </c>
      <c r="B7" s="76">
        <v>1970356.32</v>
      </c>
      <c r="C7" s="76">
        <f>SUM('Cost Recovery'!G8:G9)</f>
        <v>7183.75</v>
      </c>
      <c r="D7" s="76">
        <f t="shared" si="0"/>
        <v>1977540.07</v>
      </c>
      <c r="E7" s="68"/>
      <c r="F7" s="66"/>
      <c r="G7" s="66"/>
      <c r="H7" s="66"/>
      <c r="I7" s="66"/>
      <c r="J7" s="66"/>
      <c r="K7" s="66"/>
      <c r="L7" s="66"/>
      <c r="M7" s="69"/>
      <c r="N7" s="69"/>
      <c r="O7" s="66"/>
      <c r="P7" s="15"/>
      <c r="Q7" s="15"/>
      <c r="R7" s="15"/>
      <c r="S7" s="15"/>
      <c r="T7" s="15"/>
      <c r="AH7" s="71"/>
      <c r="BG7" s="71"/>
    </row>
    <row r="8" spans="1:59" s="70" customFormat="1" ht="17.25" customHeight="1" x14ac:dyDescent="0.2">
      <c r="A8" s="75" t="s">
        <v>26</v>
      </c>
      <c r="B8" s="76">
        <f>SUM(G65:G74)</f>
        <v>7560405.4600000009</v>
      </c>
      <c r="C8" s="76">
        <f>'Cost Recovery'!G10</f>
        <v>29237.58</v>
      </c>
      <c r="D8" s="76">
        <f t="shared" si="0"/>
        <v>7589643.040000001</v>
      </c>
      <c r="E8" s="68"/>
      <c r="F8" s="66"/>
      <c r="G8" s="66"/>
      <c r="H8" s="66"/>
      <c r="I8" s="66"/>
      <c r="J8" s="66"/>
      <c r="K8" s="66"/>
      <c r="L8" s="66"/>
      <c r="M8" s="69"/>
      <c r="N8" s="69"/>
      <c r="O8" s="66"/>
      <c r="P8" s="15"/>
      <c r="Q8" s="15"/>
      <c r="R8" s="15"/>
      <c r="S8" s="15"/>
      <c r="T8" s="15"/>
      <c r="AH8" s="71"/>
      <c r="BG8" s="71"/>
    </row>
    <row r="9" spans="1:59" s="70" customFormat="1" ht="17.25" customHeight="1" x14ac:dyDescent="0.2">
      <c r="A9" s="75" t="s">
        <v>27</v>
      </c>
      <c r="B9" s="76">
        <f>SUM(G75:G84)</f>
        <v>7748404.9100000001</v>
      </c>
      <c r="C9" s="76">
        <v>0</v>
      </c>
      <c r="D9" s="76">
        <f t="shared" si="0"/>
        <v>7748404.9100000001</v>
      </c>
      <c r="E9" s="68"/>
      <c r="F9" s="66"/>
      <c r="G9" s="66"/>
      <c r="H9" s="66"/>
      <c r="I9" s="66"/>
      <c r="J9" s="66"/>
      <c r="K9" s="66"/>
      <c r="L9" s="66"/>
      <c r="M9" s="69"/>
      <c r="N9" s="69"/>
      <c r="O9" s="66"/>
      <c r="P9" s="15"/>
      <c r="Q9" s="15"/>
      <c r="R9" s="15"/>
      <c r="S9" s="15"/>
      <c r="T9" s="15"/>
      <c r="AH9" s="71"/>
      <c r="BG9" s="71"/>
    </row>
    <row r="10" spans="1:59" s="15" customFormat="1" ht="17.25" customHeight="1" thickBot="1" x14ac:dyDescent="0.25">
      <c r="A10" s="75" t="s">
        <v>28</v>
      </c>
      <c r="B10" s="76">
        <f>SUM(G85:G94)</f>
        <v>11553700.25</v>
      </c>
      <c r="C10" s="76">
        <v>0</v>
      </c>
      <c r="D10" s="76">
        <f t="shared" si="0"/>
        <v>11553700.25</v>
      </c>
      <c r="E10" s="80"/>
      <c r="F10" s="64"/>
      <c r="G10" s="64"/>
      <c r="H10" s="64"/>
      <c r="I10" s="64"/>
      <c r="J10" s="64"/>
      <c r="K10" s="64"/>
      <c r="L10" s="64"/>
      <c r="M10" s="81"/>
      <c r="N10" s="81"/>
      <c r="O10" s="64"/>
      <c r="AH10" s="82"/>
      <c r="BG10" s="82"/>
    </row>
    <row r="11" spans="1:59" s="88" customFormat="1" ht="14.25" customHeight="1" x14ac:dyDescent="0.25">
      <c r="A11" s="75" t="s">
        <v>29</v>
      </c>
      <c r="B11" s="76">
        <f>SUM(G95:G99)</f>
        <v>20855546</v>
      </c>
      <c r="C11" s="76">
        <f>'Cost Recovery'!G11</f>
        <v>1982.4</v>
      </c>
      <c r="D11" s="76">
        <f t="shared" si="0"/>
        <v>20857528.399999999</v>
      </c>
      <c r="E11" s="83"/>
      <c r="F11" s="84" t="s">
        <v>57</v>
      </c>
      <c r="G11" s="85">
        <f>SUM(G12:G15)</f>
        <v>1468775.74</v>
      </c>
      <c r="H11" s="86"/>
      <c r="I11" s="87"/>
      <c r="M11" s="89"/>
      <c r="N11" s="89"/>
      <c r="P11" s="90"/>
      <c r="Q11" s="90"/>
      <c r="R11" s="90"/>
      <c r="S11" s="90"/>
      <c r="T11" s="90"/>
    </row>
    <row r="12" spans="1:59" s="88" customFormat="1" ht="15" customHeight="1" x14ac:dyDescent="0.25">
      <c r="A12" s="75" t="s">
        <v>30</v>
      </c>
      <c r="B12" s="76">
        <f>SUM(G100:G103)</f>
        <v>96993.56</v>
      </c>
      <c r="C12" s="76">
        <v>34451.550000000003</v>
      </c>
      <c r="D12" s="76">
        <f t="shared" si="0"/>
        <v>131445.10999999999</v>
      </c>
      <c r="E12" s="83"/>
      <c r="F12" s="91" t="s">
        <v>175</v>
      </c>
      <c r="G12" s="92">
        <v>506896</v>
      </c>
      <c r="H12" s="581" t="s">
        <v>114</v>
      </c>
      <c r="M12" s="89"/>
      <c r="N12" s="89"/>
      <c r="P12" s="90"/>
      <c r="Q12" s="90"/>
      <c r="R12" s="90"/>
      <c r="S12" s="90"/>
      <c r="T12" s="90"/>
    </row>
    <row r="13" spans="1:59" s="88" customFormat="1" ht="14.25" customHeight="1" x14ac:dyDescent="0.25">
      <c r="A13" s="75" t="s">
        <v>31</v>
      </c>
      <c r="B13" s="76">
        <f>SUM(G104:G116)</f>
        <v>6617617.5633565588</v>
      </c>
      <c r="C13" s="76">
        <f>SUM('Cost Recovery'!G13:G14)</f>
        <v>205079.3</v>
      </c>
      <c r="D13" s="76">
        <f t="shared" si="0"/>
        <v>6822696.8633565586</v>
      </c>
      <c r="E13" s="83"/>
      <c r="F13" s="91" t="s">
        <v>176</v>
      </c>
      <c r="G13" s="93">
        <v>378494.86</v>
      </c>
      <c r="H13" s="581"/>
      <c r="M13" s="89"/>
      <c r="N13" s="89"/>
      <c r="P13" s="90"/>
      <c r="Q13" s="90"/>
      <c r="R13" s="90"/>
      <c r="S13" s="90"/>
      <c r="T13" s="90"/>
    </row>
    <row r="14" spans="1:59" s="88" customFormat="1" ht="13.5" customHeight="1" x14ac:dyDescent="0.25">
      <c r="A14" s="75" t="s">
        <v>32</v>
      </c>
      <c r="B14" s="76">
        <f>SUM(G117:G130)</f>
        <v>4547803.425714286</v>
      </c>
      <c r="C14" s="76">
        <f>SUM('Cost Recovery'!G15:G16)</f>
        <v>276713.12</v>
      </c>
      <c r="D14" s="76">
        <f t="shared" si="0"/>
        <v>4824516.5457142862</v>
      </c>
      <c r="E14" s="83"/>
      <c r="F14" s="91" t="s">
        <v>177</v>
      </c>
      <c r="G14" s="93">
        <v>277394.88</v>
      </c>
      <c r="H14" s="581"/>
      <c r="L14" s="94"/>
      <c r="M14" s="89"/>
      <c r="N14" s="89"/>
      <c r="P14" s="90"/>
      <c r="Q14" s="90"/>
      <c r="R14" s="90"/>
      <c r="S14" s="90"/>
      <c r="T14" s="90"/>
    </row>
    <row r="15" spans="1:59" s="88" customFormat="1" ht="15" customHeight="1" thickBot="1" x14ac:dyDescent="0.3">
      <c r="A15" s="78" t="s">
        <v>33</v>
      </c>
      <c r="B15" s="79">
        <f>SUM(G131:G134)</f>
        <v>1292637.94</v>
      </c>
      <c r="C15" s="79">
        <f>'Cost Recovery'!G17</f>
        <v>15251.14</v>
      </c>
      <c r="D15" s="79"/>
      <c r="E15" s="83"/>
      <c r="F15" s="95" t="s">
        <v>178</v>
      </c>
      <c r="G15" s="96">
        <v>305990</v>
      </c>
      <c r="H15" s="582"/>
      <c r="M15" s="89"/>
      <c r="N15" s="89"/>
      <c r="P15" s="90"/>
      <c r="Q15" s="90"/>
      <c r="R15" s="90"/>
      <c r="S15" s="90"/>
      <c r="T15" s="90"/>
    </row>
    <row r="16" spans="1:59" s="90" customFormat="1" x14ac:dyDescent="0.25">
      <c r="D16" s="97"/>
      <c r="E16" s="98"/>
      <c r="G16" s="93"/>
      <c r="H16" s="99"/>
      <c r="M16" s="100"/>
      <c r="N16" s="100"/>
    </row>
    <row r="17" spans="1:59" s="90" customFormat="1" x14ac:dyDescent="0.25">
      <c r="A17" s="101" t="s">
        <v>664</v>
      </c>
      <c r="D17" s="97"/>
      <c r="E17" s="119" t="s">
        <v>4006</v>
      </c>
      <c r="G17" s="102">
        <f>'RRI Savings'!G4</f>
        <v>22846375.989999987</v>
      </c>
      <c r="H17" s="99"/>
      <c r="M17" s="100"/>
      <c r="N17" s="100"/>
    </row>
    <row r="18" spans="1:59" s="90" customFormat="1" x14ac:dyDescent="0.25">
      <c r="D18" s="97"/>
      <c r="E18" s="98"/>
      <c r="G18" s="93"/>
      <c r="H18" s="99"/>
      <c r="M18" s="100"/>
      <c r="N18" s="100"/>
    </row>
    <row r="19" spans="1:59" s="90" customFormat="1" x14ac:dyDescent="0.25">
      <c r="A19" s="103" t="s">
        <v>119</v>
      </c>
      <c r="B19" s="104"/>
      <c r="C19" s="104"/>
      <c r="D19" s="105"/>
      <c r="E19" s="119" t="s">
        <v>4006</v>
      </c>
      <c r="G19" s="106">
        <f>'Cost Recovery'!G4</f>
        <v>899336.61</v>
      </c>
      <c r="H19" s="99"/>
      <c r="M19" s="100"/>
      <c r="N19" s="100"/>
    </row>
    <row r="20" spans="1:59" s="90" customFormat="1" x14ac:dyDescent="0.25">
      <c r="D20" s="97"/>
      <c r="E20" s="98"/>
      <c r="G20" s="93"/>
      <c r="H20" s="99"/>
      <c r="M20" s="100"/>
      <c r="N20" s="100"/>
    </row>
    <row r="21" spans="1:59" s="90" customFormat="1" ht="15" customHeight="1" x14ac:dyDescent="0.25">
      <c r="A21" s="107" t="s">
        <v>120</v>
      </c>
      <c r="D21" s="97"/>
      <c r="E21" s="119" t="s">
        <v>4006</v>
      </c>
      <c r="F21" s="108" t="s">
        <v>327</v>
      </c>
      <c r="G21" s="109">
        <f>SUBTOTAL(9,G28:G134)+G19</f>
        <v>71134172.189070836</v>
      </c>
      <c r="H21" s="296" t="s">
        <v>2949</v>
      </c>
      <c r="M21" s="100"/>
      <c r="N21" s="100"/>
    </row>
    <row r="22" spans="1:59" s="90" customFormat="1" x14ac:dyDescent="0.25">
      <c r="A22" s="107"/>
      <c r="D22" s="97"/>
      <c r="E22" s="97"/>
      <c r="G22" s="109"/>
      <c r="H22" s="99"/>
      <c r="M22" s="100"/>
      <c r="N22" s="100"/>
    </row>
    <row r="23" spans="1:59" s="90" customFormat="1" ht="15.75" customHeight="1" x14ac:dyDescent="0.25">
      <c r="A23" s="110" t="s">
        <v>121</v>
      </c>
      <c r="D23" s="97"/>
      <c r="E23" s="119" t="s">
        <v>4006</v>
      </c>
      <c r="G23" s="111">
        <f>G25+G11</f>
        <v>71703611.319070831</v>
      </c>
      <c r="H23" s="297" t="s">
        <v>174</v>
      </c>
      <c r="M23" s="100"/>
      <c r="N23" s="100"/>
    </row>
    <row r="24" spans="1:59" s="90" customFormat="1" x14ac:dyDescent="0.25">
      <c r="A24" s="107"/>
      <c r="D24" s="97"/>
      <c r="E24" s="98"/>
      <c r="G24" s="109"/>
      <c r="H24" s="112"/>
      <c r="M24" s="100"/>
      <c r="N24" s="100"/>
    </row>
    <row r="25" spans="1:59" s="90" customFormat="1" x14ac:dyDescent="0.25">
      <c r="A25" s="107"/>
      <c r="C25" s="113" t="s">
        <v>150</v>
      </c>
      <c r="D25" s="114">
        <f>SUM(D28:D65)</f>
        <v>323767548.89999998</v>
      </c>
      <c r="E25" s="119" t="s">
        <v>4006</v>
      </c>
      <c r="F25" s="113" t="s">
        <v>150</v>
      </c>
      <c r="G25" s="115">
        <f>SUM(G28:G134)</f>
        <v>70234835.579070836</v>
      </c>
      <c r="H25" s="112"/>
      <c r="M25" s="100"/>
      <c r="N25" s="100"/>
    </row>
    <row r="26" spans="1:59" s="88" customFormat="1" ht="15.75" customHeight="1" x14ac:dyDescent="0.25">
      <c r="D26" s="116"/>
      <c r="E26" s="83"/>
      <c r="G26" s="117"/>
      <c r="M26" s="89"/>
      <c r="N26" s="89"/>
      <c r="P26" s="90"/>
      <c r="Q26" s="90"/>
      <c r="R26" s="90"/>
      <c r="S26" s="90"/>
      <c r="T26" s="90"/>
      <c r="AH26" s="62"/>
      <c r="BG26" s="62" t="s">
        <v>110</v>
      </c>
    </row>
    <row r="27" spans="1:59" s="354" customFormat="1" ht="30" x14ac:dyDescent="0.25">
      <c r="A27" s="58" t="s">
        <v>0</v>
      </c>
      <c r="B27" s="58" t="s">
        <v>13</v>
      </c>
      <c r="C27" s="58" t="s">
        <v>11</v>
      </c>
      <c r="D27" s="59" t="s">
        <v>14</v>
      </c>
      <c r="E27" s="59" t="s">
        <v>101</v>
      </c>
      <c r="F27" s="58" t="s">
        <v>15</v>
      </c>
      <c r="G27" s="60" t="s">
        <v>149</v>
      </c>
      <c r="H27" s="58" t="s">
        <v>39</v>
      </c>
      <c r="I27" s="58" t="s">
        <v>107</v>
      </c>
      <c r="J27" s="58" t="s">
        <v>21</v>
      </c>
      <c r="K27" s="58" t="s">
        <v>108</v>
      </c>
      <c r="L27" s="58" t="s">
        <v>40</v>
      </c>
      <c r="M27" s="61" t="s">
        <v>102</v>
      </c>
      <c r="N27" s="61" t="s">
        <v>103</v>
      </c>
      <c r="O27" s="58" t="s">
        <v>104</v>
      </c>
      <c r="P27" s="99"/>
      <c r="Q27" s="99"/>
      <c r="R27" s="99"/>
      <c r="S27" s="99"/>
      <c r="T27" s="99"/>
      <c r="AH27" s="355"/>
      <c r="BG27" s="355" t="s">
        <v>113</v>
      </c>
    </row>
    <row r="28" spans="1:59" s="313" customFormat="1" ht="60" customHeight="1" x14ac:dyDescent="0.25">
      <c r="A28" s="313" t="s">
        <v>35</v>
      </c>
      <c r="B28" s="313" t="s">
        <v>183</v>
      </c>
      <c r="C28" s="313" t="s">
        <v>184</v>
      </c>
      <c r="D28" s="317">
        <v>727320</v>
      </c>
      <c r="E28" s="318" t="s">
        <v>185</v>
      </c>
      <c r="F28" s="313" t="s">
        <v>110</v>
      </c>
      <c r="G28" s="319">
        <v>157586</v>
      </c>
      <c r="H28" s="313" t="s">
        <v>186</v>
      </c>
      <c r="I28" s="313" t="s">
        <v>193</v>
      </c>
      <c r="J28" s="320" t="s">
        <v>272</v>
      </c>
      <c r="K28" s="321">
        <v>42010</v>
      </c>
      <c r="L28" s="313" t="s">
        <v>187</v>
      </c>
      <c r="M28" s="322" t="s">
        <v>106</v>
      </c>
      <c r="N28" s="322" t="s">
        <v>105</v>
      </c>
      <c r="O28" s="323"/>
    </row>
    <row r="29" spans="1:59" s="313" customFormat="1" ht="60" customHeight="1" x14ac:dyDescent="0.25">
      <c r="A29" s="313" t="s">
        <v>35</v>
      </c>
      <c r="B29" s="313" t="s">
        <v>183</v>
      </c>
      <c r="C29" s="313" t="s">
        <v>184</v>
      </c>
      <c r="D29" s="317">
        <v>727320</v>
      </c>
      <c r="E29" s="318" t="s">
        <v>185</v>
      </c>
      <c r="F29" s="313" t="s">
        <v>110</v>
      </c>
      <c r="G29" s="319">
        <v>3898</v>
      </c>
      <c r="H29" s="313" t="s">
        <v>188</v>
      </c>
      <c r="I29" s="313" t="s">
        <v>193</v>
      </c>
      <c r="J29" s="320" t="s">
        <v>272</v>
      </c>
      <c r="K29" s="321">
        <v>42010</v>
      </c>
      <c r="L29" s="313" t="s">
        <v>187</v>
      </c>
      <c r="M29" s="322" t="s">
        <v>106</v>
      </c>
      <c r="N29" s="322" t="s">
        <v>105</v>
      </c>
      <c r="O29" s="323"/>
    </row>
    <row r="30" spans="1:59" s="327" customFormat="1" ht="60" customHeight="1" x14ac:dyDescent="0.25">
      <c r="A30" s="324" t="s">
        <v>189</v>
      </c>
      <c r="B30" s="324" t="s">
        <v>190</v>
      </c>
      <c r="C30" s="324" t="s">
        <v>191</v>
      </c>
      <c r="D30" s="317">
        <v>120000000</v>
      </c>
      <c r="E30" s="325"/>
      <c r="F30" s="313" t="s">
        <v>111</v>
      </c>
      <c r="G30" s="319">
        <v>3593.63</v>
      </c>
      <c r="H30" s="324" t="s">
        <v>192</v>
      </c>
      <c r="I30" s="313" t="s">
        <v>193</v>
      </c>
      <c r="J30" s="320" t="s">
        <v>272</v>
      </c>
      <c r="K30" s="321">
        <v>42010</v>
      </c>
      <c r="L30" s="313" t="s">
        <v>187</v>
      </c>
      <c r="M30" s="322" t="s">
        <v>106</v>
      </c>
      <c r="N30" s="322" t="s">
        <v>105</v>
      </c>
      <c r="O30" s="326"/>
    </row>
    <row r="31" spans="1:59" s="313" customFormat="1" ht="30" customHeight="1" x14ac:dyDescent="0.25">
      <c r="A31" s="313" t="s">
        <v>169</v>
      </c>
      <c r="B31" s="313" t="s">
        <v>43</v>
      </c>
      <c r="C31" s="313" t="s">
        <v>122</v>
      </c>
      <c r="D31" s="317">
        <v>740000</v>
      </c>
      <c r="E31" s="318" t="s">
        <v>138</v>
      </c>
      <c r="F31" s="313" t="s">
        <v>1079</v>
      </c>
      <c r="G31" s="319">
        <v>4307.63</v>
      </c>
      <c r="H31" s="313" t="s">
        <v>137</v>
      </c>
      <c r="I31" s="313">
        <v>2015</v>
      </c>
      <c r="J31" s="320" t="s">
        <v>272</v>
      </c>
      <c r="K31" s="321">
        <v>42010</v>
      </c>
      <c r="L31" s="313" t="s">
        <v>75</v>
      </c>
      <c r="M31" s="322" t="s">
        <v>106</v>
      </c>
      <c r="N31" s="322" t="s">
        <v>105</v>
      </c>
      <c r="O31" s="323"/>
    </row>
    <row r="32" spans="1:59" s="313" customFormat="1" ht="45" customHeight="1" x14ac:dyDescent="0.25">
      <c r="A32" s="313" t="s">
        <v>48</v>
      </c>
      <c r="B32" s="313" t="s">
        <v>132</v>
      </c>
      <c r="C32" s="313" t="s">
        <v>134</v>
      </c>
      <c r="D32" s="317">
        <f>(1200000*0.99)+(700000*0.765)</f>
        <v>1723500</v>
      </c>
      <c r="E32" s="328">
        <v>812608</v>
      </c>
      <c r="F32" s="329" t="s">
        <v>110</v>
      </c>
      <c r="G32" s="319">
        <f>(1200000*(0.99-0.845))+(700000*(0.765-0.69))</f>
        <v>226500.00000000006</v>
      </c>
      <c r="H32" s="313" t="s">
        <v>139</v>
      </c>
      <c r="I32" s="313">
        <v>2015</v>
      </c>
      <c r="J32" s="320" t="s">
        <v>272</v>
      </c>
      <c r="K32" s="321">
        <v>42010</v>
      </c>
      <c r="L32" s="313" t="s">
        <v>133</v>
      </c>
      <c r="M32" s="322" t="s">
        <v>106</v>
      </c>
      <c r="N32" s="322" t="s">
        <v>105</v>
      </c>
      <c r="O32" s="323"/>
    </row>
    <row r="33" spans="1:15" s="313" customFormat="1" ht="45" customHeight="1" x14ac:dyDescent="0.25">
      <c r="A33" s="313" t="s">
        <v>153</v>
      </c>
      <c r="B33" s="313" t="s">
        <v>58</v>
      </c>
      <c r="C33" s="313" t="s">
        <v>135</v>
      </c>
      <c r="D33" s="317">
        <v>2100000</v>
      </c>
      <c r="E33" s="330"/>
      <c r="F33" s="329" t="s">
        <v>110</v>
      </c>
      <c r="G33" s="317">
        <v>2100000</v>
      </c>
      <c r="H33" s="313" t="s">
        <v>136</v>
      </c>
      <c r="I33" s="313">
        <v>2015</v>
      </c>
      <c r="J33" s="320" t="s">
        <v>272</v>
      </c>
      <c r="K33" s="321">
        <v>42017</v>
      </c>
      <c r="L33" s="313" t="s">
        <v>58</v>
      </c>
      <c r="M33" s="322" t="s">
        <v>105</v>
      </c>
      <c r="N33" s="322" t="s">
        <v>105</v>
      </c>
    </row>
    <row r="34" spans="1:15" s="313" customFormat="1" ht="45" customHeight="1" x14ac:dyDescent="0.25">
      <c r="A34" s="313" t="s">
        <v>36</v>
      </c>
      <c r="B34" s="313" t="s">
        <v>140</v>
      </c>
      <c r="C34" s="313" t="s">
        <v>141</v>
      </c>
      <c r="D34" s="317">
        <v>156000</v>
      </c>
      <c r="E34" s="328">
        <v>813041</v>
      </c>
      <c r="F34" s="329" t="s">
        <v>110</v>
      </c>
      <c r="G34" s="319">
        <f>125*24</f>
        <v>3000</v>
      </c>
      <c r="H34" s="313" t="s">
        <v>160</v>
      </c>
      <c r="I34" s="313">
        <v>2015</v>
      </c>
      <c r="J34" s="320" t="s">
        <v>272</v>
      </c>
      <c r="K34" s="321">
        <v>42017</v>
      </c>
      <c r="L34" s="313" t="s">
        <v>74</v>
      </c>
      <c r="M34" s="322" t="s">
        <v>148</v>
      </c>
      <c r="N34" s="322" t="s">
        <v>105</v>
      </c>
    </row>
    <row r="35" spans="1:15" s="313" customFormat="1" ht="30" customHeight="1" x14ac:dyDescent="0.25">
      <c r="A35" s="313" t="s">
        <v>36</v>
      </c>
      <c r="B35" s="313" t="s">
        <v>142</v>
      </c>
      <c r="C35" s="313" t="s">
        <v>143</v>
      </c>
      <c r="D35" s="317">
        <v>3120</v>
      </c>
      <c r="E35" s="330"/>
      <c r="F35" s="329" t="s">
        <v>110</v>
      </c>
      <c r="G35" s="319">
        <v>995</v>
      </c>
      <c r="H35" s="313" t="s">
        <v>159</v>
      </c>
      <c r="I35" s="313">
        <v>2015</v>
      </c>
      <c r="J35" s="320" t="s">
        <v>272</v>
      </c>
      <c r="K35" s="321">
        <v>42017</v>
      </c>
      <c r="L35" s="313" t="s">
        <v>145</v>
      </c>
      <c r="M35" s="322" t="s">
        <v>148</v>
      </c>
      <c r="N35" s="322" t="s">
        <v>105</v>
      </c>
    </row>
    <row r="36" spans="1:15" s="331" customFormat="1" ht="30" customHeight="1" x14ac:dyDescent="0.25">
      <c r="A36" s="331" t="s">
        <v>36</v>
      </c>
      <c r="B36" s="331" t="s">
        <v>147</v>
      </c>
      <c r="C36" s="331" t="s">
        <v>144</v>
      </c>
      <c r="D36" s="332">
        <v>1500000</v>
      </c>
      <c r="E36" s="333"/>
      <c r="F36" s="329" t="s">
        <v>110</v>
      </c>
      <c r="G36" s="334">
        <f>4*50000</f>
        <v>200000</v>
      </c>
      <c r="H36" s="331" t="s">
        <v>158</v>
      </c>
      <c r="I36" s="331">
        <v>2015</v>
      </c>
      <c r="J36" s="320" t="s">
        <v>272</v>
      </c>
      <c r="K36" s="321">
        <v>42017</v>
      </c>
      <c r="L36" s="331" t="s">
        <v>146</v>
      </c>
      <c r="M36" s="335" t="s">
        <v>148</v>
      </c>
      <c r="N36" s="322" t="s">
        <v>105</v>
      </c>
    </row>
    <row r="37" spans="1:15" s="313" customFormat="1" ht="105" customHeight="1" x14ac:dyDescent="0.25">
      <c r="A37" s="313" t="s">
        <v>34</v>
      </c>
      <c r="B37" s="313" t="s">
        <v>154</v>
      </c>
      <c r="C37" s="313" t="s">
        <v>155</v>
      </c>
      <c r="D37" s="317">
        <v>1365348</v>
      </c>
      <c r="E37" s="318" t="s">
        <v>6</v>
      </c>
      <c r="F37" s="313" t="s">
        <v>111</v>
      </c>
      <c r="G37" s="319">
        <v>1365348</v>
      </c>
      <c r="H37" s="313" t="s">
        <v>180</v>
      </c>
      <c r="I37" s="313">
        <v>2015</v>
      </c>
      <c r="J37" s="320" t="s">
        <v>272</v>
      </c>
      <c r="K37" s="321">
        <v>42017</v>
      </c>
      <c r="L37" s="313" t="s">
        <v>41</v>
      </c>
      <c r="M37" s="322" t="s">
        <v>105</v>
      </c>
      <c r="N37" s="322" t="s">
        <v>105</v>
      </c>
      <c r="O37" s="323"/>
    </row>
    <row r="38" spans="1:15" s="313" customFormat="1" ht="45" customHeight="1" x14ac:dyDescent="0.25">
      <c r="A38" s="313" t="s">
        <v>48</v>
      </c>
      <c r="B38" s="313" t="s">
        <v>171</v>
      </c>
      <c r="C38" s="313" t="s">
        <v>134</v>
      </c>
      <c r="D38" s="317">
        <f>(250000*0.69)</f>
        <v>172500</v>
      </c>
      <c r="E38" s="318"/>
      <c r="F38" s="329" t="s">
        <v>110</v>
      </c>
      <c r="G38" s="319">
        <f>(150000*(0.8-0.69))+(300000*(0.71-0.69))</f>
        <v>22500.000000000022</v>
      </c>
      <c r="H38" s="313" t="s">
        <v>172</v>
      </c>
      <c r="I38" s="313">
        <v>2015</v>
      </c>
      <c r="J38" s="320" t="s">
        <v>272</v>
      </c>
      <c r="K38" s="321">
        <v>42017</v>
      </c>
      <c r="L38" s="313" t="s">
        <v>133</v>
      </c>
      <c r="M38" s="322" t="s">
        <v>106</v>
      </c>
      <c r="N38" s="322" t="s">
        <v>105</v>
      </c>
      <c r="O38" s="323"/>
    </row>
    <row r="39" spans="1:15" s="313" customFormat="1" ht="30" customHeight="1" x14ac:dyDescent="0.25">
      <c r="A39" s="313" t="s">
        <v>169</v>
      </c>
      <c r="B39" s="313" t="s">
        <v>43</v>
      </c>
      <c r="C39" s="313" t="s">
        <v>122</v>
      </c>
      <c r="D39" s="317">
        <v>775000</v>
      </c>
      <c r="E39" s="328" t="s">
        <v>138</v>
      </c>
      <c r="F39" s="313" t="s">
        <v>1079</v>
      </c>
      <c r="G39" s="319">
        <v>13788.01</v>
      </c>
      <c r="H39" s="313" t="s">
        <v>194</v>
      </c>
      <c r="I39" s="313">
        <v>2015</v>
      </c>
      <c r="J39" s="320" t="s">
        <v>272</v>
      </c>
      <c r="K39" s="321">
        <v>42030</v>
      </c>
      <c r="L39" s="313" t="s">
        <v>75</v>
      </c>
      <c r="M39" s="335" t="s">
        <v>148</v>
      </c>
      <c r="N39" s="322" t="s">
        <v>105</v>
      </c>
      <c r="O39" s="323"/>
    </row>
    <row r="40" spans="1:15" s="313" customFormat="1" ht="105" x14ac:dyDescent="0.25">
      <c r="A40" s="313" t="s">
        <v>48</v>
      </c>
      <c r="B40" s="313" t="s">
        <v>132</v>
      </c>
      <c r="C40" s="313" t="s">
        <v>134</v>
      </c>
      <c r="D40" s="317">
        <v>43725</v>
      </c>
      <c r="E40" s="328">
        <v>812608</v>
      </c>
      <c r="F40" s="329" t="s">
        <v>110</v>
      </c>
      <c r="G40" s="319">
        <v>8875</v>
      </c>
      <c r="H40" s="313" t="s">
        <v>199</v>
      </c>
      <c r="I40" s="313">
        <v>2015</v>
      </c>
      <c r="J40" s="336" t="s">
        <v>273</v>
      </c>
      <c r="K40" s="321">
        <v>42038</v>
      </c>
      <c r="L40" s="313" t="s">
        <v>133</v>
      </c>
      <c r="M40" s="322" t="s">
        <v>106</v>
      </c>
      <c r="N40" s="322" t="s">
        <v>105</v>
      </c>
      <c r="O40" s="323"/>
    </row>
    <row r="41" spans="1:15" s="313" customFormat="1" ht="75" x14ac:dyDescent="0.25">
      <c r="A41" s="313" t="s">
        <v>265</v>
      </c>
      <c r="B41" s="313" t="s">
        <v>266</v>
      </c>
      <c r="C41" s="313" t="s">
        <v>267</v>
      </c>
      <c r="D41" s="317">
        <v>7207634</v>
      </c>
      <c r="E41" s="328">
        <v>807182</v>
      </c>
      <c r="F41" s="313" t="s">
        <v>1079</v>
      </c>
      <c r="G41" s="319">
        <v>17828.91</v>
      </c>
      <c r="H41" s="313" t="s">
        <v>268</v>
      </c>
      <c r="I41" s="313">
        <v>2015</v>
      </c>
      <c r="J41" s="336" t="s">
        <v>273</v>
      </c>
      <c r="K41" s="321">
        <v>42038</v>
      </c>
      <c r="L41" s="313" t="s">
        <v>187</v>
      </c>
      <c r="M41" s="322" t="s">
        <v>106</v>
      </c>
      <c r="N41" s="322" t="s">
        <v>105</v>
      </c>
      <c r="O41" s="323"/>
    </row>
    <row r="42" spans="1:15" s="327" customFormat="1" ht="105" x14ac:dyDescent="0.25">
      <c r="A42" s="327" t="s">
        <v>45</v>
      </c>
      <c r="B42" s="327" t="s">
        <v>46</v>
      </c>
      <c r="C42" s="327" t="s">
        <v>270</v>
      </c>
      <c r="D42" s="337">
        <v>56273663.450000003</v>
      </c>
      <c r="E42" s="328">
        <v>2755</v>
      </c>
      <c r="F42" s="313" t="s">
        <v>110</v>
      </c>
      <c r="G42" s="319">
        <v>212862.95</v>
      </c>
      <c r="H42" s="327" t="s">
        <v>271</v>
      </c>
      <c r="I42" s="313">
        <v>2015</v>
      </c>
      <c r="J42" s="336" t="s">
        <v>273</v>
      </c>
      <c r="K42" s="321">
        <v>42038</v>
      </c>
      <c r="L42" s="327" t="s">
        <v>269</v>
      </c>
      <c r="M42" s="322" t="s">
        <v>106</v>
      </c>
      <c r="N42" s="322" t="s">
        <v>105</v>
      </c>
      <c r="O42" s="338"/>
    </row>
    <row r="43" spans="1:15" s="313" customFormat="1" ht="45" x14ac:dyDescent="0.25">
      <c r="A43" s="313" t="s">
        <v>34</v>
      </c>
      <c r="B43" s="313" t="s">
        <v>299</v>
      </c>
      <c r="C43" s="313" t="s">
        <v>300</v>
      </c>
      <c r="D43" s="317">
        <v>72000</v>
      </c>
      <c r="E43" s="318" t="s">
        <v>6</v>
      </c>
      <c r="F43" s="329" t="s">
        <v>110</v>
      </c>
      <c r="G43" s="319">
        <f>500*58</f>
        <v>29000</v>
      </c>
      <c r="H43" s="313" t="s">
        <v>310</v>
      </c>
      <c r="I43" s="313">
        <v>2015</v>
      </c>
      <c r="J43" s="336" t="s">
        <v>273</v>
      </c>
      <c r="K43" s="321">
        <v>42044</v>
      </c>
      <c r="L43" s="313" t="s">
        <v>41</v>
      </c>
      <c r="M43" s="322" t="s">
        <v>148</v>
      </c>
      <c r="N43" s="322" t="s">
        <v>105</v>
      </c>
    </row>
    <row r="44" spans="1:15" s="313" customFormat="1" ht="15" customHeight="1" x14ac:dyDescent="0.25">
      <c r="A44" s="313" t="s">
        <v>34</v>
      </c>
      <c r="B44" s="313" t="s">
        <v>301</v>
      </c>
      <c r="C44" s="313" t="s">
        <v>302</v>
      </c>
      <c r="D44" s="317">
        <v>10000000</v>
      </c>
      <c r="E44" s="328">
        <v>809762</v>
      </c>
      <c r="F44" s="313" t="s">
        <v>110</v>
      </c>
      <c r="G44" s="319">
        <f>80258.15+73030.95</f>
        <v>153289.09999999998</v>
      </c>
      <c r="H44" s="313" t="s">
        <v>303</v>
      </c>
      <c r="I44" s="313">
        <v>2015</v>
      </c>
      <c r="J44" s="336" t="s">
        <v>273</v>
      </c>
      <c r="K44" s="321">
        <v>42044</v>
      </c>
      <c r="L44" s="313" t="s">
        <v>41</v>
      </c>
      <c r="M44" s="322" t="s">
        <v>148</v>
      </c>
      <c r="N44" s="322" t="s">
        <v>105</v>
      </c>
    </row>
    <row r="45" spans="1:15" s="313" customFormat="1" ht="30" customHeight="1" x14ac:dyDescent="0.25">
      <c r="A45" s="313" t="s">
        <v>34</v>
      </c>
      <c r="B45" s="313" t="s">
        <v>301</v>
      </c>
      <c r="C45" s="313" t="s">
        <v>302</v>
      </c>
      <c r="D45" s="317">
        <v>10000000</v>
      </c>
      <c r="E45" s="328">
        <v>809762</v>
      </c>
      <c r="F45" s="313" t="s">
        <v>1079</v>
      </c>
      <c r="G45" s="319">
        <v>337177.98</v>
      </c>
      <c r="H45" s="313" t="s">
        <v>304</v>
      </c>
      <c r="I45" s="313">
        <v>2015</v>
      </c>
      <c r="J45" s="336" t="s">
        <v>273</v>
      </c>
      <c r="K45" s="321">
        <v>42044</v>
      </c>
      <c r="L45" s="313" t="s">
        <v>41</v>
      </c>
      <c r="M45" s="322" t="s">
        <v>148</v>
      </c>
      <c r="N45" s="322" t="s">
        <v>105</v>
      </c>
    </row>
    <row r="46" spans="1:15" s="313" customFormat="1" ht="45" x14ac:dyDescent="0.25">
      <c r="A46" s="313" t="s">
        <v>36</v>
      </c>
      <c r="B46" s="313" t="s">
        <v>313</v>
      </c>
      <c r="C46" s="313" t="s">
        <v>311</v>
      </c>
      <c r="D46" s="317">
        <v>500000</v>
      </c>
      <c r="E46" s="318" t="s">
        <v>312</v>
      </c>
      <c r="F46" s="313" t="s">
        <v>110</v>
      </c>
      <c r="G46" s="319">
        <f>(3220*9.28)-(3220*5)</f>
        <v>13781.599999999999</v>
      </c>
      <c r="H46" s="313" t="s">
        <v>322</v>
      </c>
      <c r="I46" s="313">
        <v>2015</v>
      </c>
      <c r="J46" s="336" t="s">
        <v>273</v>
      </c>
      <c r="K46" s="321">
        <v>42052</v>
      </c>
      <c r="M46" s="322" t="s">
        <v>148</v>
      </c>
      <c r="N46" s="322" t="s">
        <v>105</v>
      </c>
    </row>
    <row r="47" spans="1:15" s="313" customFormat="1" ht="60" x14ac:dyDescent="0.25">
      <c r="A47" s="313" t="s">
        <v>36</v>
      </c>
      <c r="B47" s="313" t="s">
        <v>315</v>
      </c>
      <c r="C47" s="313" t="s">
        <v>316</v>
      </c>
      <c r="D47" s="317">
        <v>440000</v>
      </c>
      <c r="E47" s="339">
        <v>806514</v>
      </c>
      <c r="F47" s="313" t="s">
        <v>110</v>
      </c>
      <c r="G47" s="319">
        <v>33716</v>
      </c>
      <c r="H47" s="313" t="s">
        <v>321</v>
      </c>
      <c r="I47" s="313">
        <v>2015</v>
      </c>
      <c r="J47" s="336" t="s">
        <v>273</v>
      </c>
      <c r="K47" s="321">
        <v>42052</v>
      </c>
      <c r="M47" s="322" t="s">
        <v>148</v>
      </c>
      <c r="N47" s="322" t="s">
        <v>105</v>
      </c>
    </row>
    <row r="48" spans="1:15" s="313" customFormat="1" ht="30" x14ac:dyDescent="0.25">
      <c r="A48" s="313" t="s">
        <v>169</v>
      </c>
      <c r="B48" s="313" t="s">
        <v>43</v>
      </c>
      <c r="C48" s="313" t="s">
        <v>122</v>
      </c>
      <c r="D48" s="317">
        <v>6585</v>
      </c>
      <c r="E48" s="339">
        <v>803895</v>
      </c>
      <c r="F48" s="313" t="s">
        <v>1079</v>
      </c>
      <c r="G48" s="319">
        <v>172.86</v>
      </c>
      <c r="H48" s="313" t="s">
        <v>326</v>
      </c>
      <c r="I48" s="313">
        <v>2015</v>
      </c>
      <c r="J48" s="336" t="s">
        <v>273</v>
      </c>
      <c r="K48" s="321">
        <v>42058</v>
      </c>
      <c r="L48" s="313" t="s">
        <v>75</v>
      </c>
      <c r="M48" s="322" t="s">
        <v>148</v>
      </c>
      <c r="N48" s="322" t="s">
        <v>105</v>
      </c>
    </row>
    <row r="49" spans="1:15" s="313" customFormat="1" ht="105" x14ac:dyDescent="0.25">
      <c r="A49" s="313" t="s">
        <v>328</v>
      </c>
      <c r="B49" s="313" t="s">
        <v>331</v>
      </c>
      <c r="C49" s="313" t="s">
        <v>329</v>
      </c>
      <c r="D49" s="317">
        <v>10880</v>
      </c>
      <c r="E49" s="339" t="s">
        <v>330</v>
      </c>
      <c r="F49" s="313" t="s">
        <v>111</v>
      </c>
      <c r="G49" s="319">
        <v>10880</v>
      </c>
      <c r="H49" s="313" t="s">
        <v>334</v>
      </c>
      <c r="I49" s="313">
        <v>2015</v>
      </c>
      <c r="J49" s="313" t="s">
        <v>273</v>
      </c>
      <c r="K49" s="321">
        <v>42058</v>
      </c>
      <c r="L49" s="313" t="s">
        <v>333</v>
      </c>
      <c r="M49" s="322" t="s">
        <v>332</v>
      </c>
      <c r="N49" s="322" t="s">
        <v>106</v>
      </c>
    </row>
    <row r="50" spans="1:15" s="313" customFormat="1" ht="60" x14ac:dyDescent="0.25">
      <c r="A50" s="313" t="s">
        <v>265</v>
      </c>
      <c r="B50" s="313" t="s">
        <v>266</v>
      </c>
      <c r="C50" s="313" t="s">
        <v>267</v>
      </c>
      <c r="D50" s="317">
        <v>7207634</v>
      </c>
      <c r="E50" s="328">
        <v>807182</v>
      </c>
      <c r="F50" s="313" t="s">
        <v>1079</v>
      </c>
      <c r="G50" s="319">
        <v>26970.720000000001</v>
      </c>
      <c r="H50" s="313" t="s">
        <v>400</v>
      </c>
      <c r="I50" s="313">
        <v>2015</v>
      </c>
      <c r="J50" s="336" t="s">
        <v>380</v>
      </c>
      <c r="K50" s="340">
        <v>42065</v>
      </c>
      <c r="L50" s="313" t="s">
        <v>187</v>
      </c>
      <c r="M50" s="322" t="s">
        <v>332</v>
      </c>
      <c r="N50" s="322" t="s">
        <v>394</v>
      </c>
    </row>
    <row r="51" spans="1:15" s="313" customFormat="1" ht="90" x14ac:dyDescent="0.25">
      <c r="A51" s="313" t="s">
        <v>386</v>
      </c>
      <c r="B51" s="313" t="s">
        <v>307</v>
      </c>
      <c r="C51" s="313" t="s">
        <v>387</v>
      </c>
      <c r="D51" s="317">
        <v>4750000</v>
      </c>
      <c r="E51" s="339" t="s">
        <v>307</v>
      </c>
      <c r="F51" s="313" t="s">
        <v>110</v>
      </c>
      <c r="G51" s="319">
        <v>948662.5</v>
      </c>
      <c r="H51" s="313" t="s">
        <v>393</v>
      </c>
      <c r="I51" s="313">
        <v>2015</v>
      </c>
      <c r="J51" s="313" t="s">
        <v>380</v>
      </c>
      <c r="K51" s="321">
        <v>42072</v>
      </c>
      <c r="L51" s="313" t="s">
        <v>187</v>
      </c>
      <c r="M51" s="322" t="s">
        <v>332</v>
      </c>
      <c r="N51" s="322" t="s">
        <v>394</v>
      </c>
    </row>
    <row r="52" spans="1:15" s="313" customFormat="1" ht="75" x14ac:dyDescent="0.25">
      <c r="A52" s="313" t="s">
        <v>48</v>
      </c>
      <c r="B52" s="313" t="s">
        <v>132</v>
      </c>
      <c r="C52" s="313" t="s">
        <v>134</v>
      </c>
      <c r="D52" s="317">
        <f>(140000*0.58)+(400000*0.62)</f>
        <v>329200</v>
      </c>
      <c r="E52" s="328">
        <v>812608</v>
      </c>
      <c r="F52" s="329" t="s">
        <v>110</v>
      </c>
      <c r="G52" s="319">
        <v>32900</v>
      </c>
      <c r="H52" s="313" t="s">
        <v>402</v>
      </c>
      <c r="I52" s="313">
        <v>2015</v>
      </c>
      <c r="J52" s="336" t="s">
        <v>380</v>
      </c>
      <c r="K52" s="321">
        <v>42072</v>
      </c>
      <c r="L52" s="313" t="s">
        <v>133</v>
      </c>
      <c r="M52" s="322" t="s">
        <v>332</v>
      </c>
      <c r="N52" s="322" t="s">
        <v>394</v>
      </c>
    </row>
    <row r="53" spans="1:15" s="313" customFormat="1" ht="60" x14ac:dyDescent="0.25">
      <c r="A53" s="313" t="s">
        <v>34</v>
      </c>
      <c r="B53" s="313" t="s">
        <v>403</v>
      </c>
      <c r="C53" s="313" t="s">
        <v>404</v>
      </c>
      <c r="D53" s="317">
        <v>1300000</v>
      </c>
      <c r="E53" s="328">
        <v>3129</v>
      </c>
      <c r="F53" s="313" t="s">
        <v>1079</v>
      </c>
      <c r="G53" s="319">
        <v>9203.35</v>
      </c>
      <c r="H53" s="313" t="s">
        <v>405</v>
      </c>
      <c r="I53" s="313">
        <v>2015</v>
      </c>
      <c r="J53" s="313" t="s">
        <v>380</v>
      </c>
      <c r="K53" s="321">
        <v>42079</v>
      </c>
      <c r="L53" s="313" t="s">
        <v>406</v>
      </c>
      <c r="M53" s="322" t="s">
        <v>394</v>
      </c>
      <c r="N53" s="322" t="s">
        <v>394</v>
      </c>
    </row>
    <row r="54" spans="1:15" s="313" customFormat="1" ht="45" x14ac:dyDescent="0.25">
      <c r="A54" s="313" t="s">
        <v>396</v>
      </c>
      <c r="B54" s="313" t="s">
        <v>407</v>
      </c>
      <c r="C54" s="313" t="s">
        <v>408</v>
      </c>
      <c r="D54" s="317">
        <v>3000000</v>
      </c>
      <c r="E54" s="328">
        <v>802691</v>
      </c>
      <c r="F54" s="313" t="s">
        <v>110</v>
      </c>
      <c r="G54" s="319">
        <v>136095.38</v>
      </c>
      <c r="H54" s="313" t="s">
        <v>409</v>
      </c>
      <c r="I54" s="313">
        <v>2015</v>
      </c>
      <c r="J54" s="313" t="s">
        <v>380</v>
      </c>
      <c r="K54" s="321">
        <v>42079</v>
      </c>
      <c r="L54" s="313" t="s">
        <v>187</v>
      </c>
      <c r="M54" s="322" t="s">
        <v>148</v>
      </c>
      <c r="N54" s="322" t="s">
        <v>105</v>
      </c>
    </row>
    <row r="55" spans="1:15" s="313" customFormat="1" ht="30" x14ac:dyDescent="0.25">
      <c r="A55" s="313" t="s">
        <v>169</v>
      </c>
      <c r="B55" s="313" t="s">
        <v>43</v>
      </c>
      <c r="C55" s="313" t="s">
        <v>122</v>
      </c>
      <c r="D55" s="317">
        <v>103031.25</v>
      </c>
      <c r="E55" s="339">
        <v>803895</v>
      </c>
      <c r="F55" s="313" t="s">
        <v>1079</v>
      </c>
      <c r="G55" s="319">
        <v>3267.53</v>
      </c>
      <c r="H55" s="313" t="s">
        <v>412</v>
      </c>
      <c r="I55" s="313">
        <v>2015</v>
      </c>
      <c r="J55" s="313" t="s">
        <v>380</v>
      </c>
      <c r="K55" s="321">
        <v>42086</v>
      </c>
      <c r="L55" s="313" t="s">
        <v>75</v>
      </c>
      <c r="M55" s="322" t="s">
        <v>148</v>
      </c>
      <c r="N55" s="322" t="s">
        <v>105</v>
      </c>
    </row>
    <row r="56" spans="1:15" s="313" customFormat="1" ht="90" x14ac:dyDescent="0.25">
      <c r="A56" s="313" t="s">
        <v>418</v>
      </c>
      <c r="B56" s="313" t="s">
        <v>420</v>
      </c>
      <c r="C56" s="313" t="s">
        <v>419</v>
      </c>
      <c r="D56" s="317">
        <v>1475238</v>
      </c>
      <c r="E56" s="328">
        <v>813856</v>
      </c>
      <c r="F56" s="313" t="s">
        <v>110</v>
      </c>
      <c r="G56" s="319">
        <v>905209</v>
      </c>
      <c r="H56" s="313" t="s">
        <v>421</v>
      </c>
      <c r="I56" s="313">
        <v>2015</v>
      </c>
      <c r="J56" s="313" t="s">
        <v>380</v>
      </c>
      <c r="K56" s="321">
        <v>42086</v>
      </c>
      <c r="L56" s="313" t="s">
        <v>187</v>
      </c>
      <c r="M56" s="322" t="s">
        <v>332</v>
      </c>
      <c r="N56" s="322" t="s">
        <v>422</v>
      </c>
    </row>
    <row r="57" spans="1:15" s="313" customFormat="1" ht="30" customHeight="1" x14ac:dyDescent="0.25">
      <c r="A57" s="313" t="s">
        <v>436</v>
      </c>
      <c r="B57" s="313" t="s">
        <v>437</v>
      </c>
      <c r="C57" s="313" t="s">
        <v>168</v>
      </c>
      <c r="D57" s="317">
        <v>8700000</v>
      </c>
      <c r="E57" s="339" t="s">
        <v>438</v>
      </c>
      <c r="F57" s="313" t="s">
        <v>110</v>
      </c>
      <c r="G57" s="319">
        <v>950000</v>
      </c>
      <c r="H57" s="313" t="s">
        <v>440</v>
      </c>
      <c r="I57" s="313">
        <v>2015</v>
      </c>
      <c r="J57" s="313" t="s">
        <v>380</v>
      </c>
      <c r="K57" s="321">
        <v>42093</v>
      </c>
      <c r="L57" s="313" t="s">
        <v>439</v>
      </c>
      <c r="M57" s="322" t="s">
        <v>105</v>
      </c>
      <c r="N57" s="322" t="s">
        <v>105</v>
      </c>
    </row>
    <row r="58" spans="1:15" s="313" customFormat="1" ht="45" x14ac:dyDescent="0.25">
      <c r="A58" s="313" t="s">
        <v>34</v>
      </c>
      <c r="B58" s="313" t="s">
        <v>441</v>
      </c>
      <c r="C58" s="313" t="s">
        <v>444</v>
      </c>
      <c r="D58" s="317">
        <v>80000</v>
      </c>
      <c r="E58" s="328">
        <v>809511</v>
      </c>
      <c r="F58" s="313" t="s">
        <v>110</v>
      </c>
      <c r="G58" s="319">
        <v>4070</v>
      </c>
      <c r="H58" s="313" t="s">
        <v>447</v>
      </c>
      <c r="I58" s="313">
        <v>2015</v>
      </c>
      <c r="J58" s="313" t="s">
        <v>380</v>
      </c>
      <c r="K58" s="321">
        <v>42093</v>
      </c>
      <c r="L58" s="313" t="s">
        <v>406</v>
      </c>
      <c r="M58" s="322" t="s">
        <v>105</v>
      </c>
      <c r="N58" s="322" t="s">
        <v>105</v>
      </c>
    </row>
    <row r="59" spans="1:15" s="313" customFormat="1" ht="45" x14ac:dyDescent="0.25">
      <c r="A59" s="313" t="s">
        <v>34</v>
      </c>
      <c r="B59" s="313" t="s">
        <v>442</v>
      </c>
      <c r="C59" s="313" t="s">
        <v>444</v>
      </c>
      <c r="D59" s="317">
        <v>378000</v>
      </c>
      <c r="E59" s="328">
        <v>809182</v>
      </c>
      <c r="F59" s="313" t="s">
        <v>110</v>
      </c>
      <c r="G59" s="319">
        <v>18543</v>
      </c>
      <c r="H59" s="313" t="s">
        <v>446</v>
      </c>
      <c r="I59" s="313">
        <v>2015</v>
      </c>
      <c r="J59" s="313" t="s">
        <v>380</v>
      </c>
      <c r="K59" s="321">
        <v>42093</v>
      </c>
      <c r="L59" s="313" t="s">
        <v>406</v>
      </c>
      <c r="M59" s="322" t="s">
        <v>105</v>
      </c>
      <c r="N59" s="322" t="s">
        <v>105</v>
      </c>
    </row>
    <row r="60" spans="1:15" s="313" customFormat="1" ht="60" x14ac:dyDescent="0.25">
      <c r="A60" s="313" t="s">
        <v>34</v>
      </c>
      <c r="B60" s="313" t="s">
        <v>443</v>
      </c>
      <c r="C60" s="313" t="s">
        <v>445</v>
      </c>
      <c r="D60" s="317">
        <v>320000</v>
      </c>
      <c r="E60" s="328">
        <v>811031</v>
      </c>
      <c r="F60" s="313" t="s">
        <v>110</v>
      </c>
      <c r="G60" s="319">
        <v>28348</v>
      </c>
      <c r="H60" s="313" t="s">
        <v>448</v>
      </c>
      <c r="I60" s="313">
        <v>2015</v>
      </c>
      <c r="J60" s="313" t="s">
        <v>380</v>
      </c>
      <c r="K60" s="321">
        <v>42093</v>
      </c>
      <c r="L60" s="313" t="s">
        <v>406</v>
      </c>
      <c r="M60" s="322" t="s">
        <v>105</v>
      </c>
      <c r="N60" s="322" t="s">
        <v>105</v>
      </c>
    </row>
    <row r="61" spans="1:15" s="327" customFormat="1" ht="105" x14ac:dyDescent="0.25">
      <c r="A61" s="327" t="s">
        <v>45</v>
      </c>
      <c r="B61" s="327" t="s">
        <v>46</v>
      </c>
      <c r="C61" s="327" t="s">
        <v>270</v>
      </c>
      <c r="D61" s="337">
        <v>56273663.450000003</v>
      </c>
      <c r="E61" s="328">
        <v>2755</v>
      </c>
      <c r="F61" s="313" t="s">
        <v>110</v>
      </c>
      <c r="G61" s="319">
        <v>9000</v>
      </c>
      <c r="H61" s="327" t="s">
        <v>449</v>
      </c>
      <c r="I61" s="313">
        <v>2015</v>
      </c>
      <c r="J61" s="336" t="s">
        <v>380</v>
      </c>
      <c r="K61" s="321">
        <v>42038</v>
      </c>
      <c r="L61" s="327" t="s">
        <v>269</v>
      </c>
      <c r="M61" s="322" t="s">
        <v>148</v>
      </c>
      <c r="N61" s="322" t="s">
        <v>105</v>
      </c>
      <c r="O61" s="338"/>
    </row>
    <row r="62" spans="1:15" s="313" customFormat="1" ht="60" x14ac:dyDescent="0.25">
      <c r="A62" s="313" t="s">
        <v>265</v>
      </c>
      <c r="B62" s="313" t="s">
        <v>266</v>
      </c>
      <c r="C62" s="313" t="s">
        <v>267</v>
      </c>
      <c r="D62" s="317">
        <v>7207634</v>
      </c>
      <c r="E62" s="328">
        <v>807182</v>
      </c>
      <c r="F62" s="313" t="s">
        <v>1079</v>
      </c>
      <c r="G62" s="319">
        <v>84734.75</v>
      </c>
      <c r="H62" s="313" t="s">
        <v>626</v>
      </c>
      <c r="I62" s="313">
        <v>2015</v>
      </c>
      <c r="J62" s="313" t="s">
        <v>25</v>
      </c>
      <c r="K62" s="321">
        <v>42107</v>
      </c>
      <c r="L62" s="313" t="s">
        <v>187</v>
      </c>
      <c r="M62" s="322" t="s">
        <v>148</v>
      </c>
      <c r="N62" s="322" t="s">
        <v>105</v>
      </c>
    </row>
    <row r="63" spans="1:15" s="313" customFormat="1" ht="210" x14ac:dyDescent="0.25">
      <c r="A63" s="313" t="s">
        <v>34</v>
      </c>
      <c r="B63" s="313" t="s">
        <v>154</v>
      </c>
      <c r="C63" s="313" t="s">
        <v>300</v>
      </c>
      <c r="D63" s="317">
        <v>15000000</v>
      </c>
      <c r="E63" s="318" t="s">
        <v>6</v>
      </c>
      <c r="F63" s="313" t="s">
        <v>110</v>
      </c>
      <c r="G63" s="319">
        <v>1880276</v>
      </c>
      <c r="H63" s="313" t="s">
        <v>665</v>
      </c>
      <c r="I63" s="313">
        <v>2015</v>
      </c>
      <c r="J63" s="313" t="s">
        <v>25</v>
      </c>
      <c r="K63" s="321">
        <v>42107</v>
      </c>
      <c r="L63" s="313" t="s">
        <v>187</v>
      </c>
      <c r="M63" s="322" t="s">
        <v>148</v>
      </c>
      <c r="N63" s="322" t="s">
        <v>105</v>
      </c>
    </row>
    <row r="64" spans="1:15" s="313" customFormat="1" ht="30" x14ac:dyDescent="0.25">
      <c r="A64" s="313" t="s">
        <v>169</v>
      </c>
      <c r="B64" s="313" t="s">
        <v>43</v>
      </c>
      <c r="C64" s="313" t="s">
        <v>122</v>
      </c>
      <c r="D64" s="317">
        <v>98552.75</v>
      </c>
      <c r="E64" s="339">
        <v>803895</v>
      </c>
      <c r="F64" s="313" t="s">
        <v>1079</v>
      </c>
      <c r="G64" s="319">
        <v>5345.57</v>
      </c>
      <c r="H64" s="313" t="s">
        <v>699</v>
      </c>
      <c r="I64" s="313">
        <v>2015</v>
      </c>
      <c r="J64" s="313" t="s">
        <v>25</v>
      </c>
      <c r="K64" s="321">
        <v>42114</v>
      </c>
      <c r="L64" s="313" t="s">
        <v>75</v>
      </c>
      <c r="M64" s="322" t="s">
        <v>148</v>
      </c>
      <c r="N64" s="322" t="s">
        <v>105</v>
      </c>
    </row>
    <row r="65" spans="1:14" s="313" customFormat="1" ht="60" customHeight="1" x14ac:dyDescent="0.25">
      <c r="A65" s="313" t="s">
        <v>396</v>
      </c>
      <c r="B65" s="313" t="s">
        <v>407</v>
      </c>
      <c r="C65" s="313" t="s">
        <v>1057</v>
      </c>
      <c r="D65" s="317">
        <v>3000000</v>
      </c>
      <c r="E65" s="339" t="s">
        <v>1058</v>
      </c>
      <c r="F65" s="313" t="s">
        <v>110</v>
      </c>
      <c r="G65" s="319">
        <v>119225.75</v>
      </c>
      <c r="H65" s="313" t="s">
        <v>1059</v>
      </c>
      <c r="I65" s="313">
        <v>2015</v>
      </c>
      <c r="J65" s="313" t="s">
        <v>26</v>
      </c>
      <c r="K65" s="321">
        <v>42128</v>
      </c>
      <c r="L65" s="313" t="s">
        <v>187</v>
      </c>
      <c r="M65" s="322" t="s">
        <v>148</v>
      </c>
      <c r="N65" s="322" t="s">
        <v>105</v>
      </c>
    </row>
    <row r="66" spans="1:14" s="313" customFormat="1" ht="75" x14ac:dyDescent="0.25">
      <c r="A66" s="313" t="s">
        <v>34</v>
      </c>
      <c r="B66" s="313" t="s">
        <v>1061</v>
      </c>
      <c r="C66" s="313" t="s">
        <v>1062</v>
      </c>
      <c r="D66" s="317">
        <v>5000000</v>
      </c>
      <c r="E66" s="339">
        <v>770</v>
      </c>
      <c r="F66" s="313" t="s">
        <v>1079</v>
      </c>
      <c r="G66" s="319">
        <v>67937.88</v>
      </c>
      <c r="H66" s="313" t="s">
        <v>1063</v>
      </c>
      <c r="I66" s="313">
        <v>2015</v>
      </c>
      <c r="J66" s="313" t="s">
        <v>26</v>
      </c>
      <c r="K66" s="321">
        <v>42128</v>
      </c>
      <c r="L66" s="313" t="s">
        <v>41</v>
      </c>
      <c r="M66" s="322" t="s">
        <v>105</v>
      </c>
      <c r="N66" s="322" t="s">
        <v>105</v>
      </c>
    </row>
    <row r="67" spans="1:14" s="313" customFormat="1" ht="150" x14ac:dyDescent="0.25">
      <c r="A67" s="313" t="s">
        <v>36</v>
      </c>
      <c r="B67" s="313" t="s">
        <v>1065</v>
      </c>
      <c r="C67" s="313" t="s">
        <v>1066</v>
      </c>
      <c r="D67" s="317">
        <v>10500000</v>
      </c>
      <c r="E67" s="339">
        <v>805449</v>
      </c>
      <c r="F67" s="313" t="s">
        <v>110</v>
      </c>
      <c r="G67" s="319">
        <v>2230200</v>
      </c>
      <c r="H67" s="313" t="s">
        <v>1067</v>
      </c>
      <c r="I67" s="313">
        <v>2015</v>
      </c>
      <c r="J67" s="313" t="s">
        <v>26</v>
      </c>
      <c r="K67" s="321">
        <v>42135</v>
      </c>
      <c r="L67" s="313" t="s">
        <v>55</v>
      </c>
      <c r="M67" s="322" t="s">
        <v>148</v>
      </c>
      <c r="N67" s="322" t="s">
        <v>105</v>
      </c>
    </row>
    <row r="68" spans="1:14" s="313" customFormat="1" ht="45" x14ac:dyDescent="0.25">
      <c r="A68" s="313" t="s">
        <v>36</v>
      </c>
      <c r="B68" s="313" t="s">
        <v>315</v>
      </c>
      <c r="C68" s="313" t="s">
        <v>1073</v>
      </c>
      <c r="D68" s="317" t="s">
        <v>1074</v>
      </c>
      <c r="E68" s="339">
        <v>806514</v>
      </c>
      <c r="F68" s="313" t="s">
        <v>110</v>
      </c>
      <c r="G68" s="319">
        <v>30000</v>
      </c>
      <c r="H68" s="313" t="s">
        <v>1081</v>
      </c>
      <c r="I68" s="313">
        <v>2015</v>
      </c>
      <c r="J68" s="313" t="s">
        <v>26</v>
      </c>
      <c r="K68" s="321">
        <v>42135</v>
      </c>
      <c r="L68" s="313" t="s">
        <v>187</v>
      </c>
      <c r="M68" s="322" t="s">
        <v>148</v>
      </c>
      <c r="N68" s="322" t="s">
        <v>105</v>
      </c>
    </row>
    <row r="69" spans="1:14" s="313" customFormat="1" ht="45" x14ac:dyDescent="0.25">
      <c r="A69" s="313" t="s">
        <v>35</v>
      </c>
      <c r="B69" s="313" t="s">
        <v>1078</v>
      </c>
      <c r="C69" s="313" t="s">
        <v>685</v>
      </c>
      <c r="D69" s="317">
        <v>53357529</v>
      </c>
      <c r="E69" s="318" t="s">
        <v>6</v>
      </c>
      <c r="F69" s="313" t="s">
        <v>1079</v>
      </c>
      <c r="G69" s="319">
        <v>1052729</v>
      </c>
      <c r="H69" s="313" t="s">
        <v>1080</v>
      </c>
      <c r="I69" s="313">
        <v>2015</v>
      </c>
      <c r="J69" s="313" t="s">
        <v>26</v>
      </c>
      <c r="K69" s="321">
        <v>42135</v>
      </c>
      <c r="L69" s="313" t="s">
        <v>187</v>
      </c>
      <c r="M69" s="322" t="s">
        <v>148</v>
      </c>
      <c r="N69" s="322" t="s">
        <v>105</v>
      </c>
    </row>
    <row r="70" spans="1:14" s="313" customFormat="1" ht="225" x14ac:dyDescent="0.25">
      <c r="A70" s="313" t="s">
        <v>396</v>
      </c>
      <c r="B70" s="313" t="s">
        <v>1086</v>
      </c>
      <c r="C70" s="313" t="s">
        <v>1085</v>
      </c>
      <c r="D70" s="337" t="s">
        <v>1087</v>
      </c>
      <c r="E70" s="341" t="s">
        <v>628</v>
      </c>
      <c r="F70" s="313" t="s">
        <v>110</v>
      </c>
      <c r="G70" s="319">
        <v>1798152</v>
      </c>
      <c r="H70" s="313" t="s">
        <v>1088</v>
      </c>
      <c r="I70" s="313">
        <v>2015</v>
      </c>
      <c r="J70" s="313" t="s">
        <v>26</v>
      </c>
      <c r="K70" s="321">
        <v>42135</v>
      </c>
      <c r="L70" s="313" t="s">
        <v>187</v>
      </c>
      <c r="M70" s="322" t="s">
        <v>148</v>
      </c>
      <c r="N70" s="322" t="s">
        <v>105</v>
      </c>
    </row>
    <row r="71" spans="1:14" s="313" customFormat="1" ht="135" x14ac:dyDescent="0.25">
      <c r="A71" s="313" t="s">
        <v>418</v>
      </c>
      <c r="B71" s="313" t="s">
        <v>1083</v>
      </c>
      <c r="C71" s="313" t="s">
        <v>1084</v>
      </c>
      <c r="D71" s="317">
        <v>7770854</v>
      </c>
      <c r="E71" s="341" t="s">
        <v>683</v>
      </c>
      <c r="F71" s="313" t="s">
        <v>110</v>
      </c>
      <c r="G71" s="319">
        <v>2145081</v>
      </c>
      <c r="H71" s="313" t="s">
        <v>1082</v>
      </c>
      <c r="I71" s="313">
        <v>2015</v>
      </c>
      <c r="J71" s="313" t="s">
        <v>26</v>
      </c>
      <c r="K71" s="321">
        <v>42135</v>
      </c>
      <c r="L71" s="313" t="s">
        <v>187</v>
      </c>
      <c r="M71" s="322" t="s">
        <v>148</v>
      </c>
      <c r="N71" s="322" t="s">
        <v>105</v>
      </c>
    </row>
    <row r="72" spans="1:14" s="313" customFormat="1" ht="75" x14ac:dyDescent="0.25">
      <c r="A72" s="313" t="s">
        <v>418</v>
      </c>
      <c r="B72" s="313" t="s">
        <v>1091</v>
      </c>
      <c r="C72" s="313" t="s">
        <v>1094</v>
      </c>
      <c r="D72" s="317">
        <v>2500000</v>
      </c>
      <c r="E72" s="330"/>
      <c r="F72" s="313" t="s">
        <v>1079</v>
      </c>
      <c r="G72" s="319">
        <v>47637.45</v>
      </c>
      <c r="H72" s="313" t="s">
        <v>1092</v>
      </c>
      <c r="I72" s="313">
        <v>2015</v>
      </c>
      <c r="J72" s="313" t="s">
        <v>26</v>
      </c>
      <c r="K72" s="321">
        <v>42143</v>
      </c>
      <c r="L72" s="313" t="s">
        <v>187</v>
      </c>
      <c r="M72" s="322" t="s">
        <v>148</v>
      </c>
      <c r="N72" s="322" t="s">
        <v>105</v>
      </c>
    </row>
    <row r="73" spans="1:14" s="313" customFormat="1" ht="195" x14ac:dyDescent="0.25">
      <c r="A73" s="313" t="s">
        <v>45</v>
      </c>
      <c r="B73" s="313" t="s">
        <v>46</v>
      </c>
      <c r="C73" s="313" t="s">
        <v>1107</v>
      </c>
      <c r="D73" s="317">
        <v>56273663.450000003</v>
      </c>
      <c r="E73" s="339">
        <v>2755</v>
      </c>
      <c r="F73" s="313" t="s">
        <v>110</v>
      </c>
      <c r="G73" s="319">
        <v>62521.9</v>
      </c>
      <c r="H73" s="313" t="s">
        <v>1110</v>
      </c>
      <c r="I73" s="313">
        <v>2015</v>
      </c>
      <c r="J73" s="313" t="s">
        <v>26</v>
      </c>
      <c r="K73" s="321">
        <v>42143</v>
      </c>
      <c r="L73" s="313" t="s">
        <v>187</v>
      </c>
      <c r="M73" s="322" t="s">
        <v>148</v>
      </c>
      <c r="N73" s="322" t="s">
        <v>105</v>
      </c>
    </row>
    <row r="74" spans="1:14" s="313" customFormat="1" ht="30" x14ac:dyDescent="0.25">
      <c r="A74" s="313" t="s">
        <v>169</v>
      </c>
      <c r="B74" s="313" t="s">
        <v>43</v>
      </c>
      <c r="C74" s="313" t="s">
        <v>122</v>
      </c>
      <c r="D74" s="317">
        <v>94156.21</v>
      </c>
      <c r="E74" s="328">
        <v>803895</v>
      </c>
      <c r="F74" s="313" t="s">
        <v>1079</v>
      </c>
      <c r="G74" s="319">
        <v>6920.48</v>
      </c>
      <c r="H74" s="313" t="s">
        <v>1111</v>
      </c>
      <c r="I74" s="313">
        <v>2015</v>
      </c>
      <c r="J74" s="313" t="s">
        <v>26</v>
      </c>
      <c r="K74" s="321">
        <v>42142</v>
      </c>
      <c r="L74" s="313" t="s">
        <v>75</v>
      </c>
      <c r="M74" s="322" t="s">
        <v>148</v>
      </c>
      <c r="N74" s="322" t="s">
        <v>105</v>
      </c>
    </row>
    <row r="75" spans="1:14" s="313" customFormat="1" ht="66" customHeight="1" x14ac:dyDescent="0.25">
      <c r="A75" s="313" t="s">
        <v>1116</v>
      </c>
      <c r="B75" s="313" t="s">
        <v>307</v>
      </c>
      <c r="C75" s="313" t="s">
        <v>1115</v>
      </c>
      <c r="D75" s="317">
        <v>200000</v>
      </c>
      <c r="E75" s="318" t="s">
        <v>1076</v>
      </c>
      <c r="F75" s="313" t="s">
        <v>110</v>
      </c>
      <c r="G75" s="342">
        <v>27500</v>
      </c>
      <c r="H75" s="343" t="s">
        <v>1117</v>
      </c>
      <c r="I75" s="313">
        <v>2015</v>
      </c>
      <c r="J75" s="313" t="s">
        <v>27</v>
      </c>
      <c r="K75" s="321">
        <v>42156</v>
      </c>
      <c r="L75" s="313" t="s">
        <v>42</v>
      </c>
      <c r="M75" s="322" t="s">
        <v>148</v>
      </c>
      <c r="N75" s="322" t="s">
        <v>105</v>
      </c>
    </row>
    <row r="76" spans="1:14" s="313" customFormat="1" ht="60" x14ac:dyDescent="0.25">
      <c r="A76" s="313" t="s">
        <v>418</v>
      </c>
      <c r="B76" s="313" t="s">
        <v>1125</v>
      </c>
      <c r="C76" s="313" t="s">
        <v>1084</v>
      </c>
      <c r="D76" s="317">
        <v>7770854</v>
      </c>
      <c r="E76" s="318" t="s">
        <v>1118</v>
      </c>
      <c r="F76" s="313" t="s">
        <v>110</v>
      </c>
      <c r="G76" s="319">
        <v>2145081</v>
      </c>
      <c r="H76" s="313" t="s">
        <v>1124</v>
      </c>
      <c r="I76" s="313">
        <v>2015</v>
      </c>
      <c r="J76" s="313" t="s">
        <v>27</v>
      </c>
      <c r="K76" s="321">
        <v>42156</v>
      </c>
      <c r="L76" s="313" t="s">
        <v>187</v>
      </c>
      <c r="M76" s="322" t="s">
        <v>148</v>
      </c>
      <c r="N76" s="322" t="s">
        <v>105</v>
      </c>
    </row>
    <row r="77" spans="1:14" s="313" customFormat="1" ht="107.25" customHeight="1" x14ac:dyDescent="0.25">
      <c r="A77" s="313" t="s">
        <v>124</v>
      </c>
      <c r="B77" s="313" t="s">
        <v>1119</v>
      </c>
      <c r="C77" s="313" t="s">
        <v>1084</v>
      </c>
      <c r="D77" s="317">
        <f>2099313.44+3149038.84</f>
        <v>5248352.2799999993</v>
      </c>
      <c r="E77" s="344" t="s">
        <v>1121</v>
      </c>
      <c r="F77" s="313" t="s">
        <v>110</v>
      </c>
      <c r="G77" s="342">
        <v>2124251.59</v>
      </c>
      <c r="H77" s="313" t="s">
        <v>1126</v>
      </c>
      <c r="I77" s="313">
        <v>2015</v>
      </c>
      <c r="J77" s="313" t="s">
        <v>27</v>
      </c>
      <c r="K77" s="321">
        <v>42156</v>
      </c>
      <c r="L77" s="313" t="s">
        <v>187</v>
      </c>
      <c r="M77" s="322" t="s">
        <v>148</v>
      </c>
      <c r="N77" s="322" t="s">
        <v>105</v>
      </c>
    </row>
    <row r="78" spans="1:14" s="313" customFormat="1" ht="90" x14ac:dyDescent="0.25">
      <c r="A78" s="313" t="s">
        <v>44</v>
      </c>
      <c r="B78" s="313" t="s">
        <v>1120</v>
      </c>
      <c r="C78" s="313" t="s">
        <v>1123</v>
      </c>
      <c r="D78" s="317">
        <v>169000000</v>
      </c>
      <c r="E78" s="339">
        <v>2336</v>
      </c>
      <c r="F78" s="313" t="s">
        <v>1079</v>
      </c>
      <c r="G78" s="342">
        <v>3136956</v>
      </c>
      <c r="H78" s="313" t="s">
        <v>1122</v>
      </c>
      <c r="I78" s="313">
        <v>2015</v>
      </c>
      <c r="J78" s="313" t="s">
        <v>27</v>
      </c>
      <c r="K78" s="321">
        <v>42156</v>
      </c>
      <c r="L78" s="313" t="s">
        <v>187</v>
      </c>
      <c r="M78" s="345" t="s">
        <v>148</v>
      </c>
      <c r="N78" s="345" t="s">
        <v>105</v>
      </c>
    </row>
    <row r="79" spans="1:14" s="313" customFormat="1" ht="45" x14ac:dyDescent="0.25">
      <c r="A79" s="313" t="s">
        <v>265</v>
      </c>
      <c r="B79" s="313" t="s">
        <v>266</v>
      </c>
      <c r="C79" s="313" t="s">
        <v>267</v>
      </c>
      <c r="D79" s="317">
        <v>7207634</v>
      </c>
      <c r="E79" s="346">
        <v>807182</v>
      </c>
      <c r="F79" s="313" t="s">
        <v>1079</v>
      </c>
      <c r="G79" s="317">
        <v>58816.88</v>
      </c>
      <c r="H79" s="313" t="s">
        <v>1754</v>
      </c>
      <c r="I79" s="313">
        <v>2015</v>
      </c>
      <c r="J79" s="313" t="s">
        <v>27</v>
      </c>
      <c r="K79" s="321">
        <v>42163</v>
      </c>
      <c r="L79" s="313" t="s">
        <v>187</v>
      </c>
      <c r="M79" s="345" t="s">
        <v>148</v>
      </c>
      <c r="N79" s="345" t="s">
        <v>105</v>
      </c>
    </row>
    <row r="80" spans="1:14" s="313" customFormat="1" ht="45" x14ac:dyDescent="0.25">
      <c r="A80" s="313" t="s">
        <v>48</v>
      </c>
      <c r="B80" s="313" t="s">
        <v>132</v>
      </c>
      <c r="C80" s="313" t="s">
        <v>134</v>
      </c>
      <c r="D80" s="317">
        <f>0.72*695876</f>
        <v>501030.72</v>
      </c>
      <c r="E80" s="313">
        <v>812608</v>
      </c>
      <c r="F80" s="313" t="s">
        <v>110</v>
      </c>
      <c r="G80" s="317">
        <f>(0.725-0.72)*695876</f>
        <v>3479.3800000000033</v>
      </c>
      <c r="H80" s="313" t="s">
        <v>1755</v>
      </c>
      <c r="I80" s="313">
        <v>2015</v>
      </c>
      <c r="J80" s="313" t="s">
        <v>27</v>
      </c>
      <c r="K80" s="321">
        <v>42163</v>
      </c>
      <c r="L80" s="313" t="s">
        <v>187</v>
      </c>
      <c r="M80" s="345" t="s">
        <v>148</v>
      </c>
      <c r="N80" s="345" t="s">
        <v>105</v>
      </c>
    </row>
    <row r="81" spans="1:15" s="313" customFormat="1" ht="135" x14ac:dyDescent="0.25">
      <c r="A81" s="313" t="s">
        <v>45</v>
      </c>
      <c r="B81" s="313" t="s">
        <v>71</v>
      </c>
      <c r="C81" s="313" t="s">
        <v>1783</v>
      </c>
      <c r="D81" s="347">
        <v>275000</v>
      </c>
      <c r="E81" s="313">
        <v>813488</v>
      </c>
      <c r="F81" s="313" t="s">
        <v>110</v>
      </c>
      <c r="G81" s="317">
        <v>148750</v>
      </c>
      <c r="H81" s="313" t="s">
        <v>1785</v>
      </c>
      <c r="I81" s="313">
        <v>2015</v>
      </c>
      <c r="J81" s="313" t="s">
        <v>27</v>
      </c>
      <c r="K81" s="321">
        <v>42163</v>
      </c>
      <c r="L81" s="313" t="s">
        <v>187</v>
      </c>
      <c r="M81" s="345" t="s">
        <v>148</v>
      </c>
      <c r="N81" s="345" t="s">
        <v>105</v>
      </c>
    </row>
    <row r="82" spans="1:15" s="313" customFormat="1" ht="120.75" customHeight="1" x14ac:dyDescent="0.25">
      <c r="A82" s="313" t="s">
        <v>45</v>
      </c>
      <c r="B82" s="313" t="s">
        <v>1784</v>
      </c>
      <c r="C82" s="313" t="s">
        <v>1646</v>
      </c>
      <c r="D82" s="337">
        <v>2300000</v>
      </c>
      <c r="E82" s="313">
        <v>810513</v>
      </c>
      <c r="F82" s="313" t="s">
        <v>110</v>
      </c>
      <c r="G82" s="317">
        <v>15120</v>
      </c>
      <c r="H82" s="313" t="s">
        <v>1790</v>
      </c>
      <c r="I82" s="313">
        <v>2015</v>
      </c>
      <c r="J82" s="313" t="s">
        <v>27</v>
      </c>
      <c r="K82" s="321">
        <v>42163</v>
      </c>
      <c r="L82" s="313" t="s">
        <v>187</v>
      </c>
      <c r="M82" s="345" t="s">
        <v>148</v>
      </c>
      <c r="N82" s="345" t="s">
        <v>105</v>
      </c>
    </row>
    <row r="83" spans="1:15" s="313" customFormat="1" ht="30" x14ac:dyDescent="0.25">
      <c r="A83" s="313" t="s">
        <v>200</v>
      </c>
      <c r="B83" s="313" t="s">
        <v>43</v>
      </c>
      <c r="C83" s="313" t="s">
        <v>122</v>
      </c>
      <c r="D83" s="337" t="s">
        <v>1792</v>
      </c>
      <c r="E83" s="328">
        <v>803895</v>
      </c>
      <c r="F83" s="313" t="s">
        <v>1079</v>
      </c>
      <c r="G83" s="319">
        <v>1147.1500000000001</v>
      </c>
      <c r="H83" s="313" t="s">
        <v>1791</v>
      </c>
      <c r="I83" s="313">
        <v>2015</v>
      </c>
      <c r="J83" s="313" t="s">
        <v>27</v>
      </c>
      <c r="K83" s="321">
        <v>42177</v>
      </c>
      <c r="L83" s="313" t="s">
        <v>42</v>
      </c>
      <c r="M83" s="322" t="s">
        <v>148</v>
      </c>
      <c r="N83" s="322" t="s">
        <v>105</v>
      </c>
    </row>
    <row r="84" spans="1:15" s="313" customFormat="1" ht="45" x14ac:dyDescent="0.25">
      <c r="A84" s="313" t="s">
        <v>265</v>
      </c>
      <c r="B84" s="313" t="s">
        <v>266</v>
      </c>
      <c r="C84" s="313" t="s">
        <v>267</v>
      </c>
      <c r="D84" s="317">
        <v>7207634</v>
      </c>
      <c r="E84" s="346">
        <v>807182</v>
      </c>
      <c r="F84" s="313" t="s">
        <v>1079</v>
      </c>
      <c r="G84" s="317">
        <v>87302.91</v>
      </c>
      <c r="H84" s="313" t="s">
        <v>1794</v>
      </c>
      <c r="I84" s="313">
        <v>2015</v>
      </c>
      <c r="J84" s="313" t="s">
        <v>27</v>
      </c>
      <c r="K84" s="321">
        <v>42177</v>
      </c>
      <c r="L84" s="313" t="s">
        <v>187</v>
      </c>
      <c r="M84" s="322" t="s">
        <v>148</v>
      </c>
      <c r="N84" s="322" t="s">
        <v>105</v>
      </c>
    </row>
    <row r="85" spans="1:15" s="313" customFormat="1" ht="120" x14ac:dyDescent="0.25">
      <c r="A85" s="313" t="s">
        <v>396</v>
      </c>
      <c r="B85" s="313" t="s">
        <v>1809</v>
      </c>
      <c r="C85" s="313" t="s">
        <v>1810</v>
      </c>
      <c r="D85" s="317">
        <v>1000000</v>
      </c>
      <c r="E85" s="348"/>
      <c r="F85" s="313" t="s">
        <v>110</v>
      </c>
      <c r="G85" s="317">
        <v>120921</v>
      </c>
      <c r="H85" s="313" t="s">
        <v>1811</v>
      </c>
      <c r="I85" s="313">
        <v>2015</v>
      </c>
      <c r="J85" s="313" t="s">
        <v>28</v>
      </c>
      <c r="K85" s="321">
        <v>42191</v>
      </c>
      <c r="L85" s="313" t="s">
        <v>187</v>
      </c>
      <c r="M85" s="322" t="s">
        <v>148</v>
      </c>
      <c r="N85" s="322" t="s">
        <v>105</v>
      </c>
    </row>
    <row r="86" spans="1:15" s="313" customFormat="1" ht="127.5" customHeight="1" x14ac:dyDescent="0.25">
      <c r="A86" s="313" t="s">
        <v>45</v>
      </c>
      <c r="B86" s="313" t="s">
        <v>2197</v>
      </c>
      <c r="C86" s="313" t="s">
        <v>2198</v>
      </c>
      <c r="D86" s="317">
        <v>43000000</v>
      </c>
      <c r="E86" s="328">
        <v>402699</v>
      </c>
      <c r="F86" s="313" t="s">
        <v>110</v>
      </c>
      <c r="G86" s="317">
        <v>6739.2</v>
      </c>
      <c r="H86" s="313" t="s">
        <v>2205</v>
      </c>
      <c r="I86" s="313">
        <v>2015</v>
      </c>
      <c r="J86" s="313" t="s">
        <v>28</v>
      </c>
      <c r="K86" s="321" t="s">
        <v>99</v>
      </c>
      <c r="L86" s="313" t="s">
        <v>187</v>
      </c>
      <c r="M86" s="322" t="s">
        <v>148</v>
      </c>
      <c r="N86" s="322" t="s">
        <v>105</v>
      </c>
    </row>
    <row r="87" spans="1:15" s="313" customFormat="1" ht="45" x14ac:dyDescent="0.25">
      <c r="A87" s="313" t="s">
        <v>36</v>
      </c>
      <c r="B87" s="349" t="s">
        <v>2202</v>
      </c>
      <c r="C87" s="313" t="s">
        <v>2204</v>
      </c>
      <c r="D87" s="317">
        <v>216000</v>
      </c>
      <c r="E87" s="328">
        <v>815119</v>
      </c>
      <c r="F87" s="313" t="s">
        <v>110</v>
      </c>
      <c r="G87" s="342">
        <v>96000</v>
      </c>
      <c r="H87" s="313" t="s">
        <v>2207</v>
      </c>
      <c r="I87" s="313">
        <v>2015</v>
      </c>
      <c r="J87" s="313" t="s">
        <v>28</v>
      </c>
      <c r="K87" s="321">
        <v>42198</v>
      </c>
      <c r="L87" s="313" t="s">
        <v>2203</v>
      </c>
      <c r="M87" s="322" t="s">
        <v>148</v>
      </c>
      <c r="N87" s="322" t="s">
        <v>105</v>
      </c>
    </row>
    <row r="88" spans="1:15" s="313" customFormat="1" ht="29.25" customHeight="1" x14ac:dyDescent="0.25">
      <c r="A88" s="313" t="s">
        <v>36</v>
      </c>
      <c r="B88" s="313" t="s">
        <v>2201</v>
      </c>
      <c r="C88" s="313" t="s">
        <v>2206</v>
      </c>
      <c r="D88" s="317">
        <v>3500000</v>
      </c>
      <c r="E88" s="328">
        <v>3104</v>
      </c>
      <c r="F88" s="313" t="s">
        <v>110</v>
      </c>
      <c r="G88" s="342">
        <v>74274</v>
      </c>
      <c r="H88" s="313" t="s">
        <v>2214</v>
      </c>
      <c r="I88" s="313">
        <v>2015</v>
      </c>
      <c r="J88" s="313" t="s">
        <v>28</v>
      </c>
      <c r="K88" s="321">
        <v>42198</v>
      </c>
      <c r="L88" s="313" t="s">
        <v>55</v>
      </c>
      <c r="M88" s="322" t="s">
        <v>148</v>
      </c>
      <c r="N88" s="322" t="s">
        <v>105</v>
      </c>
    </row>
    <row r="89" spans="1:15" s="313" customFormat="1" ht="30" x14ac:dyDescent="0.25">
      <c r="A89" s="313" t="s">
        <v>200</v>
      </c>
      <c r="B89" s="313" t="s">
        <v>43</v>
      </c>
      <c r="C89" s="313" t="s">
        <v>122</v>
      </c>
      <c r="D89" s="337">
        <v>339922.64</v>
      </c>
      <c r="E89" s="328">
        <v>803895</v>
      </c>
      <c r="F89" s="313" t="s">
        <v>1079</v>
      </c>
      <c r="G89" s="319">
        <v>1616.27</v>
      </c>
      <c r="H89" s="313" t="s">
        <v>2215</v>
      </c>
      <c r="I89" s="313">
        <v>2015</v>
      </c>
      <c r="J89" s="313" t="s">
        <v>28</v>
      </c>
      <c r="K89" s="321">
        <v>42205</v>
      </c>
      <c r="L89" s="313" t="s">
        <v>42</v>
      </c>
      <c r="M89" s="322" t="s">
        <v>148</v>
      </c>
      <c r="N89" s="322" t="s">
        <v>105</v>
      </c>
    </row>
    <row r="90" spans="1:15" s="313" customFormat="1" ht="105" x14ac:dyDescent="0.25">
      <c r="A90" s="313" t="s">
        <v>200</v>
      </c>
      <c r="B90" s="313" t="s">
        <v>307</v>
      </c>
      <c r="C90" s="313" t="s">
        <v>2216</v>
      </c>
      <c r="D90" s="317">
        <v>1300000</v>
      </c>
      <c r="E90" s="318" t="s">
        <v>307</v>
      </c>
      <c r="F90" s="313" t="s">
        <v>110</v>
      </c>
      <c r="G90" s="342">
        <v>134705</v>
      </c>
      <c r="H90" s="313" t="s">
        <v>2217</v>
      </c>
      <c r="I90" s="313">
        <v>2015</v>
      </c>
      <c r="J90" s="313" t="s">
        <v>28</v>
      </c>
      <c r="K90" s="321">
        <v>42205</v>
      </c>
      <c r="L90" s="313" t="s">
        <v>706</v>
      </c>
      <c r="M90" s="322" t="s">
        <v>148</v>
      </c>
      <c r="N90" s="322" t="s">
        <v>105</v>
      </c>
    </row>
    <row r="91" spans="1:15" s="313" customFormat="1" ht="168.75" customHeight="1" x14ac:dyDescent="0.25">
      <c r="A91" s="313" t="s">
        <v>44</v>
      </c>
      <c r="B91" s="313" t="s">
        <v>71</v>
      </c>
      <c r="C91" s="313" t="s">
        <v>1817</v>
      </c>
      <c r="D91" s="317">
        <v>40000000</v>
      </c>
      <c r="E91" s="350">
        <v>813488</v>
      </c>
      <c r="F91" s="313" t="s">
        <v>110</v>
      </c>
      <c r="G91" s="317">
        <f>7000000*1.23</f>
        <v>8610000</v>
      </c>
      <c r="H91" s="313" t="s">
        <v>2226</v>
      </c>
      <c r="I91" s="313">
        <v>2015</v>
      </c>
      <c r="J91" s="313" t="s">
        <v>28</v>
      </c>
      <c r="K91" s="321">
        <v>42205</v>
      </c>
      <c r="L91" s="313" t="s">
        <v>1355</v>
      </c>
      <c r="M91" s="322" t="s">
        <v>148</v>
      </c>
      <c r="N91" s="322" t="s">
        <v>105</v>
      </c>
      <c r="O91" s="313" t="s">
        <v>99</v>
      </c>
    </row>
    <row r="92" spans="1:15" s="313" customFormat="1" ht="48" customHeight="1" x14ac:dyDescent="0.25">
      <c r="A92" s="313" t="s">
        <v>44</v>
      </c>
      <c r="B92" s="313" t="s">
        <v>71</v>
      </c>
      <c r="C92" s="313" t="s">
        <v>1817</v>
      </c>
      <c r="D92" s="317">
        <v>40000000</v>
      </c>
      <c r="E92" s="350">
        <v>3327</v>
      </c>
      <c r="F92" s="313" t="s">
        <v>110</v>
      </c>
      <c r="G92" s="317">
        <v>2467045</v>
      </c>
      <c r="H92" s="313" t="s">
        <v>1820</v>
      </c>
      <c r="I92" s="313">
        <v>2015</v>
      </c>
      <c r="J92" s="313" t="s">
        <v>28</v>
      </c>
      <c r="K92" s="321">
        <v>42205</v>
      </c>
      <c r="L92" s="313" t="s">
        <v>1355</v>
      </c>
      <c r="M92" s="322" t="s">
        <v>148</v>
      </c>
      <c r="N92" s="322" t="s">
        <v>105</v>
      </c>
      <c r="O92" s="313" t="s">
        <v>99</v>
      </c>
    </row>
    <row r="93" spans="1:15" s="313" customFormat="1" x14ac:dyDescent="0.25">
      <c r="A93" s="313" t="s">
        <v>34</v>
      </c>
      <c r="B93" s="313" t="s">
        <v>2222</v>
      </c>
      <c r="C93" s="313" t="s">
        <v>2223</v>
      </c>
      <c r="D93" s="317"/>
      <c r="E93" s="330"/>
      <c r="F93" s="313" t="s">
        <v>110</v>
      </c>
      <c r="G93" s="337">
        <v>8193.35</v>
      </c>
      <c r="H93" s="313" t="s">
        <v>2224</v>
      </c>
      <c r="I93" s="313">
        <v>2015</v>
      </c>
      <c r="J93" s="313" t="s">
        <v>28</v>
      </c>
      <c r="K93" s="321">
        <v>42205</v>
      </c>
      <c r="L93" s="313" t="s">
        <v>187</v>
      </c>
      <c r="M93" s="322" t="s">
        <v>105</v>
      </c>
      <c r="N93" s="322" t="s">
        <v>105</v>
      </c>
    </row>
    <row r="94" spans="1:15" s="313" customFormat="1" x14ac:dyDescent="0.25">
      <c r="A94" s="313" t="s">
        <v>34</v>
      </c>
      <c r="B94" s="313" t="s">
        <v>2222</v>
      </c>
      <c r="C94" s="313" t="s">
        <v>2223</v>
      </c>
      <c r="D94" s="317"/>
      <c r="E94" s="330"/>
      <c r="F94" s="313" t="s">
        <v>110</v>
      </c>
      <c r="G94" s="337">
        <v>34206.43</v>
      </c>
      <c r="H94" s="313" t="s">
        <v>2225</v>
      </c>
      <c r="I94" s="313">
        <v>2015</v>
      </c>
      <c r="J94" s="313" t="s">
        <v>28</v>
      </c>
      <c r="K94" s="321">
        <v>42205</v>
      </c>
      <c r="L94" s="313" t="s">
        <v>187</v>
      </c>
      <c r="M94" s="322" t="s">
        <v>105</v>
      </c>
      <c r="N94" s="322" t="s">
        <v>105</v>
      </c>
    </row>
    <row r="95" spans="1:15" s="313" customFormat="1" ht="90" x14ac:dyDescent="0.25">
      <c r="A95" s="313" t="s">
        <v>36</v>
      </c>
      <c r="B95" s="313" t="s">
        <v>2201</v>
      </c>
      <c r="C95" s="313" t="s">
        <v>2208</v>
      </c>
      <c r="D95" s="337">
        <v>17600000</v>
      </c>
      <c r="E95" s="330" t="s">
        <v>2210</v>
      </c>
      <c r="F95" s="313" t="s">
        <v>110</v>
      </c>
      <c r="G95" s="337">
        <v>11077000</v>
      </c>
      <c r="H95" s="313" t="s">
        <v>2947</v>
      </c>
      <c r="I95" s="313">
        <v>2015</v>
      </c>
      <c r="J95" s="313" t="s">
        <v>29</v>
      </c>
      <c r="K95" s="321">
        <v>42241</v>
      </c>
      <c r="L95" s="313" t="s">
        <v>187</v>
      </c>
      <c r="M95" s="322" t="s">
        <v>148</v>
      </c>
      <c r="N95" s="322" t="s">
        <v>105</v>
      </c>
    </row>
    <row r="96" spans="1:15" s="313" customFormat="1" ht="45" x14ac:dyDescent="0.25">
      <c r="A96" s="313" t="s">
        <v>36</v>
      </c>
      <c r="B96" s="313" t="s">
        <v>2201</v>
      </c>
      <c r="C96" s="313" t="s">
        <v>2209</v>
      </c>
      <c r="D96" s="337">
        <v>520000</v>
      </c>
      <c r="E96" s="330" t="s">
        <v>2165</v>
      </c>
      <c r="F96" s="313" t="s">
        <v>111</v>
      </c>
      <c r="G96" s="337">
        <v>520000</v>
      </c>
      <c r="H96" s="313" t="s">
        <v>2948</v>
      </c>
      <c r="I96" s="313">
        <v>2015</v>
      </c>
      <c r="J96" s="313" t="s">
        <v>29</v>
      </c>
      <c r="K96" s="321">
        <v>42241</v>
      </c>
      <c r="L96" s="313" t="s">
        <v>187</v>
      </c>
      <c r="M96" s="322" t="s">
        <v>148</v>
      </c>
      <c r="N96" s="322" t="s">
        <v>105</v>
      </c>
    </row>
    <row r="97" spans="1:15" s="313" customFormat="1" ht="45" customHeight="1" x14ac:dyDescent="0.25">
      <c r="A97" s="313" t="s">
        <v>36</v>
      </c>
      <c r="B97" s="313" t="s">
        <v>2201</v>
      </c>
      <c r="C97" s="313" t="s">
        <v>2209</v>
      </c>
      <c r="D97" s="337" t="s">
        <v>99</v>
      </c>
      <c r="E97" s="330" t="s">
        <v>2165</v>
      </c>
      <c r="F97" s="313" t="s">
        <v>111</v>
      </c>
      <c r="G97" s="337">
        <v>8800000</v>
      </c>
      <c r="H97" s="313" t="s">
        <v>2950</v>
      </c>
      <c r="I97" s="313">
        <v>2015</v>
      </c>
      <c r="J97" s="313" t="s">
        <v>29</v>
      </c>
      <c r="K97" s="321">
        <v>42241</v>
      </c>
      <c r="L97" s="313" t="s">
        <v>187</v>
      </c>
      <c r="M97" s="322" t="s">
        <v>148</v>
      </c>
      <c r="N97" s="322" t="s">
        <v>105</v>
      </c>
    </row>
    <row r="98" spans="1:15" s="313" customFormat="1" ht="122.25" customHeight="1" x14ac:dyDescent="0.25">
      <c r="A98" s="313" t="s">
        <v>396</v>
      </c>
      <c r="B98" s="313" t="s">
        <v>3020</v>
      </c>
      <c r="C98" s="313" t="s">
        <v>3021</v>
      </c>
      <c r="D98" s="317">
        <v>2900000</v>
      </c>
      <c r="E98" s="318"/>
      <c r="F98" s="313" t="s">
        <v>110</v>
      </c>
      <c r="G98" s="351">
        <v>37400</v>
      </c>
      <c r="H98" s="313" t="s">
        <v>3022</v>
      </c>
      <c r="I98" s="313">
        <v>2015</v>
      </c>
      <c r="J98" s="313" t="s">
        <v>29</v>
      </c>
      <c r="K98" s="321">
        <v>42241</v>
      </c>
      <c r="L98" s="313" t="s">
        <v>187</v>
      </c>
      <c r="M98" s="322" t="s">
        <v>148</v>
      </c>
      <c r="N98" s="322" t="s">
        <v>105</v>
      </c>
    </row>
    <row r="99" spans="1:15" s="313" customFormat="1" ht="164.25" customHeight="1" x14ac:dyDescent="0.25">
      <c r="A99" s="313" t="s">
        <v>418</v>
      </c>
      <c r="B99" s="313" t="s">
        <v>1380</v>
      </c>
      <c r="C99" s="313" t="s">
        <v>2962</v>
      </c>
      <c r="D99" s="317">
        <v>1300000</v>
      </c>
      <c r="E99" s="339" t="s">
        <v>1383</v>
      </c>
      <c r="F99" s="313" t="s">
        <v>111</v>
      </c>
      <c r="G99" s="337">
        <v>421146</v>
      </c>
      <c r="H99" s="324" t="s">
        <v>3119</v>
      </c>
      <c r="I99" s="313">
        <v>2015</v>
      </c>
      <c r="J99" s="313" t="s">
        <v>29</v>
      </c>
      <c r="K99" s="321">
        <v>42247</v>
      </c>
      <c r="L99" s="313" t="s">
        <v>187</v>
      </c>
      <c r="M99" s="322" t="s">
        <v>148</v>
      </c>
      <c r="N99" s="322" t="s">
        <v>105</v>
      </c>
      <c r="O99" s="324" t="s">
        <v>2963</v>
      </c>
    </row>
    <row r="100" spans="1:15" s="313" customFormat="1" ht="92.25" customHeight="1" x14ac:dyDescent="0.25">
      <c r="A100" s="327" t="s">
        <v>3120</v>
      </c>
      <c r="B100" s="313" t="s">
        <v>46</v>
      </c>
      <c r="C100" s="313" t="s">
        <v>270</v>
      </c>
      <c r="D100" s="317">
        <v>45000000</v>
      </c>
      <c r="E100" s="339">
        <v>2755</v>
      </c>
      <c r="F100" s="313" t="s">
        <v>110</v>
      </c>
      <c r="G100" s="342">
        <v>59810.03</v>
      </c>
      <c r="H100" s="313" t="s">
        <v>3122</v>
      </c>
      <c r="I100" s="313">
        <v>2015</v>
      </c>
      <c r="J100" s="313" t="s">
        <v>30</v>
      </c>
      <c r="K100" s="321">
        <v>42248</v>
      </c>
      <c r="L100" s="313" t="s">
        <v>187</v>
      </c>
      <c r="M100" s="313" t="s">
        <v>106</v>
      </c>
      <c r="N100" s="313" t="s">
        <v>105</v>
      </c>
    </row>
    <row r="101" spans="1:15" s="313" customFormat="1" ht="45" customHeight="1" x14ac:dyDescent="0.25">
      <c r="A101" s="313" t="s">
        <v>37</v>
      </c>
      <c r="B101" s="313" t="s">
        <v>3124</v>
      </c>
      <c r="C101" s="313" t="s">
        <v>3131</v>
      </c>
      <c r="D101" s="317">
        <v>45600</v>
      </c>
      <c r="E101" s="328">
        <v>812868</v>
      </c>
      <c r="F101" s="313" t="s">
        <v>110</v>
      </c>
      <c r="G101" s="342">
        <f>(3800*3) - 3800</f>
        <v>7600</v>
      </c>
      <c r="H101" s="313" t="s">
        <v>3125</v>
      </c>
      <c r="I101" s="313">
        <v>2015</v>
      </c>
      <c r="J101" s="313" t="s">
        <v>30</v>
      </c>
      <c r="K101" s="321">
        <v>42248</v>
      </c>
      <c r="L101" s="313" t="s">
        <v>3126</v>
      </c>
      <c r="M101" s="313" t="s">
        <v>148</v>
      </c>
      <c r="N101" s="313" t="s">
        <v>105</v>
      </c>
    </row>
    <row r="102" spans="1:15" s="313" customFormat="1" ht="120" customHeight="1" x14ac:dyDescent="0.25">
      <c r="A102" s="313" t="s">
        <v>37</v>
      </c>
      <c r="B102" s="313" t="s">
        <v>3127</v>
      </c>
      <c r="C102" s="313" t="s">
        <v>3128</v>
      </c>
      <c r="D102" s="317">
        <v>1250000</v>
      </c>
      <c r="E102" s="339" t="s">
        <v>1765</v>
      </c>
      <c r="F102" s="313" t="s">
        <v>110</v>
      </c>
      <c r="G102" s="342">
        <f>(3200*12) - (950*12)</f>
        <v>27000</v>
      </c>
      <c r="H102" s="313" t="s">
        <v>3129</v>
      </c>
      <c r="I102" s="313">
        <v>2015</v>
      </c>
      <c r="J102" s="313" t="s">
        <v>30</v>
      </c>
      <c r="K102" s="321">
        <v>42248</v>
      </c>
      <c r="L102" s="313" t="s">
        <v>58</v>
      </c>
      <c r="M102" s="313" t="s">
        <v>148</v>
      </c>
      <c r="N102" s="313" t="s">
        <v>105</v>
      </c>
    </row>
    <row r="103" spans="1:15" s="313" customFormat="1" ht="30" x14ac:dyDescent="0.25">
      <c r="A103" s="313" t="s">
        <v>200</v>
      </c>
      <c r="B103" s="313" t="s">
        <v>43</v>
      </c>
      <c r="C103" s="313" t="s">
        <v>122</v>
      </c>
      <c r="D103" s="317">
        <v>371932.01</v>
      </c>
      <c r="E103" s="339">
        <v>803895</v>
      </c>
      <c r="F103" s="313" t="s">
        <v>1079</v>
      </c>
      <c r="G103" s="337">
        <v>2583.5300000000002</v>
      </c>
      <c r="H103" s="313" t="s">
        <v>3237</v>
      </c>
      <c r="I103" s="313">
        <v>2015</v>
      </c>
      <c r="J103" s="313" t="s">
        <v>30</v>
      </c>
      <c r="K103" s="321">
        <v>42268</v>
      </c>
      <c r="L103" s="313" t="s">
        <v>75</v>
      </c>
      <c r="M103" s="313" t="s">
        <v>148</v>
      </c>
      <c r="N103" s="313" t="s">
        <v>105</v>
      </c>
    </row>
    <row r="104" spans="1:15" s="313" customFormat="1" ht="180" x14ac:dyDescent="0.25">
      <c r="A104" s="313" t="s">
        <v>418</v>
      </c>
      <c r="B104" s="313" t="s">
        <v>3245</v>
      </c>
      <c r="C104" s="313" t="s">
        <v>3246</v>
      </c>
      <c r="D104" s="317">
        <v>3390035</v>
      </c>
      <c r="E104" s="339" t="s">
        <v>3247</v>
      </c>
      <c r="F104" s="313" t="s">
        <v>110</v>
      </c>
      <c r="G104" s="337">
        <v>2067127</v>
      </c>
      <c r="H104" s="313" t="s">
        <v>3248</v>
      </c>
      <c r="I104" s="313">
        <v>2015</v>
      </c>
      <c r="J104" s="313" t="s">
        <v>31</v>
      </c>
      <c r="K104" s="321">
        <v>42282</v>
      </c>
      <c r="L104" s="313" t="s">
        <v>187</v>
      </c>
      <c r="M104" s="313" t="s">
        <v>148</v>
      </c>
      <c r="N104" s="313" t="s">
        <v>105</v>
      </c>
    </row>
    <row r="105" spans="1:15" s="313" customFormat="1" ht="105" x14ac:dyDescent="0.25">
      <c r="A105" s="313" t="s">
        <v>48</v>
      </c>
      <c r="B105" s="313" t="s">
        <v>132</v>
      </c>
      <c r="C105" s="313" t="s">
        <v>3254</v>
      </c>
      <c r="D105" s="317">
        <f>422787.84+117383.68</f>
        <v>540171.52000000002</v>
      </c>
      <c r="E105" s="328">
        <v>812608</v>
      </c>
      <c r="F105" s="313" t="s">
        <v>110</v>
      </c>
      <c r="G105" s="337">
        <f>36764.16+9170.6</f>
        <v>45934.76</v>
      </c>
      <c r="H105" s="511" t="s">
        <v>3255</v>
      </c>
      <c r="I105" s="313">
        <v>2015</v>
      </c>
      <c r="J105" s="313" t="s">
        <v>31</v>
      </c>
      <c r="K105" s="321">
        <v>42290</v>
      </c>
      <c r="L105" s="313" t="s">
        <v>133</v>
      </c>
      <c r="M105" s="313" t="s">
        <v>148</v>
      </c>
      <c r="N105" s="313" t="s">
        <v>105</v>
      </c>
    </row>
    <row r="106" spans="1:15" s="313" customFormat="1" ht="45" x14ac:dyDescent="0.25">
      <c r="A106" s="313" t="s">
        <v>48</v>
      </c>
      <c r="B106" s="313" t="s">
        <v>171</v>
      </c>
      <c r="C106" s="313" t="s">
        <v>3254</v>
      </c>
      <c r="D106" s="317">
        <f>188099.8+374811.92+317458.68+343351.2+31830.4+21896+3960</f>
        <v>1281407.9999999998</v>
      </c>
      <c r="E106" s="318" t="s">
        <v>3256</v>
      </c>
      <c r="F106" s="313" t="s">
        <v>110</v>
      </c>
      <c r="G106" s="337">
        <f>29187.9+13386.14+9619.96+34335.12+4939.2+782+120</f>
        <v>92370.319999999992</v>
      </c>
      <c r="H106" s="313" t="s">
        <v>3257</v>
      </c>
      <c r="I106" s="313">
        <v>2015</v>
      </c>
      <c r="J106" s="313" t="s">
        <v>31</v>
      </c>
      <c r="K106" s="321">
        <v>42290</v>
      </c>
      <c r="L106" s="313" t="s">
        <v>133</v>
      </c>
      <c r="M106" s="313" t="s">
        <v>148</v>
      </c>
      <c r="N106" s="313" t="s">
        <v>105</v>
      </c>
    </row>
    <row r="107" spans="1:15" s="313" customFormat="1" ht="154.5" customHeight="1" x14ac:dyDescent="0.25">
      <c r="A107" s="313" t="s">
        <v>35</v>
      </c>
      <c r="B107" s="313" t="s">
        <v>3419</v>
      </c>
      <c r="C107" s="313" t="s">
        <v>3420</v>
      </c>
      <c r="D107" s="317">
        <v>146908.6</v>
      </c>
      <c r="E107" s="512" t="s">
        <v>3421</v>
      </c>
      <c r="F107" s="313" t="s">
        <v>110</v>
      </c>
      <c r="G107" s="337">
        <v>63532.29</v>
      </c>
      <c r="H107" s="313" t="s">
        <v>3422</v>
      </c>
      <c r="I107" s="313">
        <v>2015</v>
      </c>
      <c r="J107" s="313" t="s">
        <v>31</v>
      </c>
      <c r="K107" s="321">
        <v>42290</v>
      </c>
      <c r="L107" s="313" t="s">
        <v>133</v>
      </c>
      <c r="M107" s="313" t="s">
        <v>148</v>
      </c>
      <c r="N107" s="313" t="s">
        <v>105</v>
      </c>
    </row>
    <row r="108" spans="1:15" s="313" customFormat="1" ht="90.75" customHeight="1" x14ac:dyDescent="0.25">
      <c r="A108" s="313" t="s">
        <v>35</v>
      </c>
      <c r="B108" s="313" t="s">
        <v>3419</v>
      </c>
      <c r="C108" s="313" t="s">
        <v>3420</v>
      </c>
      <c r="D108" s="317">
        <v>146908.6</v>
      </c>
      <c r="E108" s="512" t="s">
        <v>3421</v>
      </c>
      <c r="F108" s="313" t="s">
        <v>111</v>
      </c>
      <c r="G108" s="337">
        <v>60240</v>
      </c>
      <c r="H108" s="313" t="s">
        <v>3423</v>
      </c>
      <c r="I108" s="313">
        <v>2015</v>
      </c>
      <c r="J108" s="313" t="s">
        <v>31</v>
      </c>
      <c r="K108" s="321">
        <v>42290</v>
      </c>
      <c r="L108" s="313" t="s">
        <v>133</v>
      </c>
      <c r="M108" s="313" t="s">
        <v>148</v>
      </c>
      <c r="N108" s="313" t="s">
        <v>105</v>
      </c>
    </row>
    <row r="109" spans="1:15" s="313" customFormat="1" ht="31.5" customHeight="1" x14ac:dyDescent="0.25">
      <c r="A109" s="313" t="s">
        <v>200</v>
      </c>
      <c r="B109" s="313" t="s">
        <v>43</v>
      </c>
      <c r="C109" s="313" t="s">
        <v>122</v>
      </c>
      <c r="D109" s="317">
        <v>373599.81</v>
      </c>
      <c r="E109" s="328">
        <v>803895</v>
      </c>
      <c r="F109" s="313" t="s">
        <v>1079</v>
      </c>
      <c r="G109" s="319">
        <v>1667.8</v>
      </c>
      <c r="H109" s="313" t="s">
        <v>3428</v>
      </c>
      <c r="I109" s="313">
        <v>2015</v>
      </c>
      <c r="J109" s="313" t="s">
        <v>31</v>
      </c>
      <c r="K109" s="321">
        <v>42292</v>
      </c>
      <c r="L109" s="313" t="s">
        <v>706</v>
      </c>
      <c r="M109" s="313" t="s">
        <v>148</v>
      </c>
      <c r="N109" s="313" t="s">
        <v>105</v>
      </c>
    </row>
    <row r="110" spans="1:15" s="313" customFormat="1" ht="105" x14ac:dyDescent="0.25">
      <c r="A110" s="313" t="s">
        <v>48</v>
      </c>
      <c r="B110" s="313" t="s">
        <v>132</v>
      </c>
      <c r="C110" s="313" t="s">
        <v>3254</v>
      </c>
      <c r="D110" s="317">
        <f>(659323*0.62)+(132949*0.58)</f>
        <v>485890.68</v>
      </c>
      <c r="E110" s="313">
        <v>812608</v>
      </c>
      <c r="F110" s="313" t="s">
        <v>110</v>
      </c>
      <c r="G110" s="319">
        <f>(659323*(0.69-0.62))+(132949*(0.64-0.58))</f>
        <v>54129.549999999974</v>
      </c>
      <c r="H110" s="518" t="s">
        <v>3429</v>
      </c>
      <c r="I110" s="313">
        <v>2015</v>
      </c>
      <c r="J110" s="313" t="s">
        <v>31</v>
      </c>
      <c r="K110" s="320">
        <v>42293</v>
      </c>
      <c r="L110" s="313" t="s">
        <v>133</v>
      </c>
      <c r="M110" s="313" t="s">
        <v>148</v>
      </c>
      <c r="N110" s="313" t="s">
        <v>105</v>
      </c>
    </row>
    <row r="111" spans="1:15" s="324" customFormat="1" ht="60" x14ac:dyDescent="0.25">
      <c r="A111" s="324" t="s">
        <v>44</v>
      </c>
      <c r="B111" s="324" t="s">
        <v>3430</v>
      </c>
      <c r="C111" s="324" t="s">
        <v>1084</v>
      </c>
      <c r="D111" s="351">
        <v>35133221.197682343</v>
      </c>
      <c r="E111" s="528" t="s">
        <v>3435</v>
      </c>
      <c r="F111" s="324" t="s">
        <v>110</v>
      </c>
      <c r="G111" s="351">
        <v>2391045</v>
      </c>
      <c r="H111" s="324" t="s">
        <v>3433</v>
      </c>
      <c r="I111" s="324">
        <v>2015</v>
      </c>
      <c r="J111" s="324" t="s">
        <v>31</v>
      </c>
      <c r="K111" s="529">
        <v>42303</v>
      </c>
      <c r="L111" s="324" t="s">
        <v>187</v>
      </c>
      <c r="M111" s="324" t="s">
        <v>148</v>
      </c>
      <c r="N111" s="324" t="s">
        <v>105</v>
      </c>
    </row>
    <row r="112" spans="1:15" s="324" customFormat="1" ht="30" x14ac:dyDescent="0.25">
      <c r="A112" s="324" t="s">
        <v>44</v>
      </c>
      <c r="B112" s="324" t="s">
        <v>3431</v>
      </c>
      <c r="C112" s="324" t="s">
        <v>3432</v>
      </c>
      <c r="D112" s="351">
        <v>53834143.020000003</v>
      </c>
      <c r="E112" s="530" t="s">
        <v>3436</v>
      </c>
      <c r="F112" s="324" t="s">
        <v>110</v>
      </c>
      <c r="G112" s="351">
        <v>1487329.7033565599</v>
      </c>
      <c r="H112" s="324" t="s">
        <v>3434</v>
      </c>
      <c r="I112" s="324">
        <v>2015</v>
      </c>
      <c r="J112" s="324" t="s">
        <v>31</v>
      </c>
      <c r="K112" s="529">
        <v>42303</v>
      </c>
      <c r="L112" s="324" t="s">
        <v>41</v>
      </c>
      <c r="M112" s="324" t="s">
        <v>148</v>
      </c>
      <c r="N112" s="324" t="s">
        <v>105</v>
      </c>
    </row>
    <row r="113" spans="1:14" s="324" customFormat="1" ht="78" customHeight="1" x14ac:dyDescent="0.25">
      <c r="A113" s="324" t="s">
        <v>396</v>
      </c>
      <c r="B113" s="324" t="s">
        <v>3437</v>
      </c>
      <c r="C113" s="324" t="s">
        <v>3438</v>
      </c>
      <c r="D113" s="351">
        <v>3000000</v>
      </c>
      <c r="E113" s="531">
        <v>815898</v>
      </c>
      <c r="F113" s="324" t="s">
        <v>110</v>
      </c>
      <c r="G113" s="351">
        <v>22675</v>
      </c>
      <c r="H113" s="324" t="s">
        <v>3441</v>
      </c>
      <c r="I113" s="324">
        <v>2015</v>
      </c>
      <c r="J113" s="324" t="s">
        <v>31</v>
      </c>
      <c r="K113" s="529">
        <v>42303</v>
      </c>
      <c r="L113" s="324" t="s">
        <v>187</v>
      </c>
      <c r="M113" s="324" t="s">
        <v>148</v>
      </c>
      <c r="N113" s="324" t="s">
        <v>105</v>
      </c>
    </row>
    <row r="114" spans="1:14" s="324" customFormat="1" ht="138" customHeight="1" x14ac:dyDescent="0.25">
      <c r="A114" s="324" t="s">
        <v>396</v>
      </c>
      <c r="B114" s="324" t="s">
        <v>3439</v>
      </c>
      <c r="C114" s="324" t="s">
        <v>3440</v>
      </c>
      <c r="D114" s="351">
        <v>8000000</v>
      </c>
      <c r="E114" s="531">
        <v>808588</v>
      </c>
      <c r="F114" s="324" t="s">
        <v>110</v>
      </c>
      <c r="G114" s="351">
        <v>84240</v>
      </c>
      <c r="H114" s="324" t="s">
        <v>3442</v>
      </c>
      <c r="I114" s="324">
        <v>2015</v>
      </c>
      <c r="J114" s="324" t="s">
        <v>31</v>
      </c>
      <c r="K114" s="529">
        <v>42303</v>
      </c>
      <c r="L114" s="324" t="s">
        <v>187</v>
      </c>
      <c r="M114" s="324" t="s">
        <v>148</v>
      </c>
      <c r="N114" s="324" t="s">
        <v>105</v>
      </c>
    </row>
    <row r="115" spans="1:14" s="324" customFormat="1" ht="171.75" customHeight="1" x14ac:dyDescent="0.25">
      <c r="A115" s="324" t="s">
        <v>396</v>
      </c>
      <c r="B115" s="324" t="s">
        <v>3443</v>
      </c>
      <c r="C115" s="324" t="s">
        <v>3440</v>
      </c>
      <c r="D115" s="351">
        <v>5000000</v>
      </c>
      <c r="E115" s="531">
        <v>806130</v>
      </c>
      <c r="F115" s="324" t="s">
        <v>110</v>
      </c>
      <c r="G115" s="351">
        <v>225000</v>
      </c>
      <c r="H115" s="324" t="s">
        <v>3444</v>
      </c>
      <c r="I115" s="324">
        <v>2015</v>
      </c>
      <c r="J115" s="324" t="s">
        <v>31</v>
      </c>
      <c r="K115" s="529">
        <v>42303</v>
      </c>
      <c r="L115" s="324" t="s">
        <v>187</v>
      </c>
      <c r="M115" s="324" t="s">
        <v>148</v>
      </c>
      <c r="N115" s="324" t="s">
        <v>105</v>
      </c>
    </row>
    <row r="116" spans="1:14" s="324" customFormat="1" x14ac:dyDescent="0.25">
      <c r="A116" s="324" t="s">
        <v>34</v>
      </c>
      <c r="B116" s="324" t="s">
        <v>2222</v>
      </c>
      <c r="C116" s="324" t="s">
        <v>2223</v>
      </c>
      <c r="D116" s="319"/>
      <c r="E116" s="528"/>
      <c r="F116" s="324" t="s">
        <v>110</v>
      </c>
      <c r="G116" s="319">
        <v>22326.14</v>
      </c>
      <c r="H116" s="324" t="s">
        <v>3446</v>
      </c>
      <c r="I116" s="324">
        <v>2015</v>
      </c>
      <c r="J116" s="324" t="s">
        <v>31</v>
      </c>
      <c r="K116" s="529">
        <v>42303</v>
      </c>
      <c r="L116" s="324" t="s">
        <v>187</v>
      </c>
      <c r="M116" s="532" t="s">
        <v>105</v>
      </c>
      <c r="N116" s="532" t="s">
        <v>105</v>
      </c>
    </row>
    <row r="117" spans="1:14" s="313" customFormat="1" ht="90.75" customHeight="1" x14ac:dyDescent="0.25">
      <c r="A117" s="313" t="s">
        <v>396</v>
      </c>
      <c r="B117" s="313" t="s">
        <v>3472</v>
      </c>
      <c r="C117" s="313" t="s">
        <v>3473</v>
      </c>
      <c r="D117" s="317">
        <v>8000000</v>
      </c>
      <c r="E117" s="328">
        <v>814615</v>
      </c>
      <c r="F117" s="313" t="s">
        <v>110</v>
      </c>
      <c r="G117" s="319">
        <v>15204</v>
      </c>
      <c r="H117" s="313" t="s">
        <v>3474</v>
      </c>
      <c r="I117" s="324">
        <v>2015</v>
      </c>
      <c r="J117" s="324" t="s">
        <v>3475</v>
      </c>
      <c r="K117" s="529">
        <v>42310</v>
      </c>
      <c r="L117" s="313" t="s">
        <v>187</v>
      </c>
      <c r="M117" s="324" t="s">
        <v>148</v>
      </c>
      <c r="N117" s="324" t="s">
        <v>105</v>
      </c>
    </row>
    <row r="118" spans="1:14" s="313" customFormat="1" ht="75" x14ac:dyDescent="0.25">
      <c r="A118" s="324" t="s">
        <v>36</v>
      </c>
      <c r="B118" s="324" t="s">
        <v>3466</v>
      </c>
      <c r="C118" s="324" t="s">
        <v>3467</v>
      </c>
      <c r="D118" s="319">
        <v>9000000</v>
      </c>
      <c r="E118" s="531" t="s">
        <v>3468</v>
      </c>
      <c r="F118" s="324" t="s">
        <v>110</v>
      </c>
      <c r="G118" s="319">
        <v>1649751</v>
      </c>
      <c r="H118" s="324" t="s">
        <v>3627</v>
      </c>
      <c r="I118" s="324">
        <v>2015</v>
      </c>
      <c r="J118" s="324" t="s">
        <v>3475</v>
      </c>
      <c r="K118" s="321">
        <v>42310</v>
      </c>
      <c r="L118" s="313" t="s">
        <v>74</v>
      </c>
      <c r="M118" s="324" t="s">
        <v>148</v>
      </c>
      <c r="N118" s="324" t="s">
        <v>105</v>
      </c>
    </row>
    <row r="119" spans="1:14" s="313" customFormat="1" ht="144" customHeight="1" x14ac:dyDescent="0.25">
      <c r="A119" s="313" t="s">
        <v>396</v>
      </c>
      <c r="B119" s="313" t="s">
        <v>3623</v>
      </c>
      <c r="C119" s="313" t="s">
        <v>3624</v>
      </c>
      <c r="D119" s="317">
        <v>16000000</v>
      </c>
      <c r="E119" s="328">
        <v>810354</v>
      </c>
      <c r="F119" s="313" t="s">
        <v>110</v>
      </c>
      <c r="G119" s="342">
        <v>882536</v>
      </c>
      <c r="H119" s="313" t="s">
        <v>3625</v>
      </c>
      <c r="I119" s="313">
        <v>2015</v>
      </c>
      <c r="J119" s="313" t="s">
        <v>3475</v>
      </c>
      <c r="K119" s="321">
        <v>42310</v>
      </c>
      <c r="L119" s="313" t="s">
        <v>187</v>
      </c>
      <c r="M119" s="324" t="s">
        <v>148</v>
      </c>
      <c r="N119" s="324" t="s">
        <v>105</v>
      </c>
    </row>
    <row r="120" spans="1:14" s="313" customFormat="1" ht="45" x14ac:dyDescent="0.25">
      <c r="A120" s="313" t="s">
        <v>200</v>
      </c>
      <c r="B120" s="313" t="s">
        <v>307</v>
      </c>
      <c r="C120" s="313" t="s">
        <v>3626</v>
      </c>
      <c r="D120" s="317"/>
      <c r="E120" s="339" t="s">
        <v>307</v>
      </c>
      <c r="F120" s="313" t="s">
        <v>110</v>
      </c>
      <c r="G120" s="342">
        <v>180000</v>
      </c>
      <c r="H120" s="313" t="s">
        <v>3476</v>
      </c>
      <c r="I120" s="313">
        <v>2015</v>
      </c>
      <c r="J120" s="313" t="s">
        <v>3475</v>
      </c>
      <c r="K120" s="321">
        <v>42310</v>
      </c>
      <c r="L120" s="313" t="s">
        <v>706</v>
      </c>
      <c r="M120" s="324" t="s">
        <v>148</v>
      </c>
      <c r="N120" s="324" t="s">
        <v>105</v>
      </c>
    </row>
    <row r="121" spans="1:14" s="313" customFormat="1" ht="90" x14ac:dyDescent="0.25">
      <c r="A121" s="313" t="s">
        <v>396</v>
      </c>
      <c r="B121" s="313" t="s">
        <v>3472</v>
      </c>
      <c r="C121" s="313" t="s">
        <v>3639</v>
      </c>
      <c r="D121" s="317">
        <v>1229333</v>
      </c>
      <c r="E121" s="339">
        <v>814615</v>
      </c>
      <c r="F121" s="324" t="s">
        <v>110</v>
      </c>
      <c r="G121" s="342">
        <v>26658</v>
      </c>
      <c r="H121" s="313" t="s">
        <v>3640</v>
      </c>
      <c r="I121" s="313">
        <v>2015</v>
      </c>
      <c r="J121" s="313" t="s">
        <v>3475</v>
      </c>
      <c r="K121" s="529">
        <v>42324</v>
      </c>
      <c r="L121" s="313" t="s">
        <v>187</v>
      </c>
      <c r="M121" s="324" t="s">
        <v>148</v>
      </c>
      <c r="N121" s="324" t="s">
        <v>105</v>
      </c>
    </row>
    <row r="122" spans="1:14" s="313" customFormat="1" ht="30" x14ac:dyDescent="0.25">
      <c r="A122" s="324" t="s">
        <v>36</v>
      </c>
      <c r="B122" s="324" t="s">
        <v>2201</v>
      </c>
      <c r="C122" s="324" t="s">
        <v>3450</v>
      </c>
      <c r="D122" s="319">
        <v>30000000</v>
      </c>
      <c r="E122" s="528" t="s">
        <v>1693</v>
      </c>
      <c r="F122" s="324" t="s">
        <v>110</v>
      </c>
      <c r="G122" s="319">
        <v>96802.425714285637</v>
      </c>
      <c r="H122" s="324" t="s">
        <v>3451</v>
      </c>
      <c r="I122" s="324">
        <v>2015</v>
      </c>
      <c r="J122" s="324" t="s">
        <v>3475</v>
      </c>
      <c r="K122" s="529">
        <v>42324</v>
      </c>
      <c r="L122" s="313" t="s">
        <v>74</v>
      </c>
      <c r="M122" s="324" t="s">
        <v>148</v>
      </c>
      <c r="N122" s="324" t="s">
        <v>105</v>
      </c>
    </row>
    <row r="123" spans="1:14" s="313" customFormat="1" ht="45" x14ac:dyDescent="0.25">
      <c r="A123" s="324" t="s">
        <v>36</v>
      </c>
      <c r="B123" s="324" t="s">
        <v>315</v>
      </c>
      <c r="C123" s="324" t="s">
        <v>3452</v>
      </c>
      <c r="D123" s="319">
        <v>19000000</v>
      </c>
      <c r="E123" s="528" t="s">
        <v>3453</v>
      </c>
      <c r="F123" s="324" t="s">
        <v>110</v>
      </c>
      <c r="G123" s="319">
        <v>5699.9999999999991</v>
      </c>
      <c r="H123" s="324" t="s">
        <v>3454</v>
      </c>
      <c r="I123" s="324">
        <v>2015</v>
      </c>
      <c r="J123" s="324" t="s">
        <v>3475</v>
      </c>
      <c r="K123" s="529">
        <v>42324</v>
      </c>
      <c r="L123" s="313" t="s">
        <v>74</v>
      </c>
      <c r="M123" s="324" t="s">
        <v>148</v>
      </c>
      <c r="N123" s="324" t="s">
        <v>105</v>
      </c>
    </row>
    <row r="124" spans="1:14" s="313" customFormat="1" ht="30" x14ac:dyDescent="0.25">
      <c r="A124" s="324" t="s">
        <v>36</v>
      </c>
      <c r="B124" s="324" t="s">
        <v>3457</v>
      </c>
      <c r="C124" s="324" t="s">
        <v>3458</v>
      </c>
      <c r="D124" s="319">
        <v>770099</v>
      </c>
      <c r="E124" s="528" t="s">
        <v>3459</v>
      </c>
      <c r="F124" s="324" t="s">
        <v>110</v>
      </c>
      <c r="G124" s="319">
        <v>154019</v>
      </c>
      <c r="H124" s="324" t="s">
        <v>3460</v>
      </c>
      <c r="I124" s="324">
        <v>2015</v>
      </c>
      <c r="J124" s="324" t="s">
        <v>3475</v>
      </c>
      <c r="K124" s="529">
        <v>42324</v>
      </c>
      <c r="L124" s="313" t="s">
        <v>146</v>
      </c>
      <c r="M124" s="324" t="s">
        <v>148</v>
      </c>
      <c r="N124" s="324" t="s">
        <v>105</v>
      </c>
    </row>
    <row r="125" spans="1:14" s="313" customFormat="1" ht="30" x14ac:dyDescent="0.25">
      <c r="A125" s="324" t="s">
        <v>36</v>
      </c>
      <c r="B125" s="324" t="s">
        <v>3461</v>
      </c>
      <c r="C125" s="324" t="s">
        <v>3458</v>
      </c>
      <c r="D125" s="319">
        <v>4305842</v>
      </c>
      <c r="E125" s="531">
        <v>815936</v>
      </c>
      <c r="F125" s="324" t="s">
        <v>110</v>
      </c>
      <c r="G125" s="319">
        <v>658793</v>
      </c>
      <c r="H125" s="324" t="s">
        <v>3460</v>
      </c>
      <c r="I125" s="324">
        <v>2015</v>
      </c>
      <c r="J125" s="324" t="s">
        <v>3475</v>
      </c>
      <c r="K125" s="529">
        <v>42324</v>
      </c>
      <c r="L125" s="313" t="s">
        <v>146</v>
      </c>
      <c r="M125" s="324" t="s">
        <v>148</v>
      </c>
      <c r="N125" s="324" t="s">
        <v>105</v>
      </c>
    </row>
    <row r="126" spans="1:14" s="313" customFormat="1" ht="21.75" customHeight="1" x14ac:dyDescent="0.25">
      <c r="A126" s="324" t="s">
        <v>36</v>
      </c>
      <c r="B126" s="324" t="s">
        <v>3462</v>
      </c>
      <c r="C126" s="324" t="s">
        <v>3458</v>
      </c>
      <c r="D126" s="319">
        <v>777923</v>
      </c>
      <c r="E126" s="531">
        <v>815925</v>
      </c>
      <c r="F126" s="324" t="s">
        <v>110</v>
      </c>
      <c r="G126" s="319">
        <v>54454</v>
      </c>
      <c r="H126" s="324" t="s">
        <v>3463</v>
      </c>
      <c r="I126" s="324">
        <v>2015</v>
      </c>
      <c r="J126" s="324" t="s">
        <v>3475</v>
      </c>
      <c r="K126" s="529">
        <v>42324</v>
      </c>
      <c r="L126" s="313" t="s">
        <v>1681</v>
      </c>
      <c r="M126" s="324" t="s">
        <v>148</v>
      </c>
      <c r="N126" s="324" t="s">
        <v>105</v>
      </c>
    </row>
    <row r="127" spans="1:14" s="313" customFormat="1" ht="33" customHeight="1" x14ac:dyDescent="0.25">
      <c r="A127" s="324" t="s">
        <v>36</v>
      </c>
      <c r="B127" s="324" t="s">
        <v>3464</v>
      </c>
      <c r="C127" s="324" t="s">
        <v>3458</v>
      </c>
      <c r="D127" s="319">
        <v>669772.28</v>
      </c>
      <c r="E127" s="531">
        <v>814774</v>
      </c>
      <c r="F127" s="324" t="s">
        <v>110</v>
      </c>
      <c r="G127" s="319">
        <v>141321</v>
      </c>
      <c r="H127" s="324" t="s">
        <v>3465</v>
      </c>
      <c r="I127" s="324">
        <v>2015</v>
      </c>
      <c r="J127" s="324" t="s">
        <v>3475</v>
      </c>
      <c r="K127" s="529">
        <v>42324</v>
      </c>
      <c r="L127" s="313" t="s">
        <v>1681</v>
      </c>
      <c r="M127" s="324" t="s">
        <v>148</v>
      </c>
      <c r="N127" s="324" t="s">
        <v>105</v>
      </c>
    </row>
    <row r="128" spans="1:14" s="313" customFormat="1" ht="150.75" customHeight="1" x14ac:dyDescent="0.25">
      <c r="A128" s="313" t="s">
        <v>418</v>
      </c>
      <c r="B128" s="313" t="s">
        <v>3643</v>
      </c>
      <c r="C128" s="313" t="s">
        <v>3644</v>
      </c>
      <c r="D128" s="317">
        <v>959220</v>
      </c>
      <c r="E128" s="328">
        <v>816300</v>
      </c>
      <c r="F128" s="324" t="s">
        <v>110</v>
      </c>
      <c r="G128" s="319">
        <v>276670</v>
      </c>
      <c r="H128" s="313" t="s">
        <v>3957</v>
      </c>
      <c r="I128" s="313">
        <v>2015</v>
      </c>
      <c r="J128" s="313" t="s">
        <v>3475</v>
      </c>
      <c r="K128" s="340">
        <v>42331</v>
      </c>
      <c r="L128" s="313" t="s">
        <v>3645</v>
      </c>
      <c r="M128" s="324" t="s">
        <v>148</v>
      </c>
      <c r="N128" s="324" t="s">
        <v>105</v>
      </c>
    </row>
    <row r="129" spans="1:14" s="313" customFormat="1" ht="60" x14ac:dyDescent="0.25">
      <c r="A129" s="313" t="s">
        <v>418</v>
      </c>
      <c r="B129" s="313" t="s">
        <v>3643</v>
      </c>
      <c r="C129" s="313" t="s">
        <v>3644</v>
      </c>
      <c r="D129" s="317">
        <v>959220</v>
      </c>
      <c r="E129" s="328">
        <v>816300</v>
      </c>
      <c r="F129" s="313" t="s">
        <v>111</v>
      </c>
      <c r="G129" s="319">
        <v>293095</v>
      </c>
      <c r="H129" s="313" t="s">
        <v>3779</v>
      </c>
      <c r="I129" s="313">
        <v>2015</v>
      </c>
      <c r="J129" s="313" t="s">
        <v>3475</v>
      </c>
      <c r="K129" s="340">
        <v>42331</v>
      </c>
      <c r="L129" s="313" t="s">
        <v>3645</v>
      </c>
      <c r="M129" s="324" t="s">
        <v>148</v>
      </c>
      <c r="N129" s="324" t="s">
        <v>105</v>
      </c>
    </row>
    <row r="130" spans="1:14" s="313" customFormat="1" ht="135" customHeight="1" x14ac:dyDescent="0.25">
      <c r="A130" s="313" t="s">
        <v>418</v>
      </c>
      <c r="B130" s="313" t="s">
        <v>3968</v>
      </c>
      <c r="C130" s="313" t="s">
        <v>3969</v>
      </c>
      <c r="D130" s="317">
        <v>1500000</v>
      </c>
      <c r="E130" s="328">
        <v>815858</v>
      </c>
      <c r="F130" s="313" t="s">
        <v>110</v>
      </c>
      <c r="G130" s="319">
        <v>112800</v>
      </c>
      <c r="H130" s="313" t="s">
        <v>3970</v>
      </c>
      <c r="I130" s="313">
        <v>2015</v>
      </c>
      <c r="J130" s="313" t="s">
        <v>3475</v>
      </c>
      <c r="K130" s="340">
        <v>42338</v>
      </c>
      <c r="L130" s="313" t="s">
        <v>187</v>
      </c>
      <c r="M130" s="324" t="s">
        <v>148</v>
      </c>
      <c r="N130" s="324" t="s">
        <v>105</v>
      </c>
    </row>
    <row r="131" spans="1:14" s="313" customFormat="1" ht="60" x14ac:dyDescent="0.25">
      <c r="A131" s="313" t="s">
        <v>418</v>
      </c>
      <c r="B131" s="313" t="s">
        <v>1652</v>
      </c>
      <c r="C131" s="313" t="s">
        <v>3981</v>
      </c>
      <c r="D131" s="337">
        <v>1750000</v>
      </c>
      <c r="E131" s="337" t="s">
        <v>3982</v>
      </c>
      <c r="F131" s="313" t="s">
        <v>110</v>
      </c>
      <c r="G131" s="319">
        <v>815166</v>
      </c>
      <c r="H131" s="313" t="s">
        <v>3983</v>
      </c>
      <c r="I131" s="313">
        <v>2015</v>
      </c>
      <c r="J131" s="313" t="s">
        <v>33</v>
      </c>
      <c r="K131" s="340">
        <v>42353</v>
      </c>
      <c r="L131" s="313" t="s">
        <v>3645</v>
      </c>
      <c r="M131" s="324" t="s">
        <v>148</v>
      </c>
      <c r="N131" s="324" t="s">
        <v>105</v>
      </c>
    </row>
    <row r="132" spans="1:14" s="313" customFormat="1" ht="35.25" customHeight="1" x14ac:dyDescent="0.25">
      <c r="A132" s="313" t="s">
        <v>3984</v>
      </c>
      <c r="B132" s="313" t="s">
        <v>3985</v>
      </c>
      <c r="C132" s="313" t="s">
        <v>3986</v>
      </c>
      <c r="D132" s="317">
        <v>4500000</v>
      </c>
      <c r="E132" s="328" t="s">
        <v>3988</v>
      </c>
      <c r="F132" s="313" t="s">
        <v>1079</v>
      </c>
      <c r="G132" s="319">
        <v>138751.99</v>
      </c>
      <c r="H132" s="313" t="s">
        <v>3989</v>
      </c>
      <c r="I132" s="313">
        <v>2015</v>
      </c>
      <c r="J132" s="313" t="s">
        <v>33</v>
      </c>
      <c r="K132" s="340">
        <v>42353</v>
      </c>
      <c r="L132" s="313" t="s">
        <v>187</v>
      </c>
      <c r="M132" s="324" t="s">
        <v>148</v>
      </c>
      <c r="N132" s="324" t="s">
        <v>105</v>
      </c>
    </row>
    <row r="133" spans="1:14" s="313" customFormat="1" ht="150" x14ac:dyDescent="0.25">
      <c r="A133" s="313" t="s">
        <v>3991</v>
      </c>
      <c r="B133" s="313" t="s">
        <v>3999</v>
      </c>
      <c r="C133" s="313" t="s">
        <v>4000</v>
      </c>
      <c r="D133" s="317">
        <v>2800200</v>
      </c>
      <c r="E133" s="339" t="s">
        <v>4001</v>
      </c>
      <c r="F133" s="313" t="s">
        <v>110</v>
      </c>
      <c r="G133" s="319">
        <v>336469.95</v>
      </c>
      <c r="H133" s="313" t="s">
        <v>4003</v>
      </c>
      <c r="I133" s="313">
        <v>2015</v>
      </c>
      <c r="J133" s="313" t="s">
        <v>33</v>
      </c>
      <c r="K133" s="340">
        <v>42353</v>
      </c>
      <c r="L133" s="313" t="s">
        <v>55</v>
      </c>
      <c r="M133" s="324" t="s">
        <v>148</v>
      </c>
      <c r="N133" s="324" t="s">
        <v>105</v>
      </c>
    </row>
    <row r="134" spans="1:14" s="313" customFormat="1" ht="75" x14ac:dyDescent="0.25">
      <c r="A134" s="313" t="s">
        <v>3991</v>
      </c>
      <c r="B134" s="313" t="s">
        <v>4004</v>
      </c>
      <c r="C134" s="313" t="s">
        <v>3992</v>
      </c>
      <c r="D134" s="317">
        <v>53950</v>
      </c>
      <c r="E134" s="328"/>
      <c r="F134" s="313" t="s">
        <v>110</v>
      </c>
      <c r="G134" s="319">
        <v>2250</v>
      </c>
      <c r="H134" s="313" t="s">
        <v>4005</v>
      </c>
      <c r="I134" s="313">
        <v>2015</v>
      </c>
      <c r="J134" s="313" t="s">
        <v>33</v>
      </c>
      <c r="K134" s="340">
        <v>42353</v>
      </c>
      <c r="L134" s="313" t="s">
        <v>55</v>
      </c>
      <c r="M134" s="324" t="s">
        <v>148</v>
      </c>
      <c r="N134" s="324" t="s">
        <v>105</v>
      </c>
    </row>
    <row r="135" spans="1:14" s="314" customFormat="1" x14ac:dyDescent="0.25">
      <c r="D135" s="315"/>
      <c r="E135" s="527"/>
      <c r="G135" s="316"/>
    </row>
    <row r="136" spans="1:14" s="314" customFormat="1" x14ac:dyDescent="0.25">
      <c r="D136" s="315"/>
      <c r="E136" s="527"/>
      <c r="G136" s="570"/>
    </row>
    <row r="137" spans="1:14" s="314" customFormat="1" x14ac:dyDescent="0.25">
      <c r="D137" s="315"/>
      <c r="E137" s="527"/>
      <c r="G137" s="316"/>
    </row>
    <row r="138" spans="1:14" s="314" customFormat="1" x14ac:dyDescent="0.25">
      <c r="D138" s="315"/>
      <c r="E138" s="527"/>
      <c r="G138" s="316"/>
    </row>
    <row r="139" spans="1:14" s="314" customFormat="1" x14ac:dyDescent="0.25">
      <c r="D139" s="315"/>
      <c r="E139" s="527"/>
      <c r="G139" s="570"/>
    </row>
    <row r="140" spans="1:14" s="314" customFormat="1" x14ac:dyDescent="0.25">
      <c r="D140" s="315"/>
      <c r="E140" s="527"/>
      <c r="G140" s="316"/>
    </row>
    <row r="141" spans="1:14" s="314" customFormat="1" x14ac:dyDescent="0.25">
      <c r="D141" s="315"/>
      <c r="E141" s="527"/>
      <c r="G141" s="316"/>
    </row>
    <row r="142" spans="1:14" s="314" customFormat="1" x14ac:dyDescent="0.25">
      <c r="D142" s="315"/>
      <c r="E142" s="527"/>
      <c r="G142" s="316"/>
    </row>
    <row r="143" spans="1:14" s="314" customFormat="1" x14ac:dyDescent="0.25">
      <c r="D143" s="315"/>
      <c r="E143" s="527"/>
      <c r="G143" s="316"/>
    </row>
    <row r="144" spans="1:14" s="314" customFormat="1" x14ac:dyDescent="0.25">
      <c r="D144" s="315"/>
      <c r="E144" s="527"/>
      <c r="G144" s="316"/>
    </row>
    <row r="145" spans="4:7" s="314" customFormat="1" x14ac:dyDescent="0.25">
      <c r="D145" s="315"/>
      <c r="E145" s="527"/>
      <c r="G145" s="316"/>
    </row>
    <row r="146" spans="4:7" s="314" customFormat="1" x14ac:dyDescent="0.25">
      <c r="D146" s="315"/>
      <c r="E146" s="527"/>
      <c r="G146" s="316"/>
    </row>
    <row r="147" spans="4:7" s="314" customFormat="1" x14ac:dyDescent="0.25">
      <c r="D147" s="315"/>
      <c r="E147" s="352"/>
      <c r="G147" s="316"/>
    </row>
    <row r="148" spans="4:7" s="314" customFormat="1" x14ac:dyDescent="0.25">
      <c r="D148" s="315"/>
      <c r="E148" s="352"/>
      <c r="G148" s="316"/>
    </row>
    <row r="149" spans="4:7" s="314" customFormat="1" x14ac:dyDescent="0.25">
      <c r="D149" s="315"/>
      <c r="E149" s="352"/>
      <c r="G149" s="316"/>
    </row>
    <row r="150" spans="4:7" s="314" customFormat="1" x14ac:dyDescent="0.25">
      <c r="D150" s="315"/>
      <c r="E150" s="352"/>
      <c r="G150" s="316"/>
    </row>
    <row r="151" spans="4:7" s="314" customFormat="1" x14ac:dyDescent="0.25">
      <c r="D151" s="315"/>
      <c r="E151" s="352"/>
      <c r="G151" s="316"/>
    </row>
    <row r="152" spans="4:7" s="314" customFormat="1" x14ac:dyDescent="0.25">
      <c r="D152" s="315"/>
      <c r="E152" s="352"/>
      <c r="G152" s="316"/>
    </row>
    <row r="153" spans="4:7" s="314" customFormat="1" x14ac:dyDescent="0.25">
      <c r="D153" s="315"/>
      <c r="E153" s="352"/>
      <c r="G153" s="316"/>
    </row>
    <row r="154" spans="4:7" s="314" customFormat="1" x14ac:dyDescent="0.25">
      <c r="D154" s="315"/>
      <c r="E154" s="352"/>
      <c r="G154" s="316"/>
    </row>
    <row r="155" spans="4:7" s="314" customFormat="1" x14ac:dyDescent="0.25">
      <c r="D155" s="315"/>
      <c r="E155" s="352"/>
      <c r="G155" s="316"/>
    </row>
    <row r="156" spans="4:7" s="314" customFormat="1" x14ac:dyDescent="0.25">
      <c r="D156" s="315"/>
      <c r="E156" s="352"/>
      <c r="G156" s="316"/>
    </row>
    <row r="157" spans="4:7" s="314" customFormat="1" x14ac:dyDescent="0.25">
      <c r="D157" s="315"/>
      <c r="E157" s="352"/>
      <c r="G157" s="316"/>
    </row>
    <row r="158" spans="4:7" s="314" customFormat="1" x14ac:dyDescent="0.25">
      <c r="D158" s="315"/>
      <c r="E158" s="352"/>
      <c r="G158" s="316"/>
    </row>
    <row r="159" spans="4:7" s="314" customFormat="1" x14ac:dyDescent="0.25">
      <c r="D159" s="315"/>
      <c r="E159" s="352"/>
      <c r="G159" s="316"/>
    </row>
    <row r="160" spans="4:7" s="314" customFormat="1" x14ac:dyDescent="0.25">
      <c r="D160" s="315"/>
      <c r="E160" s="352"/>
      <c r="G160" s="316"/>
    </row>
    <row r="161" spans="4:7" s="314" customFormat="1" x14ac:dyDescent="0.25">
      <c r="D161" s="315"/>
      <c r="E161" s="352"/>
      <c r="G161" s="316"/>
    </row>
    <row r="162" spans="4:7" s="314" customFormat="1" x14ac:dyDescent="0.25">
      <c r="D162" s="315"/>
      <c r="E162" s="352"/>
      <c r="G162" s="316"/>
    </row>
    <row r="163" spans="4:7" s="314" customFormat="1" x14ac:dyDescent="0.25">
      <c r="D163" s="315"/>
      <c r="E163" s="352"/>
      <c r="G163" s="316"/>
    </row>
    <row r="164" spans="4:7" s="314" customFormat="1" x14ac:dyDescent="0.25">
      <c r="D164" s="315"/>
      <c r="E164" s="352"/>
      <c r="G164" s="316"/>
    </row>
    <row r="165" spans="4:7" s="314" customFormat="1" x14ac:dyDescent="0.25">
      <c r="D165" s="315"/>
      <c r="E165" s="352"/>
      <c r="G165" s="316"/>
    </row>
    <row r="166" spans="4:7" s="314" customFormat="1" x14ac:dyDescent="0.25">
      <c r="D166" s="315"/>
      <c r="E166" s="352"/>
      <c r="G166" s="316"/>
    </row>
    <row r="167" spans="4:7" s="314" customFormat="1" x14ac:dyDescent="0.25">
      <c r="D167" s="315"/>
      <c r="E167" s="352"/>
      <c r="G167" s="316"/>
    </row>
    <row r="168" spans="4:7" s="314" customFormat="1" x14ac:dyDescent="0.25">
      <c r="D168" s="315"/>
      <c r="E168" s="352"/>
      <c r="G168" s="316"/>
    </row>
    <row r="169" spans="4:7" s="314" customFormat="1" x14ac:dyDescent="0.25">
      <c r="D169" s="315"/>
      <c r="E169" s="352"/>
      <c r="G169" s="316"/>
    </row>
    <row r="170" spans="4:7" s="314" customFormat="1" x14ac:dyDescent="0.25">
      <c r="D170" s="315"/>
      <c r="E170" s="352"/>
      <c r="G170" s="316"/>
    </row>
    <row r="171" spans="4:7" s="314" customFormat="1" x14ac:dyDescent="0.25">
      <c r="D171" s="315"/>
      <c r="E171" s="352"/>
      <c r="G171" s="316"/>
    </row>
    <row r="172" spans="4:7" s="314" customFormat="1" x14ac:dyDescent="0.25">
      <c r="D172" s="315"/>
      <c r="E172" s="352"/>
      <c r="G172" s="316"/>
    </row>
    <row r="173" spans="4:7" s="314" customFormat="1" x14ac:dyDescent="0.25">
      <c r="D173" s="315"/>
      <c r="E173" s="352"/>
      <c r="G173" s="316"/>
    </row>
    <row r="174" spans="4:7" s="314" customFormat="1" x14ac:dyDescent="0.25">
      <c r="D174" s="315"/>
      <c r="E174" s="352"/>
      <c r="G174" s="316"/>
    </row>
    <row r="175" spans="4:7" s="314" customFormat="1" x14ac:dyDescent="0.25">
      <c r="D175" s="315"/>
      <c r="E175" s="352"/>
      <c r="G175" s="316"/>
    </row>
    <row r="176" spans="4:7" s="314" customFormat="1" x14ac:dyDescent="0.25">
      <c r="D176" s="315"/>
      <c r="E176" s="352"/>
      <c r="G176" s="316"/>
    </row>
    <row r="177" spans="4:7" s="314" customFormat="1" x14ac:dyDescent="0.25">
      <c r="D177" s="315"/>
      <c r="E177" s="352"/>
      <c r="G177" s="316"/>
    </row>
    <row r="178" spans="4:7" s="314" customFormat="1" x14ac:dyDescent="0.25">
      <c r="D178" s="315"/>
      <c r="E178" s="352"/>
      <c r="G178" s="316"/>
    </row>
    <row r="179" spans="4:7" s="314" customFormat="1" x14ac:dyDescent="0.25">
      <c r="D179" s="315"/>
      <c r="E179" s="352"/>
      <c r="G179" s="316"/>
    </row>
    <row r="180" spans="4:7" s="314" customFormat="1" x14ac:dyDescent="0.25">
      <c r="D180" s="315"/>
      <c r="E180" s="352"/>
      <c r="G180" s="316"/>
    </row>
    <row r="181" spans="4:7" s="314" customFormat="1" x14ac:dyDescent="0.25">
      <c r="D181" s="315"/>
      <c r="E181" s="352"/>
      <c r="G181" s="316"/>
    </row>
    <row r="182" spans="4:7" s="314" customFormat="1" x14ac:dyDescent="0.25">
      <c r="D182" s="315"/>
      <c r="E182" s="352"/>
      <c r="G182" s="316"/>
    </row>
    <row r="183" spans="4:7" s="314" customFormat="1" x14ac:dyDescent="0.25">
      <c r="D183" s="315"/>
      <c r="E183" s="352"/>
      <c r="G183" s="316"/>
    </row>
    <row r="184" spans="4:7" s="314" customFormat="1" x14ac:dyDescent="0.25">
      <c r="D184" s="315"/>
      <c r="E184" s="352"/>
      <c r="G184" s="316"/>
    </row>
    <row r="185" spans="4:7" s="314" customFormat="1" x14ac:dyDescent="0.25">
      <c r="D185" s="315"/>
      <c r="E185" s="352"/>
      <c r="G185" s="316"/>
    </row>
    <row r="186" spans="4:7" s="314" customFormat="1" x14ac:dyDescent="0.25">
      <c r="D186" s="315"/>
      <c r="E186" s="352"/>
      <c r="G186" s="316"/>
    </row>
    <row r="187" spans="4:7" s="314" customFormat="1" x14ac:dyDescent="0.25">
      <c r="D187" s="315"/>
      <c r="E187" s="352"/>
      <c r="G187" s="316"/>
    </row>
    <row r="188" spans="4:7" s="314" customFormat="1" x14ac:dyDescent="0.25">
      <c r="D188" s="315"/>
      <c r="E188" s="352"/>
      <c r="G188" s="316"/>
    </row>
    <row r="189" spans="4:7" s="314" customFormat="1" x14ac:dyDescent="0.25">
      <c r="D189" s="315"/>
      <c r="E189" s="352"/>
      <c r="G189" s="316"/>
    </row>
    <row r="190" spans="4:7" s="314" customFormat="1" x14ac:dyDescent="0.25">
      <c r="D190" s="315"/>
      <c r="E190" s="352"/>
      <c r="G190" s="316"/>
    </row>
    <row r="191" spans="4:7" s="314" customFormat="1" x14ac:dyDescent="0.25">
      <c r="D191" s="315"/>
      <c r="E191" s="352"/>
      <c r="G191" s="316"/>
    </row>
    <row r="192" spans="4:7" s="314" customFormat="1" x14ac:dyDescent="0.25">
      <c r="D192" s="315"/>
      <c r="E192" s="352"/>
      <c r="G192" s="316"/>
    </row>
    <row r="193" spans="4:7" s="314" customFormat="1" x14ac:dyDescent="0.25">
      <c r="D193" s="315"/>
      <c r="E193" s="352"/>
      <c r="G193" s="316"/>
    </row>
    <row r="194" spans="4:7" s="314" customFormat="1" x14ac:dyDescent="0.25">
      <c r="D194" s="315"/>
      <c r="E194" s="352"/>
      <c r="G194" s="316"/>
    </row>
    <row r="195" spans="4:7" s="314" customFormat="1" x14ac:dyDescent="0.25">
      <c r="D195" s="315"/>
      <c r="E195" s="352"/>
      <c r="G195" s="316"/>
    </row>
    <row r="196" spans="4:7" s="314" customFormat="1" x14ac:dyDescent="0.25">
      <c r="D196" s="315"/>
      <c r="E196" s="352"/>
      <c r="G196" s="316"/>
    </row>
    <row r="197" spans="4:7" s="314" customFormat="1" x14ac:dyDescent="0.25">
      <c r="D197" s="315"/>
      <c r="E197" s="352"/>
      <c r="G197" s="316"/>
    </row>
    <row r="198" spans="4:7" s="314" customFormat="1" x14ac:dyDescent="0.25">
      <c r="D198" s="315"/>
      <c r="E198" s="352"/>
      <c r="G198" s="316"/>
    </row>
    <row r="199" spans="4:7" s="314" customFormat="1" x14ac:dyDescent="0.25">
      <c r="D199" s="315"/>
      <c r="E199" s="352"/>
      <c r="G199" s="316"/>
    </row>
    <row r="200" spans="4:7" s="314" customFormat="1" x14ac:dyDescent="0.25">
      <c r="D200" s="315"/>
      <c r="E200" s="352"/>
      <c r="G200" s="316"/>
    </row>
    <row r="201" spans="4:7" s="314" customFormat="1" x14ac:dyDescent="0.25">
      <c r="D201" s="315"/>
      <c r="E201" s="352"/>
      <c r="G201" s="316"/>
    </row>
    <row r="202" spans="4:7" s="314" customFormat="1" x14ac:dyDescent="0.25">
      <c r="D202" s="315"/>
      <c r="E202" s="352"/>
      <c r="G202" s="316"/>
    </row>
    <row r="203" spans="4:7" s="314" customFormat="1" x14ac:dyDescent="0.25">
      <c r="D203" s="315"/>
      <c r="E203" s="352"/>
      <c r="G203" s="316"/>
    </row>
    <row r="204" spans="4:7" s="314" customFormat="1" x14ac:dyDescent="0.25">
      <c r="D204" s="315"/>
      <c r="E204" s="352"/>
      <c r="G204" s="316"/>
    </row>
    <row r="205" spans="4:7" s="314" customFormat="1" x14ac:dyDescent="0.25">
      <c r="D205" s="315"/>
      <c r="E205" s="352"/>
      <c r="G205" s="316"/>
    </row>
    <row r="206" spans="4:7" s="314" customFormat="1" x14ac:dyDescent="0.25">
      <c r="D206" s="315"/>
      <c r="E206" s="352"/>
      <c r="G206" s="316"/>
    </row>
    <row r="207" spans="4:7" s="314" customFormat="1" x14ac:dyDescent="0.25">
      <c r="D207" s="315"/>
      <c r="E207" s="352"/>
      <c r="G207" s="316"/>
    </row>
    <row r="208" spans="4:7" s="314" customFormat="1" x14ac:dyDescent="0.25">
      <c r="D208" s="315"/>
      <c r="E208" s="352"/>
      <c r="G208" s="316"/>
    </row>
    <row r="209" spans="4:14" s="314" customFormat="1" x14ac:dyDescent="0.25">
      <c r="D209" s="315"/>
      <c r="E209" s="352"/>
      <c r="G209" s="316"/>
    </row>
    <row r="210" spans="4:14" s="314" customFormat="1" x14ac:dyDescent="0.25">
      <c r="D210" s="315"/>
      <c r="E210" s="352"/>
      <c r="G210" s="316"/>
    </row>
    <row r="211" spans="4:14" s="314" customFormat="1" x14ac:dyDescent="0.25">
      <c r="D211" s="315"/>
      <c r="E211" s="352"/>
      <c r="G211" s="316"/>
    </row>
    <row r="212" spans="4:14" s="314" customFormat="1" x14ac:dyDescent="0.25">
      <c r="D212" s="315"/>
      <c r="E212" s="352"/>
      <c r="G212" s="316"/>
    </row>
    <row r="213" spans="4:14" s="314" customFormat="1" x14ac:dyDescent="0.25">
      <c r="D213" s="315"/>
      <c r="E213" s="352"/>
      <c r="G213" s="316"/>
    </row>
    <row r="214" spans="4:14" s="314" customFormat="1" x14ac:dyDescent="0.25">
      <c r="D214" s="315"/>
      <c r="E214" s="352"/>
      <c r="G214" s="316"/>
    </row>
    <row r="215" spans="4:14" s="314" customFormat="1" x14ac:dyDescent="0.25">
      <c r="D215" s="315"/>
      <c r="E215" s="352"/>
      <c r="G215" s="316"/>
    </row>
    <row r="216" spans="4:14" s="314" customFormat="1" x14ac:dyDescent="0.25">
      <c r="D216" s="315"/>
      <c r="E216" s="352"/>
      <c r="G216" s="316"/>
    </row>
    <row r="217" spans="4:14" s="314" customFormat="1" x14ac:dyDescent="0.25">
      <c r="D217" s="315"/>
      <c r="E217" s="352"/>
      <c r="G217" s="316"/>
    </row>
    <row r="218" spans="4:14" s="314" customFormat="1" x14ac:dyDescent="0.25">
      <c r="D218" s="315"/>
      <c r="E218" s="352"/>
      <c r="G218" s="316"/>
    </row>
    <row r="219" spans="4:14" s="314" customFormat="1" x14ac:dyDescent="0.25">
      <c r="D219" s="315"/>
      <c r="E219" s="352"/>
      <c r="G219" s="316"/>
    </row>
    <row r="220" spans="4:14" s="314" customFormat="1" x14ac:dyDescent="0.25">
      <c r="D220" s="315"/>
      <c r="E220" s="352"/>
      <c r="G220" s="353"/>
    </row>
    <row r="221" spans="4:14" s="18" customFormat="1" x14ac:dyDescent="0.25">
      <c r="D221" s="25"/>
      <c r="E221" s="37"/>
      <c r="G221" s="27"/>
      <c r="M221" s="26"/>
      <c r="N221" s="26"/>
    </row>
    <row r="222" spans="4:14" s="18" customFormat="1" x14ac:dyDescent="0.25">
      <c r="D222" s="25"/>
      <c r="E222" s="37"/>
      <c r="G222" s="27"/>
      <c r="M222" s="26"/>
      <c r="N222" s="26"/>
    </row>
    <row r="223" spans="4:14" s="18" customFormat="1" x14ac:dyDescent="0.25">
      <c r="D223" s="25"/>
      <c r="E223" s="37"/>
      <c r="G223" s="27"/>
      <c r="M223" s="26"/>
      <c r="N223" s="26"/>
    </row>
    <row r="224" spans="4:14" s="18" customFormat="1" x14ac:dyDescent="0.25">
      <c r="D224" s="25"/>
      <c r="E224" s="37"/>
      <c r="G224" s="27"/>
      <c r="M224" s="26"/>
      <c r="N224" s="26"/>
    </row>
    <row r="225" spans="4:14" s="18" customFormat="1" x14ac:dyDescent="0.25">
      <c r="D225" s="25"/>
      <c r="E225" s="37"/>
      <c r="G225" s="27"/>
      <c r="M225" s="26"/>
      <c r="N225" s="26"/>
    </row>
    <row r="226" spans="4:14" s="18" customFormat="1" x14ac:dyDescent="0.25">
      <c r="D226" s="25"/>
      <c r="E226" s="37"/>
      <c r="G226" s="27"/>
      <c r="M226" s="26"/>
      <c r="N226" s="26"/>
    </row>
    <row r="227" spans="4:14" s="18" customFormat="1" x14ac:dyDescent="0.25">
      <c r="D227" s="25"/>
      <c r="E227" s="37"/>
      <c r="G227" s="27"/>
      <c r="M227" s="26"/>
      <c r="N227" s="26"/>
    </row>
    <row r="228" spans="4:14" s="18" customFormat="1" x14ac:dyDescent="0.25">
      <c r="D228" s="25"/>
      <c r="E228" s="37"/>
      <c r="G228" s="27"/>
      <c r="M228" s="26"/>
      <c r="N228" s="26"/>
    </row>
    <row r="229" spans="4:14" s="18" customFormat="1" x14ac:dyDescent="0.25">
      <c r="D229" s="25"/>
      <c r="E229" s="37"/>
      <c r="G229" s="27"/>
      <c r="M229" s="26"/>
      <c r="N229" s="26"/>
    </row>
    <row r="230" spans="4:14" s="18" customFormat="1" x14ac:dyDescent="0.25">
      <c r="D230" s="25"/>
      <c r="E230" s="37"/>
      <c r="G230" s="27"/>
      <c r="M230" s="26"/>
      <c r="N230" s="26"/>
    </row>
    <row r="231" spans="4:14" s="18" customFormat="1" x14ac:dyDescent="0.25">
      <c r="D231" s="25"/>
      <c r="E231" s="37"/>
      <c r="G231" s="27"/>
      <c r="M231" s="26"/>
      <c r="N231" s="26"/>
    </row>
    <row r="232" spans="4:14" s="18" customFormat="1" x14ac:dyDescent="0.25">
      <c r="D232" s="25"/>
      <c r="E232" s="37"/>
      <c r="G232" s="27"/>
      <c r="M232" s="26"/>
      <c r="N232" s="26"/>
    </row>
    <row r="233" spans="4:14" s="18" customFormat="1" x14ac:dyDescent="0.25">
      <c r="D233" s="25"/>
      <c r="E233" s="37"/>
      <c r="G233" s="27"/>
      <c r="M233" s="26"/>
      <c r="N233" s="26"/>
    </row>
    <row r="234" spans="4:14" s="18" customFormat="1" x14ac:dyDescent="0.25">
      <c r="D234" s="25"/>
      <c r="E234" s="37"/>
      <c r="G234" s="27"/>
      <c r="M234" s="26"/>
      <c r="N234" s="26"/>
    </row>
    <row r="235" spans="4:14" s="18" customFormat="1" x14ac:dyDescent="0.25">
      <c r="D235" s="25"/>
      <c r="E235" s="37"/>
      <c r="G235" s="27"/>
      <c r="M235" s="26"/>
      <c r="N235" s="26"/>
    </row>
    <row r="236" spans="4:14" s="18" customFormat="1" x14ac:dyDescent="0.25">
      <c r="D236" s="25"/>
      <c r="E236" s="37"/>
      <c r="G236" s="27"/>
      <c r="M236" s="26"/>
      <c r="N236" s="26"/>
    </row>
    <row r="237" spans="4:14" s="18" customFormat="1" x14ac:dyDescent="0.25">
      <c r="D237" s="25"/>
      <c r="E237" s="37"/>
      <c r="G237" s="27"/>
      <c r="M237" s="26"/>
      <c r="N237" s="26"/>
    </row>
    <row r="238" spans="4:14" s="18" customFormat="1" x14ac:dyDescent="0.25">
      <c r="D238" s="25"/>
      <c r="E238" s="37"/>
      <c r="G238" s="27"/>
      <c r="M238" s="26"/>
      <c r="N238" s="26"/>
    </row>
    <row r="239" spans="4:14" s="18" customFormat="1" x14ac:dyDescent="0.25">
      <c r="D239" s="25"/>
      <c r="E239" s="37"/>
      <c r="G239" s="27"/>
      <c r="M239" s="26"/>
      <c r="N239" s="26"/>
    </row>
    <row r="240" spans="4:14" s="18" customFormat="1" x14ac:dyDescent="0.25">
      <c r="D240" s="25"/>
      <c r="E240" s="37"/>
      <c r="G240" s="27"/>
      <c r="M240" s="26"/>
      <c r="N240" s="26"/>
    </row>
    <row r="241" spans="4:14" s="18" customFormat="1" x14ac:dyDescent="0.25">
      <c r="D241" s="25"/>
      <c r="E241" s="37"/>
      <c r="G241" s="27"/>
      <c r="M241" s="26"/>
      <c r="N241" s="26"/>
    </row>
    <row r="242" spans="4:14" s="18" customFormat="1" x14ac:dyDescent="0.25">
      <c r="D242" s="25"/>
      <c r="E242" s="37"/>
      <c r="G242" s="27"/>
      <c r="M242" s="26"/>
      <c r="N242" s="26"/>
    </row>
    <row r="243" spans="4:14" s="18" customFormat="1" x14ac:dyDescent="0.25">
      <c r="D243" s="25"/>
      <c r="E243" s="37"/>
      <c r="G243" s="27"/>
      <c r="M243" s="26"/>
      <c r="N243" s="26"/>
    </row>
    <row r="244" spans="4:14" s="18" customFormat="1" x14ac:dyDescent="0.25">
      <c r="D244" s="25"/>
      <c r="E244" s="37"/>
      <c r="G244" s="27"/>
      <c r="M244" s="26"/>
      <c r="N244" s="26"/>
    </row>
    <row r="245" spans="4:14" s="3" customFormat="1" x14ac:dyDescent="0.25">
      <c r="D245" s="30"/>
      <c r="E245" s="38"/>
      <c r="G245" s="28"/>
      <c r="M245" s="26"/>
      <c r="N245" s="26"/>
    </row>
    <row r="246" spans="4:14" s="3" customFormat="1" x14ac:dyDescent="0.25">
      <c r="D246" s="30"/>
      <c r="E246" s="38"/>
      <c r="G246" s="28"/>
      <c r="M246" s="26"/>
      <c r="N246" s="26"/>
    </row>
    <row r="247" spans="4:14" s="3" customFormat="1" x14ac:dyDescent="0.25">
      <c r="D247" s="30"/>
      <c r="E247" s="38"/>
      <c r="G247" s="28"/>
      <c r="M247" s="26"/>
      <c r="N247" s="26"/>
    </row>
    <row r="248" spans="4:14" s="3" customFormat="1" x14ac:dyDescent="0.25">
      <c r="D248" s="30"/>
      <c r="E248" s="38"/>
      <c r="G248" s="28"/>
      <c r="M248" s="26"/>
      <c r="N248" s="26"/>
    </row>
    <row r="249" spans="4:14" s="3" customFormat="1" x14ac:dyDescent="0.25">
      <c r="D249" s="30"/>
      <c r="E249" s="38"/>
      <c r="G249" s="28"/>
      <c r="M249" s="26"/>
      <c r="N249" s="26"/>
    </row>
    <row r="250" spans="4:14" s="3" customFormat="1" x14ac:dyDescent="0.25">
      <c r="D250" s="30"/>
      <c r="E250" s="38"/>
      <c r="G250" s="28"/>
      <c r="M250" s="26"/>
      <c r="N250" s="26"/>
    </row>
    <row r="251" spans="4:14" s="3" customFormat="1" x14ac:dyDescent="0.25">
      <c r="D251" s="30"/>
      <c r="E251" s="38"/>
      <c r="G251" s="28"/>
      <c r="M251" s="26"/>
      <c r="N251" s="26"/>
    </row>
    <row r="252" spans="4:14" s="3" customFormat="1" x14ac:dyDescent="0.25">
      <c r="D252" s="30"/>
      <c r="E252" s="38"/>
      <c r="G252" s="28"/>
      <c r="M252" s="26"/>
      <c r="N252" s="26"/>
    </row>
    <row r="253" spans="4:14" s="3" customFormat="1" x14ac:dyDescent="0.25">
      <c r="D253" s="30"/>
      <c r="E253" s="38"/>
      <c r="G253" s="28"/>
      <c r="M253" s="26"/>
      <c r="N253" s="26"/>
    </row>
    <row r="254" spans="4:14" s="3" customFormat="1" x14ac:dyDescent="0.25">
      <c r="D254" s="30"/>
      <c r="E254" s="38"/>
      <c r="G254" s="28"/>
      <c r="M254" s="26"/>
      <c r="N254" s="26"/>
    </row>
    <row r="255" spans="4:14" s="3" customFormat="1" x14ac:dyDescent="0.25">
      <c r="D255" s="30"/>
      <c r="E255" s="38"/>
      <c r="G255" s="28"/>
      <c r="M255" s="26"/>
      <c r="N255" s="26"/>
    </row>
    <row r="256" spans="4:14" s="3" customFormat="1" x14ac:dyDescent="0.25">
      <c r="D256" s="30"/>
      <c r="E256" s="38"/>
      <c r="G256" s="28"/>
      <c r="M256" s="26"/>
      <c r="N256" s="26"/>
    </row>
    <row r="257" spans="4:14" s="3" customFormat="1" x14ac:dyDescent="0.25">
      <c r="D257" s="30"/>
      <c r="E257" s="38"/>
      <c r="G257" s="28"/>
      <c r="M257" s="26"/>
      <c r="N257" s="26"/>
    </row>
    <row r="258" spans="4:14" s="3" customFormat="1" x14ac:dyDescent="0.25">
      <c r="D258" s="30"/>
      <c r="E258" s="38"/>
      <c r="G258" s="28"/>
      <c r="M258" s="26"/>
      <c r="N258" s="26"/>
    </row>
    <row r="259" spans="4:14" s="3" customFormat="1" x14ac:dyDescent="0.25">
      <c r="D259" s="30"/>
      <c r="E259" s="38"/>
      <c r="G259" s="28"/>
      <c r="M259" s="26"/>
      <c r="N259" s="26"/>
    </row>
    <row r="260" spans="4:14" s="3" customFormat="1" x14ac:dyDescent="0.25">
      <c r="D260" s="30"/>
      <c r="E260" s="38"/>
      <c r="G260" s="28"/>
      <c r="M260" s="26"/>
      <c r="N260" s="26"/>
    </row>
    <row r="261" spans="4:14" s="3" customFormat="1" x14ac:dyDescent="0.25">
      <c r="D261" s="30"/>
      <c r="E261" s="38"/>
      <c r="G261" s="28"/>
      <c r="M261" s="26"/>
      <c r="N261" s="26"/>
    </row>
    <row r="262" spans="4:14" s="3" customFormat="1" x14ac:dyDescent="0.25">
      <c r="D262" s="30"/>
      <c r="E262" s="38"/>
      <c r="G262" s="28"/>
      <c r="M262" s="26"/>
      <c r="N262" s="26"/>
    </row>
    <row r="263" spans="4:14" s="3" customFormat="1" x14ac:dyDescent="0.25">
      <c r="D263" s="30"/>
      <c r="E263" s="38"/>
      <c r="G263" s="28"/>
      <c r="M263" s="26"/>
      <c r="N263" s="26"/>
    </row>
    <row r="264" spans="4:14" s="3" customFormat="1" x14ac:dyDescent="0.25">
      <c r="D264" s="30"/>
      <c r="E264" s="38"/>
      <c r="G264" s="28"/>
      <c r="M264" s="26"/>
      <c r="N264" s="26"/>
    </row>
    <row r="265" spans="4:14" s="3" customFormat="1" x14ac:dyDescent="0.25">
      <c r="D265" s="30"/>
      <c r="E265" s="38"/>
      <c r="G265" s="28"/>
      <c r="M265" s="26"/>
      <c r="N265" s="26"/>
    </row>
    <row r="266" spans="4:14" s="3" customFormat="1" x14ac:dyDescent="0.25">
      <c r="D266" s="30"/>
      <c r="E266" s="38"/>
      <c r="G266" s="28"/>
      <c r="M266" s="26"/>
      <c r="N266" s="26"/>
    </row>
    <row r="267" spans="4:14" s="3" customFormat="1" x14ac:dyDescent="0.25">
      <c r="D267" s="30"/>
      <c r="E267" s="38"/>
      <c r="G267" s="28"/>
      <c r="M267" s="26"/>
      <c r="N267" s="26"/>
    </row>
    <row r="268" spans="4:14" s="3" customFormat="1" x14ac:dyDescent="0.25">
      <c r="D268" s="30"/>
      <c r="E268" s="38"/>
      <c r="G268" s="28"/>
      <c r="M268" s="26"/>
      <c r="N268" s="26"/>
    </row>
    <row r="269" spans="4:14" s="3" customFormat="1" x14ac:dyDescent="0.25">
      <c r="D269" s="30"/>
      <c r="E269" s="38"/>
      <c r="G269" s="28"/>
      <c r="M269" s="26"/>
      <c r="N269" s="26"/>
    </row>
    <row r="270" spans="4:14" s="3" customFormat="1" x14ac:dyDescent="0.25">
      <c r="D270" s="30"/>
      <c r="E270" s="38"/>
      <c r="G270" s="28"/>
      <c r="M270" s="26"/>
      <c r="N270" s="26"/>
    </row>
    <row r="271" spans="4:14" s="3" customFormat="1" x14ac:dyDescent="0.25">
      <c r="D271" s="30"/>
      <c r="E271" s="38"/>
      <c r="G271" s="28"/>
      <c r="M271" s="26"/>
      <c r="N271" s="26"/>
    </row>
    <row r="272" spans="4:14" s="3" customFormat="1" x14ac:dyDescent="0.25">
      <c r="D272" s="30"/>
      <c r="E272" s="38"/>
      <c r="G272" s="28"/>
      <c r="M272" s="26"/>
      <c r="N272" s="26"/>
    </row>
    <row r="273" spans="4:14" s="3" customFormat="1" x14ac:dyDescent="0.25">
      <c r="D273" s="30"/>
      <c r="E273" s="38"/>
      <c r="G273" s="28"/>
      <c r="M273" s="26"/>
      <c r="N273" s="26"/>
    </row>
    <row r="274" spans="4:14" s="3" customFormat="1" x14ac:dyDescent="0.25">
      <c r="D274" s="30"/>
      <c r="E274" s="38"/>
      <c r="G274" s="28"/>
      <c r="M274" s="26"/>
      <c r="N274" s="26"/>
    </row>
    <row r="275" spans="4:14" s="3" customFormat="1" x14ac:dyDescent="0.25">
      <c r="D275" s="30"/>
      <c r="E275" s="38"/>
      <c r="G275" s="28"/>
      <c r="M275" s="26"/>
      <c r="N275" s="26"/>
    </row>
    <row r="276" spans="4:14" s="3" customFormat="1" x14ac:dyDescent="0.25">
      <c r="D276" s="30"/>
      <c r="E276" s="38"/>
      <c r="G276" s="28"/>
      <c r="M276" s="26"/>
      <c r="N276" s="26"/>
    </row>
    <row r="277" spans="4:14" s="3" customFormat="1" x14ac:dyDescent="0.25">
      <c r="D277" s="30"/>
      <c r="E277" s="38"/>
      <c r="G277" s="28"/>
      <c r="M277" s="26"/>
      <c r="N277" s="26"/>
    </row>
    <row r="278" spans="4:14" s="3" customFormat="1" x14ac:dyDescent="0.25">
      <c r="D278" s="30"/>
      <c r="E278" s="38"/>
      <c r="G278" s="28"/>
      <c r="M278" s="26"/>
      <c r="N278" s="26"/>
    </row>
    <row r="279" spans="4:14" s="3" customFormat="1" x14ac:dyDescent="0.25">
      <c r="D279" s="30"/>
      <c r="E279" s="38"/>
      <c r="G279" s="28"/>
      <c r="M279" s="26"/>
      <c r="N279" s="26"/>
    </row>
    <row r="280" spans="4:14" s="3" customFormat="1" x14ac:dyDescent="0.25">
      <c r="D280" s="30"/>
      <c r="E280" s="38"/>
      <c r="G280" s="28"/>
      <c r="M280" s="26"/>
      <c r="N280" s="26"/>
    </row>
    <row r="281" spans="4:14" s="3" customFormat="1" x14ac:dyDescent="0.25">
      <c r="D281" s="30"/>
      <c r="E281" s="38"/>
      <c r="G281" s="28"/>
      <c r="M281" s="26"/>
      <c r="N281" s="26"/>
    </row>
    <row r="282" spans="4:14" s="3" customFormat="1" x14ac:dyDescent="0.25">
      <c r="D282" s="30"/>
      <c r="E282" s="38"/>
      <c r="G282" s="28"/>
      <c r="M282" s="26"/>
      <c r="N282" s="26"/>
    </row>
    <row r="283" spans="4:14" s="3" customFormat="1" x14ac:dyDescent="0.25">
      <c r="D283" s="30"/>
      <c r="E283" s="38"/>
      <c r="G283" s="28"/>
      <c r="M283" s="26"/>
      <c r="N283" s="26"/>
    </row>
    <row r="284" spans="4:14" s="3" customFormat="1" x14ac:dyDescent="0.25">
      <c r="D284" s="30"/>
      <c r="E284" s="38"/>
      <c r="G284" s="28"/>
      <c r="M284" s="26"/>
      <c r="N284" s="26"/>
    </row>
    <row r="285" spans="4:14" s="3" customFormat="1" x14ac:dyDescent="0.25">
      <c r="D285" s="30"/>
      <c r="E285" s="38"/>
      <c r="G285" s="28"/>
      <c r="M285" s="26"/>
      <c r="N285" s="26"/>
    </row>
    <row r="286" spans="4:14" s="3" customFormat="1" x14ac:dyDescent="0.25">
      <c r="D286" s="30"/>
      <c r="E286" s="38"/>
      <c r="G286" s="28"/>
      <c r="M286" s="26"/>
      <c r="N286" s="26"/>
    </row>
    <row r="287" spans="4:14" s="3" customFormat="1" x14ac:dyDescent="0.25">
      <c r="D287" s="30"/>
      <c r="E287" s="38"/>
      <c r="G287" s="28"/>
      <c r="M287" s="26"/>
      <c r="N287" s="26"/>
    </row>
    <row r="288" spans="4:14" s="3" customFormat="1" x14ac:dyDescent="0.25">
      <c r="D288" s="30"/>
      <c r="E288" s="38"/>
      <c r="G288" s="28"/>
      <c r="M288" s="26"/>
      <c r="N288" s="26"/>
    </row>
    <row r="289" spans="4:14" s="3" customFormat="1" x14ac:dyDescent="0.25">
      <c r="D289" s="30"/>
      <c r="E289" s="38"/>
      <c r="G289" s="28"/>
      <c r="M289" s="26"/>
      <c r="N289" s="26"/>
    </row>
    <row r="290" spans="4:14" s="3" customFormat="1" x14ac:dyDescent="0.25">
      <c r="D290" s="30"/>
      <c r="E290" s="38"/>
      <c r="G290" s="28"/>
      <c r="M290" s="26"/>
      <c r="N290" s="26"/>
    </row>
    <row r="291" spans="4:14" s="3" customFormat="1" x14ac:dyDescent="0.25">
      <c r="D291" s="30"/>
      <c r="E291" s="38"/>
      <c r="G291" s="28"/>
      <c r="M291" s="26"/>
      <c r="N291" s="26"/>
    </row>
    <row r="292" spans="4:14" s="3" customFormat="1" x14ac:dyDescent="0.25">
      <c r="D292" s="30"/>
      <c r="E292" s="38"/>
      <c r="G292" s="28"/>
      <c r="M292" s="26"/>
      <c r="N292" s="26"/>
    </row>
    <row r="293" spans="4:14" s="3" customFormat="1" x14ac:dyDescent="0.25">
      <c r="D293" s="30"/>
      <c r="E293" s="38"/>
      <c r="G293" s="28"/>
      <c r="M293" s="26"/>
      <c r="N293" s="26"/>
    </row>
    <row r="294" spans="4:14" s="3" customFormat="1" x14ac:dyDescent="0.25">
      <c r="D294" s="30"/>
      <c r="E294" s="38"/>
      <c r="G294" s="28"/>
      <c r="M294" s="26"/>
      <c r="N294" s="26"/>
    </row>
    <row r="295" spans="4:14" s="3" customFormat="1" x14ac:dyDescent="0.25">
      <c r="D295" s="30"/>
      <c r="E295" s="38"/>
      <c r="G295" s="28"/>
      <c r="M295" s="26"/>
      <c r="N295" s="26"/>
    </row>
    <row r="296" spans="4:14" s="3" customFormat="1" x14ac:dyDescent="0.25">
      <c r="D296" s="30"/>
      <c r="E296" s="38"/>
      <c r="G296" s="28"/>
      <c r="M296" s="26"/>
      <c r="N296" s="26"/>
    </row>
    <row r="297" spans="4:14" s="3" customFormat="1" x14ac:dyDescent="0.25">
      <c r="D297" s="30"/>
      <c r="E297" s="38"/>
      <c r="G297" s="28"/>
      <c r="M297" s="26"/>
      <c r="N297" s="26"/>
    </row>
    <row r="298" spans="4:14" s="3" customFormat="1" x14ac:dyDescent="0.25">
      <c r="D298" s="30"/>
      <c r="E298" s="38"/>
      <c r="G298" s="28"/>
      <c r="M298" s="26"/>
      <c r="N298" s="26"/>
    </row>
    <row r="299" spans="4:14" s="3" customFormat="1" x14ac:dyDescent="0.25">
      <c r="D299" s="30"/>
      <c r="E299" s="38"/>
      <c r="G299" s="28"/>
      <c r="M299" s="26"/>
      <c r="N299" s="26"/>
    </row>
    <row r="300" spans="4:14" s="3" customFormat="1" x14ac:dyDescent="0.25">
      <c r="D300" s="30"/>
      <c r="E300" s="38"/>
      <c r="G300" s="28"/>
      <c r="M300" s="26"/>
      <c r="N300" s="26"/>
    </row>
    <row r="301" spans="4:14" s="3" customFormat="1" x14ac:dyDescent="0.25">
      <c r="D301" s="30"/>
      <c r="E301" s="38"/>
      <c r="G301" s="28"/>
      <c r="M301" s="26"/>
      <c r="N301" s="26"/>
    </row>
    <row r="302" spans="4:14" s="3" customFormat="1" x14ac:dyDescent="0.25">
      <c r="D302" s="30"/>
      <c r="E302" s="38"/>
      <c r="G302" s="28"/>
      <c r="M302" s="26"/>
      <c r="N302" s="26"/>
    </row>
    <row r="303" spans="4:14" s="3" customFormat="1" x14ac:dyDescent="0.25">
      <c r="D303" s="30"/>
      <c r="E303" s="38"/>
      <c r="G303" s="28"/>
      <c r="M303" s="26"/>
      <c r="N303" s="26"/>
    </row>
    <row r="304" spans="4:14" s="3" customFormat="1" x14ac:dyDescent="0.25">
      <c r="D304" s="30"/>
      <c r="E304" s="38"/>
      <c r="G304" s="28"/>
      <c r="M304" s="26"/>
      <c r="N304" s="26"/>
    </row>
    <row r="305" spans="4:14" s="3" customFormat="1" x14ac:dyDescent="0.25">
      <c r="D305" s="30"/>
      <c r="E305" s="38"/>
      <c r="G305" s="28"/>
      <c r="M305" s="26"/>
      <c r="N305" s="26"/>
    </row>
    <row r="306" spans="4:14" s="3" customFormat="1" x14ac:dyDescent="0.25">
      <c r="D306" s="30"/>
      <c r="E306" s="38"/>
      <c r="G306" s="28"/>
      <c r="M306" s="26"/>
      <c r="N306" s="26"/>
    </row>
    <row r="307" spans="4:14" s="3" customFormat="1" x14ac:dyDescent="0.25">
      <c r="D307" s="30"/>
      <c r="E307" s="38"/>
      <c r="G307" s="28"/>
      <c r="M307" s="26"/>
      <c r="N307" s="26"/>
    </row>
    <row r="308" spans="4:14" s="3" customFormat="1" x14ac:dyDescent="0.25">
      <c r="D308" s="30"/>
      <c r="E308" s="38"/>
      <c r="G308" s="28"/>
      <c r="M308" s="26"/>
      <c r="N308" s="26"/>
    </row>
    <row r="309" spans="4:14" s="3" customFormat="1" x14ac:dyDescent="0.25">
      <c r="D309" s="30"/>
      <c r="E309" s="38"/>
      <c r="G309" s="28"/>
      <c r="M309" s="26"/>
      <c r="N309" s="26"/>
    </row>
    <row r="310" spans="4:14" s="3" customFormat="1" x14ac:dyDescent="0.25">
      <c r="D310" s="30"/>
      <c r="E310" s="38"/>
      <c r="G310" s="28"/>
      <c r="M310" s="26"/>
      <c r="N310" s="26"/>
    </row>
    <row r="311" spans="4:14" s="3" customFormat="1" x14ac:dyDescent="0.25">
      <c r="D311" s="30"/>
      <c r="E311" s="38"/>
      <c r="G311" s="28"/>
      <c r="M311" s="26"/>
      <c r="N311" s="26"/>
    </row>
    <row r="312" spans="4:14" s="3" customFormat="1" x14ac:dyDescent="0.25">
      <c r="D312" s="30"/>
      <c r="E312" s="38"/>
      <c r="G312" s="28"/>
      <c r="M312" s="26"/>
      <c r="N312" s="26"/>
    </row>
    <row r="313" spans="4:14" s="3" customFormat="1" x14ac:dyDescent="0.25">
      <c r="D313" s="30"/>
      <c r="E313" s="38"/>
      <c r="G313" s="28"/>
      <c r="M313" s="26"/>
      <c r="N313" s="26"/>
    </row>
    <row r="314" spans="4:14" s="3" customFormat="1" x14ac:dyDescent="0.25">
      <c r="D314" s="30"/>
      <c r="E314" s="38"/>
      <c r="G314" s="28"/>
      <c r="M314" s="26"/>
      <c r="N314" s="26"/>
    </row>
    <row r="315" spans="4:14" s="3" customFormat="1" x14ac:dyDescent="0.25">
      <c r="D315" s="30"/>
      <c r="E315" s="38"/>
      <c r="G315" s="28"/>
      <c r="M315" s="26"/>
      <c r="N315" s="26"/>
    </row>
    <row r="316" spans="4:14" s="3" customFormat="1" x14ac:dyDescent="0.25">
      <c r="D316" s="30"/>
      <c r="E316" s="38"/>
      <c r="G316" s="28"/>
      <c r="M316" s="26"/>
      <c r="N316" s="26"/>
    </row>
    <row r="317" spans="4:14" s="3" customFormat="1" x14ac:dyDescent="0.25">
      <c r="D317" s="30"/>
      <c r="E317" s="38"/>
      <c r="G317" s="28"/>
      <c r="M317" s="26"/>
      <c r="N317" s="26"/>
    </row>
    <row r="318" spans="4:14" s="3" customFormat="1" x14ac:dyDescent="0.25">
      <c r="D318" s="30"/>
      <c r="E318" s="38"/>
      <c r="G318" s="28"/>
      <c r="M318" s="26"/>
      <c r="N318" s="26"/>
    </row>
    <row r="319" spans="4:14" s="3" customFormat="1" x14ac:dyDescent="0.25">
      <c r="D319" s="30"/>
      <c r="E319" s="38"/>
      <c r="G319" s="28"/>
      <c r="M319" s="26"/>
      <c r="N319" s="26"/>
    </row>
    <row r="320" spans="4:14" s="3" customFormat="1" x14ac:dyDescent="0.25">
      <c r="D320" s="30"/>
      <c r="E320" s="38"/>
      <c r="G320" s="28"/>
      <c r="M320" s="26"/>
      <c r="N320" s="26"/>
    </row>
    <row r="321" spans="4:14" s="3" customFormat="1" x14ac:dyDescent="0.25">
      <c r="D321" s="30"/>
      <c r="E321" s="38"/>
      <c r="G321" s="28"/>
      <c r="M321" s="26"/>
      <c r="N321" s="26"/>
    </row>
    <row r="322" spans="4:14" s="3" customFormat="1" x14ac:dyDescent="0.25">
      <c r="D322" s="30"/>
      <c r="E322" s="38"/>
      <c r="G322" s="28"/>
      <c r="M322" s="26"/>
      <c r="N322" s="26"/>
    </row>
    <row r="323" spans="4:14" s="3" customFormat="1" x14ac:dyDescent="0.25">
      <c r="D323" s="30"/>
      <c r="E323" s="38"/>
      <c r="G323" s="28"/>
      <c r="M323" s="26"/>
      <c r="N323" s="26"/>
    </row>
    <row r="324" spans="4:14" s="3" customFormat="1" x14ac:dyDescent="0.25">
      <c r="D324" s="30"/>
      <c r="E324" s="38"/>
      <c r="G324" s="28"/>
      <c r="M324" s="26"/>
      <c r="N324" s="26"/>
    </row>
    <row r="325" spans="4:14" s="3" customFormat="1" x14ac:dyDescent="0.25">
      <c r="D325" s="30"/>
      <c r="E325" s="38"/>
      <c r="G325" s="28"/>
      <c r="M325" s="26"/>
      <c r="N325" s="26"/>
    </row>
    <row r="326" spans="4:14" s="3" customFormat="1" x14ac:dyDescent="0.25">
      <c r="D326" s="30"/>
      <c r="E326" s="38"/>
      <c r="G326" s="28"/>
      <c r="M326" s="26"/>
      <c r="N326" s="26"/>
    </row>
    <row r="327" spans="4:14" s="3" customFormat="1" x14ac:dyDescent="0.25">
      <c r="D327" s="30"/>
      <c r="E327" s="38"/>
      <c r="G327" s="28"/>
      <c r="M327" s="26"/>
      <c r="N327" s="26"/>
    </row>
    <row r="328" spans="4:14" s="3" customFormat="1" x14ac:dyDescent="0.25">
      <c r="D328" s="30"/>
      <c r="E328" s="38"/>
      <c r="G328" s="28"/>
      <c r="M328" s="26"/>
      <c r="N328" s="26"/>
    </row>
    <row r="329" spans="4:14" s="3" customFormat="1" x14ac:dyDescent="0.25">
      <c r="D329" s="30"/>
      <c r="E329" s="38"/>
      <c r="G329" s="28"/>
      <c r="M329" s="26"/>
      <c r="N329" s="26"/>
    </row>
    <row r="330" spans="4:14" s="3" customFormat="1" x14ac:dyDescent="0.25">
      <c r="D330" s="30"/>
      <c r="E330" s="38"/>
      <c r="G330" s="28"/>
      <c r="M330" s="26"/>
      <c r="N330" s="26"/>
    </row>
    <row r="331" spans="4:14" s="3" customFormat="1" x14ac:dyDescent="0.25">
      <c r="D331" s="30"/>
      <c r="E331" s="38"/>
      <c r="G331" s="28"/>
      <c r="M331" s="26"/>
      <c r="N331" s="26"/>
    </row>
    <row r="332" spans="4:14" s="3" customFormat="1" x14ac:dyDescent="0.25">
      <c r="D332" s="30"/>
      <c r="E332" s="38"/>
      <c r="G332" s="28"/>
      <c r="M332" s="26"/>
      <c r="N332" s="26"/>
    </row>
    <row r="333" spans="4:14" s="3" customFormat="1" x14ac:dyDescent="0.25">
      <c r="D333" s="30"/>
      <c r="E333" s="38"/>
      <c r="G333" s="28"/>
      <c r="M333" s="26"/>
      <c r="N333" s="26"/>
    </row>
    <row r="334" spans="4:14" s="3" customFormat="1" x14ac:dyDescent="0.25">
      <c r="D334" s="30"/>
      <c r="E334" s="38"/>
      <c r="G334" s="28"/>
      <c r="M334" s="26"/>
      <c r="N334" s="26"/>
    </row>
    <row r="335" spans="4:14" s="3" customFormat="1" x14ac:dyDescent="0.25">
      <c r="D335" s="30"/>
      <c r="E335" s="38"/>
      <c r="G335" s="28"/>
      <c r="M335" s="26"/>
      <c r="N335" s="26"/>
    </row>
    <row r="336" spans="4:14" s="3" customFormat="1" x14ac:dyDescent="0.25">
      <c r="D336" s="30"/>
      <c r="E336" s="38"/>
      <c r="G336" s="28"/>
      <c r="M336" s="26"/>
      <c r="N336" s="26"/>
    </row>
    <row r="337" spans="4:14" s="3" customFormat="1" x14ac:dyDescent="0.25">
      <c r="D337" s="30"/>
      <c r="E337" s="38"/>
      <c r="G337" s="28"/>
      <c r="M337" s="26"/>
      <c r="N337" s="26"/>
    </row>
    <row r="338" spans="4:14" s="3" customFormat="1" x14ac:dyDescent="0.25">
      <c r="D338" s="30"/>
      <c r="E338" s="38"/>
      <c r="G338" s="28"/>
      <c r="M338" s="26"/>
      <c r="N338" s="26"/>
    </row>
    <row r="339" spans="4:14" s="3" customFormat="1" x14ac:dyDescent="0.25">
      <c r="D339" s="30"/>
      <c r="E339" s="38"/>
      <c r="G339" s="28"/>
      <c r="M339" s="26"/>
      <c r="N339" s="26"/>
    </row>
    <row r="340" spans="4:14" s="3" customFormat="1" x14ac:dyDescent="0.25">
      <c r="D340" s="30"/>
      <c r="E340" s="38"/>
      <c r="G340" s="28"/>
      <c r="M340" s="26"/>
      <c r="N340" s="26"/>
    </row>
    <row r="341" spans="4:14" s="3" customFormat="1" x14ac:dyDescent="0.25">
      <c r="D341" s="30"/>
      <c r="E341" s="38"/>
      <c r="G341" s="28"/>
      <c r="M341" s="26"/>
      <c r="N341" s="26"/>
    </row>
    <row r="342" spans="4:14" s="3" customFormat="1" x14ac:dyDescent="0.25">
      <c r="D342" s="30"/>
      <c r="E342" s="38"/>
      <c r="G342" s="28"/>
      <c r="M342" s="26"/>
      <c r="N342" s="26"/>
    </row>
    <row r="343" spans="4:14" s="3" customFormat="1" x14ac:dyDescent="0.25">
      <c r="D343" s="30"/>
      <c r="E343" s="38"/>
      <c r="G343" s="28"/>
      <c r="M343" s="26"/>
      <c r="N343" s="26"/>
    </row>
    <row r="344" spans="4:14" s="3" customFormat="1" x14ac:dyDescent="0.25">
      <c r="D344" s="30"/>
      <c r="E344" s="38"/>
      <c r="G344" s="28"/>
      <c r="M344" s="26"/>
      <c r="N344" s="26"/>
    </row>
    <row r="345" spans="4:14" s="3" customFormat="1" x14ac:dyDescent="0.25">
      <c r="D345" s="30"/>
      <c r="E345" s="38"/>
      <c r="G345" s="28"/>
      <c r="M345" s="26"/>
      <c r="N345" s="26"/>
    </row>
    <row r="346" spans="4:14" s="3" customFormat="1" x14ac:dyDescent="0.25">
      <c r="D346" s="30"/>
      <c r="E346" s="38"/>
      <c r="G346" s="28"/>
      <c r="M346" s="26"/>
      <c r="N346" s="26"/>
    </row>
    <row r="347" spans="4:14" s="3" customFormat="1" x14ac:dyDescent="0.25">
      <c r="D347" s="30"/>
      <c r="E347" s="38"/>
      <c r="G347" s="28"/>
      <c r="M347" s="26"/>
      <c r="N347" s="26"/>
    </row>
    <row r="348" spans="4:14" s="3" customFormat="1" x14ac:dyDescent="0.25">
      <c r="D348" s="30"/>
      <c r="E348" s="38"/>
      <c r="G348" s="28"/>
      <c r="M348" s="26"/>
      <c r="N348" s="26"/>
    </row>
    <row r="349" spans="4:14" s="3" customFormat="1" x14ac:dyDescent="0.25">
      <c r="D349" s="30"/>
      <c r="E349" s="38"/>
      <c r="G349" s="28"/>
      <c r="M349" s="26"/>
      <c r="N349" s="26"/>
    </row>
    <row r="350" spans="4:14" s="3" customFormat="1" x14ac:dyDescent="0.25">
      <c r="D350" s="30"/>
      <c r="E350" s="38"/>
      <c r="G350" s="28"/>
      <c r="M350" s="26"/>
      <c r="N350" s="26"/>
    </row>
    <row r="351" spans="4:14" s="3" customFormat="1" x14ac:dyDescent="0.25">
      <c r="D351" s="30"/>
      <c r="E351" s="38"/>
      <c r="G351" s="28"/>
      <c r="M351" s="26"/>
      <c r="N351" s="26"/>
    </row>
    <row r="352" spans="4:14" s="3" customFormat="1" x14ac:dyDescent="0.25">
      <c r="D352" s="30"/>
      <c r="E352" s="38"/>
      <c r="G352" s="28"/>
      <c r="M352" s="26"/>
      <c r="N352" s="26"/>
    </row>
    <row r="353" spans="4:14" s="3" customFormat="1" x14ac:dyDescent="0.25">
      <c r="D353" s="30"/>
      <c r="E353" s="38"/>
      <c r="G353" s="28"/>
      <c r="M353" s="26"/>
      <c r="N353" s="26"/>
    </row>
    <row r="354" spans="4:14" s="3" customFormat="1" x14ac:dyDescent="0.25">
      <c r="D354" s="30"/>
      <c r="E354" s="38"/>
      <c r="G354" s="28"/>
      <c r="M354" s="26"/>
      <c r="N354" s="26"/>
    </row>
    <row r="355" spans="4:14" s="3" customFormat="1" x14ac:dyDescent="0.25">
      <c r="D355" s="30"/>
      <c r="E355" s="38"/>
      <c r="G355" s="28"/>
      <c r="M355" s="26"/>
      <c r="N355" s="26"/>
    </row>
    <row r="356" spans="4:14" s="3" customFormat="1" x14ac:dyDescent="0.25">
      <c r="D356" s="30"/>
      <c r="E356" s="38"/>
      <c r="G356" s="28"/>
      <c r="M356" s="26"/>
      <c r="N356" s="26"/>
    </row>
    <row r="357" spans="4:14" s="3" customFormat="1" x14ac:dyDescent="0.25">
      <c r="D357" s="30"/>
      <c r="E357" s="38"/>
      <c r="G357" s="28"/>
      <c r="M357" s="26"/>
      <c r="N357" s="26"/>
    </row>
    <row r="358" spans="4:14" s="3" customFormat="1" x14ac:dyDescent="0.25">
      <c r="D358" s="30"/>
      <c r="E358" s="38"/>
      <c r="G358" s="28"/>
      <c r="M358" s="26"/>
      <c r="N358" s="26"/>
    </row>
    <row r="359" spans="4:14" s="3" customFormat="1" x14ac:dyDescent="0.25">
      <c r="D359" s="30"/>
      <c r="E359" s="38"/>
      <c r="G359" s="28"/>
      <c r="M359" s="26"/>
      <c r="N359" s="26"/>
    </row>
    <row r="360" spans="4:14" s="3" customFormat="1" x14ac:dyDescent="0.25">
      <c r="D360" s="30"/>
      <c r="E360" s="38"/>
      <c r="G360" s="28"/>
      <c r="M360" s="26"/>
      <c r="N360" s="26"/>
    </row>
    <row r="361" spans="4:14" s="3" customFormat="1" x14ac:dyDescent="0.25">
      <c r="D361" s="30"/>
      <c r="E361" s="38"/>
      <c r="G361" s="28"/>
      <c r="M361" s="26"/>
      <c r="N361" s="26"/>
    </row>
    <row r="362" spans="4:14" s="3" customFormat="1" x14ac:dyDescent="0.25">
      <c r="D362" s="30"/>
      <c r="E362" s="38"/>
      <c r="G362" s="28"/>
      <c r="M362" s="26"/>
      <c r="N362" s="26"/>
    </row>
    <row r="363" spans="4:14" s="3" customFormat="1" x14ac:dyDescent="0.25">
      <c r="D363" s="30"/>
      <c r="E363" s="38"/>
      <c r="G363" s="28"/>
      <c r="M363" s="26"/>
      <c r="N363" s="26"/>
    </row>
    <row r="364" spans="4:14" s="3" customFormat="1" x14ac:dyDescent="0.25">
      <c r="D364" s="30"/>
      <c r="E364" s="38"/>
      <c r="G364" s="28"/>
      <c r="M364" s="26"/>
      <c r="N364" s="26"/>
    </row>
    <row r="365" spans="4:14" s="3" customFormat="1" x14ac:dyDescent="0.25">
      <c r="D365" s="30"/>
      <c r="E365" s="38"/>
      <c r="G365" s="28"/>
      <c r="M365" s="26"/>
      <c r="N365" s="26"/>
    </row>
    <row r="366" spans="4:14" s="3" customFormat="1" x14ac:dyDescent="0.25">
      <c r="D366" s="30"/>
      <c r="E366" s="38"/>
      <c r="G366" s="28"/>
      <c r="M366" s="26"/>
      <c r="N366" s="26"/>
    </row>
    <row r="367" spans="4:14" s="3" customFormat="1" x14ac:dyDescent="0.25">
      <c r="D367" s="30"/>
      <c r="E367" s="38"/>
      <c r="G367" s="28"/>
      <c r="M367" s="26"/>
      <c r="N367" s="26"/>
    </row>
    <row r="368" spans="4:14" s="3" customFormat="1" x14ac:dyDescent="0.25">
      <c r="D368" s="30"/>
      <c r="E368" s="38"/>
      <c r="G368" s="28"/>
      <c r="M368" s="26"/>
      <c r="N368" s="26"/>
    </row>
    <row r="369" spans="4:20" s="3" customFormat="1" x14ac:dyDescent="0.25">
      <c r="D369" s="30"/>
      <c r="E369" s="38"/>
      <c r="G369" s="28"/>
      <c r="M369" s="26"/>
      <c r="N369" s="26"/>
    </row>
    <row r="370" spans="4:20" s="3" customFormat="1" x14ac:dyDescent="0.25">
      <c r="D370" s="30"/>
      <c r="E370" s="38"/>
      <c r="G370" s="28"/>
      <c r="M370" s="26"/>
      <c r="N370" s="26"/>
    </row>
    <row r="371" spans="4:20" s="19" customFormat="1" x14ac:dyDescent="0.25">
      <c r="D371" s="31"/>
      <c r="E371" s="39"/>
      <c r="G371" s="20"/>
      <c r="M371" s="21"/>
      <c r="N371" s="21"/>
      <c r="P371" s="3"/>
      <c r="Q371" s="3"/>
      <c r="R371" s="3"/>
      <c r="S371" s="3"/>
      <c r="T371" s="3"/>
    </row>
    <row r="372" spans="4:20" s="19" customFormat="1" x14ac:dyDescent="0.25">
      <c r="D372" s="31"/>
      <c r="E372" s="39"/>
      <c r="G372" s="20"/>
      <c r="M372" s="21"/>
      <c r="N372" s="21"/>
      <c r="P372" s="3"/>
      <c r="Q372" s="3"/>
      <c r="R372" s="3"/>
      <c r="S372" s="3"/>
      <c r="T372" s="3"/>
    </row>
    <row r="373" spans="4:20" s="19" customFormat="1" x14ac:dyDescent="0.25">
      <c r="D373" s="31"/>
      <c r="E373" s="39"/>
      <c r="G373" s="20"/>
      <c r="M373" s="21"/>
      <c r="N373" s="21"/>
      <c r="P373" s="3"/>
      <c r="Q373" s="3"/>
      <c r="R373" s="3"/>
      <c r="S373" s="3"/>
      <c r="T373" s="3"/>
    </row>
    <row r="374" spans="4:20" s="19" customFormat="1" x14ac:dyDescent="0.25">
      <c r="D374" s="31"/>
      <c r="E374" s="39"/>
      <c r="G374" s="20"/>
      <c r="M374" s="21"/>
      <c r="N374" s="21"/>
      <c r="P374" s="3"/>
      <c r="Q374" s="3"/>
      <c r="R374" s="3"/>
      <c r="S374" s="3"/>
      <c r="T374" s="3"/>
    </row>
    <row r="375" spans="4:20" s="19" customFormat="1" x14ac:dyDescent="0.25">
      <c r="D375" s="31"/>
      <c r="E375" s="39"/>
      <c r="G375" s="20"/>
      <c r="M375" s="21"/>
      <c r="N375" s="21"/>
      <c r="P375" s="3"/>
      <c r="Q375" s="3"/>
      <c r="R375" s="3"/>
      <c r="S375" s="3"/>
      <c r="T375" s="3"/>
    </row>
    <row r="376" spans="4:20" s="19" customFormat="1" x14ac:dyDescent="0.25">
      <c r="D376" s="31"/>
      <c r="E376" s="39"/>
      <c r="G376" s="20"/>
      <c r="M376" s="21"/>
      <c r="N376" s="21"/>
      <c r="P376" s="3"/>
      <c r="Q376" s="3"/>
      <c r="R376" s="3"/>
      <c r="S376" s="3"/>
      <c r="T376" s="3"/>
    </row>
    <row r="377" spans="4:20" s="19" customFormat="1" x14ac:dyDescent="0.25">
      <c r="D377" s="31"/>
      <c r="E377" s="39"/>
      <c r="G377" s="20"/>
      <c r="M377" s="21"/>
      <c r="N377" s="21"/>
      <c r="P377" s="3"/>
      <c r="Q377" s="3"/>
      <c r="R377" s="3"/>
      <c r="S377" s="3"/>
      <c r="T377" s="3"/>
    </row>
    <row r="378" spans="4:20" s="19" customFormat="1" x14ac:dyDescent="0.25">
      <c r="D378" s="31"/>
      <c r="E378" s="39"/>
      <c r="G378" s="20"/>
      <c r="M378" s="21"/>
      <c r="N378" s="21"/>
      <c r="P378" s="3"/>
      <c r="Q378" s="3"/>
      <c r="R378" s="3"/>
      <c r="S378" s="3"/>
      <c r="T378" s="3"/>
    </row>
  </sheetData>
  <sheetProtection formatCells="0" formatColumns="0" formatRows="0" autoFilter="0"/>
  <protectedRanges>
    <protectedRange sqref="O28:O30" name="Current week_8_1"/>
  </protectedRanges>
  <autoFilter ref="A27:O131"/>
  <customSheetViews>
    <customSheetView guid="{5495ECAE-4783-411D-818A-D8EDBC82D2AC}" scale="80" showAutoFilter="1" topLeftCell="A113">
      <selection activeCell="B133" sqref="B133"/>
      <pageMargins left="0.7" right="0.7" top="0.75" bottom="0.75" header="0.3" footer="0.3"/>
      <pageSetup paperSize="5" orientation="landscape" r:id="rId1"/>
      <autoFilter ref="A27:O131"/>
    </customSheetView>
    <customSheetView guid="{99C96E53-20B8-4C39-B2E0-60BB02E5589C}" scale="80" showAutoFilter="1" topLeftCell="A127">
      <selection activeCell="A133" sqref="A133:E133"/>
      <pageMargins left="0.7" right="0.7" top="0.75" bottom="0.75" header="0.3" footer="0.3"/>
      <pageSetup paperSize="5" orientation="landscape" r:id="rId2"/>
      <autoFilter ref="A27:O131"/>
    </customSheetView>
    <customSheetView guid="{8FCB8EB8-4FC2-40FD-A64A-15756752189C}" scale="80" showPageBreaks="1" showAutoFilter="1">
      <pane ySplit="4" topLeftCell="A72" activePane="bottomLeft" state="frozen"/>
      <selection pane="bottomLeft" activeCell="G91" sqref="G91"/>
      <pageMargins left="0.7" right="0.7" top="0.75" bottom="0.75" header="0.3" footer="0.3"/>
      <pageSetup orientation="portrait" r:id="rId3"/>
      <autoFilter ref="A27:O131"/>
    </customSheetView>
    <customSheetView guid="{D0527416-56DA-471C-B239-7844AAE5BBF2}" scale="80" showAutoFilter="1" topLeftCell="B1">
      <pane ySplit="4" topLeftCell="A74" activePane="bottomLeft" state="frozen"/>
      <selection pane="bottomLeft" activeCell="G77" sqref="G77"/>
      <pageMargins left="0.7" right="0.7" top="0.75" bottom="0.75" header="0.3" footer="0.3"/>
      <pageSetup orientation="portrait" r:id="rId4"/>
      <autoFilter ref="A27:O130"/>
    </customSheetView>
    <customSheetView guid="{D2AF4B55-6288-4404-BDA4-57667A3D222B}" scale="80" filter="1" showAutoFilter="1">
      <pane ySplit="5" topLeftCell="A130" activePane="bottomLeft" state="frozen"/>
      <selection pane="bottomLeft" activeCell="H108" sqref="H108"/>
      <pageMargins left="0.7" right="0.7" top="0.75" bottom="0.75" header="0.3" footer="0.3"/>
      <pageSetup orientation="portrait" r:id="rId5"/>
      <autoFilter ref="A27:O129">
        <filterColumn colId="5">
          <filters>
            <filter val="Savings / Rebates"/>
          </filters>
        </filterColumn>
      </autoFilter>
    </customSheetView>
    <customSheetView guid="{F121DFDB-F7EE-4DC0-9C56-78F12606351C}" scale="80" filter="1" showAutoFilter="1">
      <pane ySplit="17" topLeftCell="A18" activePane="bottomLeft" state="frozen"/>
      <selection pane="bottomLeft" activeCell="D24" sqref="D24"/>
      <pageMargins left="0.7" right="0.7" top="0.75" bottom="0.75" header="0.3" footer="0.3"/>
      <pageSetup scale="19" orientation="portrait" r:id="rId6"/>
      <autoFilter ref="A27:O129">
        <filterColumn colId="9">
          <filters>
            <filter val="November"/>
          </filters>
        </filterColumn>
      </autoFilter>
    </customSheetView>
    <customSheetView guid="{408714B3-C490-4A0A-9E6B-4A6408ECE2F9}" scale="80" filter="1" showAutoFilter="1">
      <pane ySplit="4" topLeftCell="A39" activePane="bottomLeft" state="frozen"/>
      <selection pane="bottomLeft" activeCell="D126" sqref="D126"/>
      <pageMargins left="0.7" right="0.7" top="0.75" bottom="0.75" header="0.3" footer="0.3"/>
      <pageSetup orientation="portrait" r:id="rId7"/>
      <autoFilter ref="A27:O126">
        <filterColumn colId="0">
          <filters>
            <filter val="Candice Maclean"/>
          </filters>
        </filterColumn>
      </autoFilter>
    </customSheetView>
    <customSheetView guid="{B54B3B29-DBE5-4E05-B57A-733E861AD3D8}" scale="70" showAutoFilter="1" topLeftCell="A115">
      <selection activeCell="N137" sqref="N137"/>
      <pageMargins left="0.7" right="0.7" top="0.75" bottom="0.75" header="0.3" footer="0.3"/>
      <pageSetup orientation="portrait" r:id="rId8"/>
      <autoFilter ref="A27:O116"/>
    </customSheetView>
    <customSheetView guid="{15204AAF-F8D6-4F5C-B779-8142D767886E}" scale="80" showAutoFilter="1" topLeftCell="C1">
      <pane ySplit="4" topLeftCell="A92" activePane="bottomLeft" state="frozen"/>
      <selection pane="bottomLeft" activeCell="G99" sqref="G99"/>
      <pageMargins left="0.7" right="0.7" top="0.75" bottom="0.75" header="0.3" footer="0.3"/>
      <pageSetup orientation="portrait" r:id="rId9"/>
      <autoFilter ref="A27:O90"/>
    </customSheetView>
    <customSheetView guid="{8B59E16A-52F3-478D-8070-E07F285B6736}" scale="80" showAutoFilter="1">
      <pane ySplit="4" topLeftCell="A44" activePane="bottomLeft" state="frozen"/>
      <selection pane="bottomLeft" activeCell="K51" sqref="K51"/>
      <pageMargins left="0.7" right="0.7" top="0.75" bottom="0.75" header="0.3" footer="0.3"/>
      <pageSetup orientation="portrait" r:id="rId10"/>
      <autoFilter ref="A27:O88"/>
    </customSheetView>
    <customSheetView guid="{E86B1091-79BC-4885-BAD8-FD89DD72A1A1}" scale="80" showAutoFilter="1">
      <pane ySplit="4" topLeftCell="A56" activePane="bottomLeft" state="frozen"/>
      <selection pane="bottomLeft" activeCell="J65" sqref="J65"/>
      <pageMargins left="0.7" right="0.7" top="0.75" bottom="0.75" header="0.3" footer="0.3"/>
      <pageSetup orientation="portrait" r:id="rId11"/>
      <autoFilter ref="A27:O78"/>
    </customSheetView>
    <customSheetView guid="{E948BCE7-2060-41BB-8D33-622594444302}" showAutoFilter="1">
      <pane ySplit="5" topLeftCell="A74" activePane="bottomLeft" state="frozen"/>
      <selection pane="bottomLeft" activeCell="C77" sqref="C77"/>
      <pageMargins left="0.7" right="0.7" top="0.75" bottom="0.75" header="0.3" footer="0.3"/>
      <pageSetup scale="19" orientation="portrait" r:id="rId12"/>
      <autoFilter ref="A27:O77"/>
    </customSheetView>
    <customSheetView guid="{36D2D0A1-A13B-4BF2-9A8A-F42E50683E85}" scale="80" showAutoFilter="1">
      <pane ySplit="4" topLeftCell="A35" activePane="bottomLeft" state="frozen"/>
      <selection pane="bottomLeft" activeCell="B69" sqref="B69"/>
      <pageMargins left="0.7" right="0.7" top="0.75" bottom="0.75" header="0.3" footer="0.3"/>
      <pageSetup orientation="portrait" r:id="rId13"/>
      <autoFilter ref="A27:O75"/>
    </customSheetView>
    <customSheetView guid="{18079F88-A1E0-412F-9473-D8F8B099181E}" scale="80" showAutoFilter="1">
      <pane ySplit="4" topLeftCell="A35" activePane="bottomLeft" state="frozen"/>
      <selection pane="bottomLeft" activeCell="B69" sqref="B69"/>
      <pageMargins left="0.7" right="0.7" top="0.75" bottom="0.75" header="0.3" footer="0.3"/>
      <pageSetup orientation="portrait" r:id="rId14"/>
      <autoFilter ref="A27:O74"/>
    </customSheetView>
    <customSheetView guid="{82F36205-E67C-4794-BB0C-024D3E9E2E22}" scale="80" showAutoFilter="1" topLeftCell="D1">
      <pane ySplit="35" topLeftCell="A422" activePane="bottomLeft" state="frozen"/>
      <selection pane="bottomLeft" activeCell="H18" sqref="H18"/>
      <pageMargins left="0.7" right="0.7" top="0.75" bottom="0.75" header="0.3" footer="0.3"/>
      <pageSetup orientation="portrait" r:id="rId15"/>
      <autoFilter ref="A17:O156"/>
    </customSheetView>
    <customSheetView guid="{F976164E-0E99-4807-8FC3-52215D1D897C}" scale="70" showAutoFilter="1">
      <pane ySplit="5" topLeftCell="A128" activePane="bottomLeft" state="frozen"/>
      <selection pane="bottomLeft" activeCell="A128" sqref="A128:G128"/>
      <pageMargins left="0.7" right="0.7" top="0.75" bottom="0.75" header="0.3" footer="0.3"/>
      <pageSetup paperSize="17" orientation="landscape" r:id="rId16"/>
      <autoFilter ref="A17:O141"/>
    </customSheetView>
    <customSheetView guid="{4C04BD47-84CE-4273-ACF8-B93F72B2FC29}" scale="80" showAutoFilter="1">
      <pane ySplit="7" topLeftCell="A8" activePane="bottomLeft" state="frozen"/>
      <selection pane="bottomLeft" activeCell="E12" sqref="E12"/>
      <pageMargins left="0.7" right="0.7" top="0.75" bottom="0.75" header="0.3" footer="0.3"/>
      <pageSetup orientation="portrait" r:id="rId17"/>
      <autoFilter ref="A17:O141"/>
    </customSheetView>
    <customSheetView guid="{B7BCDC88-F3BD-48B0-8DD5-36B47A2B1128}" scale="80" showAutoFilter="1">
      <pane ySplit="4" topLeftCell="A5" activePane="bottomLeft" state="frozen"/>
      <selection pane="bottomLeft" activeCell="D110" sqref="D110"/>
      <pageMargins left="0.7" right="0.7" top="0.75" bottom="0.75" header="0.3" footer="0.3"/>
      <pageSetup scale="21" orientation="portrait" r:id="rId18"/>
      <autoFilter ref="A17:O124"/>
    </customSheetView>
    <customSheetView guid="{5FC3DCBB-1083-4C50-A3FD-B9D4538DA773}" scale="80" showAutoFilter="1">
      <pane xSplit="2" ySplit="5" topLeftCell="C6" activePane="bottomRight" state="frozen"/>
      <selection pane="bottomRight" activeCell="D11" sqref="D11"/>
      <pageMargins left="0.7" right="0.7" top="0.75" bottom="0.75" header="0.3" footer="0.3"/>
      <pageSetup orientation="portrait" r:id="rId19"/>
      <autoFilter ref="A17:O119"/>
    </customSheetView>
    <customSheetView guid="{743A6B8C-8B96-401A-AAC5-2EB1A52E66BC}" scale="80" showAutoFilter="1">
      <pane ySplit="4" topLeftCell="A80" activePane="bottomLeft" state="frozen"/>
      <selection pane="bottomLeft" activeCell="E103" sqref="E103"/>
      <pageMargins left="0.7" right="0.7" top="0.75" bottom="0.75" header="0.3" footer="0.3"/>
      <pageSetup orientation="portrait" r:id="rId20"/>
      <autoFilter ref="A4:J89"/>
    </customSheetView>
    <customSheetView guid="{9D0FF73D-5DF0-4F8B-8248-B6B5C80F626B}" scale="80" showAutoFilter="1" topLeftCell="O1">
      <pane ySplit="4" topLeftCell="A25" activePane="bottomLeft" state="frozen"/>
      <selection pane="bottomLeft" activeCell="Y47" sqref="Y47"/>
      <pageMargins left="0.7" right="0.7" top="0.75" bottom="0.75" header="0.3" footer="0.3"/>
      <pageSetup orientation="portrait" r:id="rId21"/>
      <autoFilter ref="A4:AA72">
        <sortState ref="A6:AA72">
          <sortCondition ref="S4:S59"/>
        </sortState>
      </autoFilter>
    </customSheetView>
    <customSheetView guid="{E78475F9-8E88-486A-B527-CF4D0005F119}" scale="80" showAutoFilter="1" topLeftCell="A43">
      <selection activeCell="D151" sqref="D151"/>
      <pageMargins left="0.7" right="0.7" top="0.75" bottom="0.75" header="0.3" footer="0.3"/>
      <pageSetup orientation="portrait" r:id="rId22"/>
      <autoFilter ref="A25:O52"/>
    </customSheetView>
    <customSheetView guid="{D5108DDB-1CA7-4882-8509-9DD5CB1D05D4}" scale="80" showAutoFilter="1" topLeftCell="A70">
      <selection activeCell="M77" sqref="M77"/>
      <pageMargins left="0.7" right="0.7" top="0.75" bottom="0.75" header="0.3" footer="0.3"/>
      <pageSetup scale="21" orientation="portrait" r:id="rId23"/>
      <autoFilter ref="A27:O85"/>
    </customSheetView>
    <customSheetView guid="{6FC8E45E-B7EC-432F-999B-187E52E5BCD1}" scale="80" showAutoFilter="1" topLeftCell="A7">
      <pane ySplit="21" topLeftCell="A101" activePane="bottomLeft"/>
      <selection pane="bottomLeft" activeCell="J103" sqref="J103"/>
      <pageMargins left="0.7" right="0.7" top="0.75" bottom="0.75" header="0.3" footer="0.3"/>
      <pageSetup scale="18" orientation="portrait" r:id="rId24"/>
      <autoFilter ref="A27:O101"/>
    </customSheetView>
    <customSheetView guid="{1FBB4969-6CBF-41D4-A639-A7476D452D85}" scale="80" showAutoFilter="1">
      <pane ySplit="5" topLeftCell="A100" activePane="bottomLeft" state="frozen"/>
      <selection pane="bottomLeft" activeCell="C105" sqref="C105"/>
      <pageMargins left="0.7" right="0.7" top="0.75" bottom="0.75" header="0.3" footer="0.3"/>
      <pageSetup scale="19" orientation="portrait" r:id="rId25"/>
      <autoFilter ref="A27:O105"/>
    </customSheetView>
    <customSheetView guid="{8553E7FD-9F31-43F9-9E4D-7B67B2E0411A}" scale="70" showAutoFilter="1" topLeftCell="A4">
      <pane ySplit="2" topLeftCell="A69" activePane="bottomLeft" state="frozen"/>
      <selection pane="bottomLeft" activeCell="N5" sqref="N5"/>
      <pageMargins left="0.7" right="0.7" top="0.75" bottom="0.75" header="0.3" footer="0.3"/>
      <pageSetup orientation="portrait" r:id="rId26"/>
      <autoFilter ref="A27:O106"/>
    </customSheetView>
    <customSheetView guid="{6DA8A8FD-352D-4610-BC5A-169CD7F1B872}" scale="80" showAutoFilter="1">
      <pane ySplit="4" topLeftCell="A116" activePane="bottomLeft" state="frozen"/>
      <selection pane="bottomLeft" activeCell="A127" sqref="A127"/>
      <pageMargins left="0.7" right="0.7" top="0.75" bottom="0.75" header="0.3" footer="0.3"/>
      <pageSetup orientation="portrait" r:id="rId27"/>
      <autoFilter ref="A27:O126"/>
    </customSheetView>
    <customSheetView guid="{2699C5E5-96D4-48DE-87D7-EC09646739BE}" showAutoFilter="1">
      <pane ySplit="5" topLeftCell="A103" activePane="bottomLeft" state="frozen"/>
      <selection pane="bottomLeft" activeCell="C23" sqref="C23"/>
      <pageMargins left="0.7" right="0.7" top="0.75" bottom="0.75" header="0.3" footer="0.3"/>
      <pageSetup orientation="portrait" r:id="rId28"/>
      <autoFilter ref="A27:O130"/>
    </customSheetView>
    <customSheetView guid="{FBCD9737-53FC-4BBA-9677-9554CB08187D}" scale="90" filter="1" showAutoFilter="1">
      <pane ySplit="4" topLeftCell="A26" activePane="bottomLeft" state="frozen"/>
      <selection pane="bottomLeft" activeCell="A56" sqref="A56"/>
      <pageMargins left="0.7" right="0.7" top="0.75" bottom="0.75" header="0.3" footer="0.3"/>
      <pageSetup orientation="portrait" r:id="rId29"/>
      <autoFilter ref="A27:O131">
        <filterColumn colId="0">
          <filters>
            <filter val="Allan Romero"/>
          </filters>
        </filterColumn>
      </autoFilter>
    </customSheetView>
  </customSheetViews>
  <mergeCells count="1">
    <mergeCell ref="H12:H15"/>
  </mergeCells>
  <pageMargins left="0.7" right="0.7" top="0.75" bottom="0.75" header="0.3" footer="0.3"/>
  <pageSetup paperSize="5" orientation="landscape" r:id="rId30"/>
  <customProperties>
    <customPr name="SheetOptions" r:id="rId31"/>
  </customProperties>
  <legacyDrawing r:id="rId3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E14"/>
  <sheetViews>
    <sheetView workbookViewId="0">
      <selection activeCell="D17" sqref="D17"/>
    </sheetView>
  </sheetViews>
  <sheetFormatPr defaultRowHeight="15" x14ac:dyDescent="0.25"/>
  <sheetData>
    <row r="3" spans="1:5" x14ac:dyDescent="0.25">
      <c r="A3" s="1" t="s">
        <v>2</v>
      </c>
      <c r="C3" t="s">
        <v>16</v>
      </c>
      <c r="E3" t="s">
        <v>22</v>
      </c>
    </row>
    <row r="4" spans="1:5" x14ac:dyDescent="0.25">
      <c r="A4" t="s">
        <v>3</v>
      </c>
      <c r="C4" t="s">
        <v>17</v>
      </c>
      <c r="E4" t="s">
        <v>23</v>
      </c>
    </row>
    <row r="5" spans="1:5" x14ac:dyDescent="0.25">
      <c r="A5" t="s">
        <v>4</v>
      </c>
      <c r="C5" t="s">
        <v>18</v>
      </c>
      <c r="E5" t="s">
        <v>24</v>
      </c>
    </row>
    <row r="6" spans="1:5" x14ac:dyDescent="0.25">
      <c r="A6" t="s">
        <v>5</v>
      </c>
      <c r="C6" t="s">
        <v>19</v>
      </c>
      <c r="E6" t="s">
        <v>25</v>
      </c>
    </row>
    <row r="7" spans="1:5" x14ac:dyDescent="0.25">
      <c r="A7" t="s">
        <v>6</v>
      </c>
      <c r="C7" t="s">
        <v>20</v>
      </c>
      <c r="E7" t="s">
        <v>26</v>
      </c>
    </row>
    <row r="8" spans="1:5" x14ac:dyDescent="0.25">
      <c r="A8" t="s">
        <v>7</v>
      </c>
      <c r="E8" t="s">
        <v>27</v>
      </c>
    </row>
    <row r="9" spans="1:5" x14ac:dyDescent="0.25">
      <c r="A9" t="s">
        <v>8</v>
      </c>
      <c r="E9" t="s">
        <v>28</v>
      </c>
    </row>
    <row r="10" spans="1:5" x14ac:dyDescent="0.25">
      <c r="A10" t="s">
        <v>9</v>
      </c>
      <c r="E10" t="s">
        <v>29</v>
      </c>
    </row>
    <row r="11" spans="1:5" x14ac:dyDescent="0.25">
      <c r="A11" t="s">
        <v>10</v>
      </c>
      <c r="E11" t="s">
        <v>30</v>
      </c>
    </row>
    <row r="12" spans="1:5" x14ac:dyDescent="0.25">
      <c r="E12" t="s">
        <v>31</v>
      </c>
    </row>
    <row r="13" spans="1:5" x14ac:dyDescent="0.25">
      <c r="E13" t="s">
        <v>32</v>
      </c>
    </row>
    <row r="14" spans="1:5" x14ac:dyDescent="0.25">
      <c r="E14" t="s">
        <v>33</v>
      </c>
    </row>
  </sheetData>
  <customSheetViews>
    <customSheetView guid="{5495ECAE-4783-411D-818A-D8EDBC82D2AC}" state="hidden">
      <selection activeCell="D17" sqref="D17"/>
      <pageMargins left="0.7" right="0.7" top="0.75" bottom="0.75" header="0.3" footer="0.3"/>
    </customSheetView>
    <customSheetView guid="{99C96E53-20B8-4C39-B2E0-60BB02E5589C}" state="hidden">
      <selection activeCell="D17" sqref="D17"/>
      <pageMargins left="0.7" right="0.7" top="0.75" bottom="0.75" header="0.3" footer="0.3"/>
    </customSheetView>
    <customSheetView guid="{8FCB8EB8-4FC2-40FD-A64A-15756752189C}" state="hidden">
      <selection activeCell="D17" sqref="D17"/>
      <pageMargins left="0.7" right="0.7" top="0.75" bottom="0.75" header="0.3" footer="0.3"/>
    </customSheetView>
    <customSheetView guid="{D0527416-56DA-471C-B239-7844AAE5BBF2}" state="hidden">
      <selection activeCell="D17" sqref="D17"/>
      <pageMargins left="0.7" right="0.7" top="0.75" bottom="0.75" header="0.3" footer="0.3"/>
    </customSheetView>
    <customSheetView guid="{D2AF4B55-6288-4404-BDA4-57667A3D222B}" state="hidden">
      <selection activeCell="D17" sqref="D17"/>
      <pageMargins left="0.7" right="0.7" top="0.75" bottom="0.75" header="0.3" footer="0.3"/>
    </customSheetView>
    <customSheetView guid="{F121DFDB-F7EE-4DC0-9C56-78F12606351C}" state="hidden">
      <selection activeCell="D17" sqref="D17"/>
      <pageMargins left="0.7" right="0.7" top="0.75" bottom="0.75" header="0.3" footer="0.3"/>
    </customSheetView>
    <customSheetView guid="{408714B3-C490-4A0A-9E6B-4A6408ECE2F9}" state="hidden">
      <selection activeCell="D17" sqref="D17"/>
      <pageMargins left="0.7" right="0.7" top="0.75" bottom="0.75" header="0.3" footer="0.3"/>
    </customSheetView>
    <customSheetView guid="{B54B3B29-DBE5-4E05-B57A-733E861AD3D8}" state="hidden">
      <selection activeCell="D17" sqref="D17"/>
      <pageMargins left="0.7" right="0.7" top="0.75" bottom="0.75" header="0.3" footer="0.3"/>
    </customSheetView>
    <customSheetView guid="{15204AAF-F8D6-4F5C-B779-8142D767886E}" state="hidden">
      <selection activeCell="D17" sqref="D17"/>
      <pageMargins left="0.7" right="0.7" top="0.75" bottom="0.75" header="0.3" footer="0.3"/>
    </customSheetView>
    <customSheetView guid="{8B59E16A-52F3-478D-8070-E07F285B6736}" state="hidden">
      <selection activeCell="D17" sqref="D17"/>
      <pageMargins left="0.7" right="0.7" top="0.75" bottom="0.75" header="0.3" footer="0.3"/>
    </customSheetView>
    <customSheetView guid="{E86B1091-79BC-4885-BAD8-FD89DD72A1A1}" state="hidden">
      <selection activeCell="D17" sqref="D17"/>
      <pageMargins left="0.7" right="0.7" top="0.75" bottom="0.75" header="0.3" footer="0.3"/>
    </customSheetView>
    <customSheetView guid="{E948BCE7-2060-41BB-8D33-622594444302}" state="hidden">
      <selection activeCell="D17" sqref="D17"/>
      <pageMargins left="0.7" right="0.7" top="0.75" bottom="0.75" header="0.3" footer="0.3"/>
    </customSheetView>
    <customSheetView guid="{36D2D0A1-A13B-4BF2-9A8A-F42E50683E85}" state="hidden">
      <selection activeCell="D17" sqref="D17"/>
      <pageMargins left="0.7" right="0.7" top="0.75" bottom="0.75" header="0.3" footer="0.3"/>
    </customSheetView>
    <customSheetView guid="{18079F88-A1E0-412F-9473-D8F8B099181E}" state="hidden">
      <selection activeCell="D17" sqref="D17"/>
      <pageMargins left="0.7" right="0.7" top="0.75" bottom="0.75" header="0.3" footer="0.3"/>
    </customSheetView>
    <customSheetView guid="{82F36205-E67C-4794-BB0C-024D3E9E2E22}" state="hidden">
      <selection activeCell="D17" sqref="D17"/>
      <pageMargins left="0.7" right="0.7" top="0.75" bottom="0.75" header="0.3" footer="0.3"/>
    </customSheetView>
    <customSheetView guid="{F976164E-0E99-4807-8FC3-52215D1D897C}" state="hidden">
      <selection activeCell="D17" sqref="D17"/>
      <pageMargins left="0.7" right="0.7" top="0.75" bottom="0.75" header="0.3" footer="0.3"/>
    </customSheetView>
    <customSheetView guid="{4C04BD47-84CE-4273-ACF8-B93F72B2FC29}" state="hidden">
      <selection activeCell="D17" sqref="D17"/>
      <pageMargins left="0.7" right="0.7" top="0.75" bottom="0.75" header="0.3" footer="0.3"/>
    </customSheetView>
    <customSheetView guid="{B7BCDC88-F3BD-48B0-8DD5-36B47A2B1128}" state="hidden">
      <selection activeCell="D17" sqref="D17"/>
      <pageMargins left="0.7" right="0.7" top="0.75" bottom="0.75" header="0.3" footer="0.3"/>
    </customSheetView>
    <customSheetView guid="{5FC3DCBB-1083-4C50-A3FD-B9D4538DA773}" state="hidden">
      <selection activeCell="D17" sqref="D17"/>
      <pageMargins left="0.7" right="0.7" top="0.75" bottom="0.75" header="0.3" footer="0.3"/>
    </customSheetView>
    <customSheetView guid="{743A6B8C-8B96-401A-AAC5-2EB1A52E66BC}" state="hidden">
      <selection activeCell="D17" sqref="D17"/>
      <pageMargins left="0.7" right="0.7" top="0.75" bottom="0.75" header="0.3" footer="0.3"/>
    </customSheetView>
    <customSheetView guid="{9D0FF73D-5DF0-4F8B-8248-B6B5C80F626B}" state="hidden">
      <selection activeCell="D17" sqref="D17"/>
      <pageMargins left="0.7" right="0.7" top="0.75" bottom="0.75" header="0.3" footer="0.3"/>
    </customSheetView>
    <customSheetView guid="{E78475F9-8E88-486A-B527-CF4D0005F119}" state="hidden">
      <selection activeCell="D17" sqref="D17"/>
      <pageMargins left="0.7" right="0.7" top="0.75" bottom="0.75" header="0.3" footer="0.3"/>
    </customSheetView>
    <customSheetView guid="{D5108DDB-1CA7-4882-8509-9DD5CB1D05D4}" state="hidden">
      <selection activeCell="D17" sqref="D17"/>
      <pageMargins left="0.7" right="0.7" top="0.75" bottom="0.75" header="0.3" footer="0.3"/>
    </customSheetView>
    <customSheetView guid="{6FC8E45E-B7EC-432F-999B-187E52E5BCD1}" state="hidden">
      <selection activeCell="D17" sqref="D17"/>
      <pageMargins left="0.7" right="0.7" top="0.75" bottom="0.75" header="0.3" footer="0.3"/>
    </customSheetView>
    <customSheetView guid="{1FBB4969-6CBF-41D4-A639-A7476D452D85}" state="hidden">
      <selection activeCell="D17" sqref="D17"/>
      <pageMargins left="0.7" right="0.7" top="0.75" bottom="0.75" header="0.3" footer="0.3"/>
    </customSheetView>
    <customSheetView guid="{8553E7FD-9F31-43F9-9E4D-7B67B2E0411A}" state="hidden">
      <selection activeCell="D17" sqref="D17"/>
      <pageMargins left="0.7" right="0.7" top="0.75" bottom="0.75" header="0.3" footer="0.3"/>
    </customSheetView>
    <customSheetView guid="{6DA8A8FD-352D-4610-BC5A-169CD7F1B872}" state="hidden">
      <selection activeCell="D17" sqref="D17"/>
      <pageMargins left="0.7" right="0.7" top="0.75" bottom="0.75" header="0.3" footer="0.3"/>
    </customSheetView>
    <customSheetView guid="{2699C5E5-96D4-48DE-87D7-EC09646739BE}" state="hidden">
      <selection activeCell="D17" sqref="D17"/>
      <pageMargins left="0.7" right="0.7" top="0.75" bottom="0.75" header="0.3" footer="0.3"/>
    </customSheetView>
    <customSheetView guid="{FBCD9737-53FC-4BBA-9677-9554CB08187D}" state="hidden">
      <selection activeCell="D17" sqref="D17"/>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BG73"/>
  <sheetViews>
    <sheetView tabSelected="1" topLeftCell="A13" workbookViewId="0">
      <selection activeCell="K27" sqref="K27"/>
    </sheetView>
  </sheetViews>
  <sheetFormatPr defaultRowHeight="15" x14ac:dyDescent="0.25"/>
  <cols>
    <col min="1" max="1" width="9.140625" style="378"/>
    <col min="2" max="2" width="19.28515625" style="378" customWidth="1"/>
    <col min="3" max="3" width="9.140625" style="378"/>
    <col min="4" max="4" width="15.5703125" style="378" bestFit="1" customWidth="1"/>
    <col min="5" max="5" width="12.5703125" style="509" bestFit="1" customWidth="1"/>
    <col min="6" max="6" width="18.85546875" style="378" customWidth="1"/>
    <col min="7" max="7" width="14.140625" style="378" customWidth="1"/>
    <col min="8" max="8" width="23" style="378" customWidth="1"/>
    <col min="9" max="9" width="9.28515625" style="378" bestFit="1" customWidth="1"/>
    <col min="10" max="16384" width="9.140625" style="378"/>
  </cols>
  <sheetData>
    <row r="1" spans="1:59" s="463" customFormat="1" ht="17.25" customHeight="1" x14ac:dyDescent="0.25">
      <c r="A1" s="458" t="s">
        <v>116</v>
      </c>
      <c r="B1" s="459"/>
      <c r="C1" s="459"/>
      <c r="D1" s="460"/>
      <c r="E1" s="461"/>
      <c r="F1" s="459"/>
      <c r="G1" s="119" t="s">
        <v>4006</v>
      </c>
      <c r="H1" s="459"/>
      <c r="I1" s="459"/>
      <c r="J1" s="459"/>
      <c r="K1" s="459"/>
      <c r="L1" s="459"/>
      <c r="M1" s="459"/>
      <c r="N1" s="459"/>
      <c r="O1" s="459"/>
      <c r="P1" s="462"/>
      <c r="Q1" s="462"/>
      <c r="R1" s="462"/>
      <c r="S1" s="462"/>
      <c r="T1" s="462"/>
      <c r="AH1" s="464" t="s">
        <v>100</v>
      </c>
      <c r="BG1" s="464" t="s">
        <v>111</v>
      </c>
    </row>
    <row r="2" spans="1:59" s="463" customFormat="1" ht="17.25" customHeight="1" x14ac:dyDescent="0.25">
      <c r="A2" s="459"/>
      <c r="B2" s="459"/>
      <c r="C2" s="459"/>
      <c r="D2" s="460"/>
      <c r="E2" s="461"/>
      <c r="F2" s="459"/>
      <c r="G2" s="459"/>
      <c r="H2" s="459"/>
      <c r="I2" s="459"/>
      <c r="J2" s="459"/>
      <c r="K2" s="459"/>
      <c r="L2" s="459"/>
      <c r="M2" s="459"/>
      <c r="N2" s="459"/>
      <c r="O2" s="459"/>
      <c r="P2" s="462"/>
      <c r="Q2" s="462"/>
      <c r="R2" s="462"/>
      <c r="S2" s="462"/>
      <c r="T2" s="462"/>
      <c r="AH2" s="464" t="s">
        <v>106</v>
      </c>
      <c r="BG2" s="464" t="s">
        <v>112</v>
      </c>
    </row>
    <row r="3" spans="1:59" s="471" customFormat="1" ht="34.5" thickBot="1" x14ac:dyDescent="0.3">
      <c r="A3" s="465" t="s">
        <v>0</v>
      </c>
      <c r="B3" s="465" t="s">
        <v>13</v>
      </c>
      <c r="C3" s="465" t="s">
        <v>11</v>
      </c>
      <c r="D3" s="466" t="s">
        <v>14</v>
      </c>
      <c r="E3" s="467" t="s">
        <v>101</v>
      </c>
      <c r="F3" s="465" t="s">
        <v>15</v>
      </c>
      <c r="G3" s="468" t="s">
        <v>38</v>
      </c>
      <c r="H3" s="465" t="s">
        <v>39</v>
      </c>
      <c r="I3" s="465" t="s">
        <v>107</v>
      </c>
      <c r="J3" s="465" t="s">
        <v>21</v>
      </c>
      <c r="K3" s="465" t="s">
        <v>108</v>
      </c>
      <c r="L3" s="465" t="s">
        <v>40</v>
      </c>
      <c r="M3" s="469" t="s">
        <v>102</v>
      </c>
      <c r="N3" s="469" t="s">
        <v>103</v>
      </c>
      <c r="O3" s="465" t="s">
        <v>104</v>
      </c>
      <c r="P3" s="470"/>
      <c r="Q3" s="470"/>
      <c r="R3" s="470"/>
      <c r="S3" s="470"/>
      <c r="T3" s="470"/>
      <c r="AH3" s="472" t="s">
        <v>105</v>
      </c>
      <c r="BG3" s="472" t="s">
        <v>113</v>
      </c>
    </row>
    <row r="4" spans="1:59" s="479" customFormat="1" ht="15" customHeight="1" x14ac:dyDescent="0.25">
      <c r="A4" s="473"/>
      <c r="B4" s="473"/>
      <c r="C4" s="473"/>
      <c r="D4" s="474">
        <f>SUM(D5:D400)</f>
        <v>111572951.75</v>
      </c>
      <c r="E4" s="475"/>
      <c r="F4" s="473"/>
      <c r="G4" s="476">
        <f>SUM(G5:G115)</f>
        <v>899336.61</v>
      </c>
      <c r="H4" s="473"/>
      <c r="I4" s="473"/>
      <c r="J4" s="473"/>
      <c r="K4" s="473"/>
      <c r="L4" s="473"/>
      <c r="M4" s="477"/>
      <c r="N4" s="477"/>
      <c r="O4" s="473"/>
      <c r="P4" s="478"/>
      <c r="Q4" s="478"/>
      <c r="R4" s="478"/>
      <c r="S4" s="478"/>
      <c r="T4" s="478"/>
      <c r="AH4" s="362" t="s">
        <v>109</v>
      </c>
    </row>
    <row r="5" spans="1:59" s="480" customFormat="1" ht="101.25" x14ac:dyDescent="0.25">
      <c r="A5" s="480" t="s">
        <v>34</v>
      </c>
      <c r="B5" s="480" t="s">
        <v>156</v>
      </c>
      <c r="C5" s="480" t="s">
        <v>157</v>
      </c>
      <c r="D5" s="481">
        <v>825000</v>
      </c>
      <c r="E5" s="268" t="s">
        <v>60</v>
      </c>
      <c r="F5" s="480" t="s">
        <v>173</v>
      </c>
      <c r="G5" s="482">
        <v>59274.02</v>
      </c>
      <c r="H5" s="480" t="s">
        <v>179</v>
      </c>
      <c r="I5" s="480">
        <v>2015</v>
      </c>
      <c r="J5" s="483" t="s">
        <v>272</v>
      </c>
      <c r="K5" s="483">
        <v>42017</v>
      </c>
      <c r="L5" s="480" t="s">
        <v>41</v>
      </c>
      <c r="M5" s="484" t="s">
        <v>105</v>
      </c>
      <c r="N5" s="484" t="s">
        <v>105</v>
      </c>
    </row>
    <row r="6" spans="1:59" s="480" customFormat="1" ht="22.5" x14ac:dyDescent="0.25">
      <c r="A6" s="480" t="s">
        <v>36</v>
      </c>
      <c r="B6" s="480" t="s">
        <v>314</v>
      </c>
      <c r="C6" s="480" t="s">
        <v>317</v>
      </c>
      <c r="D6" s="481">
        <v>2500000</v>
      </c>
      <c r="E6" s="268">
        <v>2520</v>
      </c>
      <c r="F6" s="480" t="s">
        <v>173</v>
      </c>
      <c r="G6" s="482">
        <v>2096.75</v>
      </c>
      <c r="H6" s="480" t="s">
        <v>319</v>
      </c>
      <c r="I6" s="480">
        <v>2015</v>
      </c>
      <c r="J6" s="483" t="s">
        <v>273</v>
      </c>
      <c r="K6" s="483">
        <v>42052</v>
      </c>
      <c r="L6" s="480" t="s">
        <v>320</v>
      </c>
      <c r="M6" s="484" t="s">
        <v>148</v>
      </c>
      <c r="N6" s="484" t="s">
        <v>105</v>
      </c>
    </row>
    <row r="7" spans="1:59" s="480" customFormat="1" ht="22.5" x14ac:dyDescent="0.25">
      <c r="A7" s="480" t="s">
        <v>36</v>
      </c>
      <c r="B7" s="480" t="s">
        <v>315</v>
      </c>
      <c r="C7" s="480" t="s">
        <v>318</v>
      </c>
      <c r="D7" s="481">
        <v>13000000</v>
      </c>
      <c r="E7" s="268">
        <v>806514</v>
      </c>
      <c r="F7" s="480" t="s">
        <v>173</v>
      </c>
      <c r="G7" s="482">
        <v>122453</v>
      </c>
      <c r="H7" s="480" t="s">
        <v>319</v>
      </c>
      <c r="I7" s="480">
        <v>2015</v>
      </c>
      <c r="J7" s="483" t="s">
        <v>273</v>
      </c>
      <c r="K7" s="483">
        <v>42052</v>
      </c>
      <c r="L7" s="480" t="s">
        <v>320</v>
      </c>
      <c r="M7" s="484" t="s">
        <v>148</v>
      </c>
      <c r="N7" s="484" t="s">
        <v>105</v>
      </c>
    </row>
    <row r="8" spans="1:59" s="490" customFormat="1" ht="67.5" x14ac:dyDescent="0.25">
      <c r="A8" s="485" t="s">
        <v>35</v>
      </c>
      <c r="B8" s="485" t="s">
        <v>724</v>
      </c>
      <c r="C8" s="485" t="s">
        <v>685</v>
      </c>
      <c r="D8" s="481">
        <v>66361.25</v>
      </c>
      <c r="E8" s="268" t="s">
        <v>725</v>
      </c>
      <c r="F8" s="485" t="s">
        <v>173</v>
      </c>
      <c r="G8" s="482">
        <v>3281.25</v>
      </c>
      <c r="H8" s="485" t="s">
        <v>726</v>
      </c>
      <c r="I8" s="486">
        <v>2015</v>
      </c>
      <c r="J8" s="485" t="s">
        <v>25</v>
      </c>
      <c r="K8" s="487">
        <v>42121</v>
      </c>
      <c r="L8" s="485" t="s">
        <v>323</v>
      </c>
      <c r="M8" s="484" t="s">
        <v>148</v>
      </c>
      <c r="N8" s="484" t="s">
        <v>105</v>
      </c>
      <c r="O8" s="488"/>
      <c r="P8" s="489"/>
      <c r="Q8" s="489"/>
      <c r="R8" s="489"/>
      <c r="S8" s="489"/>
      <c r="T8" s="489"/>
    </row>
    <row r="9" spans="1:59" s="490" customFormat="1" ht="67.5" x14ac:dyDescent="0.25">
      <c r="A9" s="485" t="s">
        <v>35</v>
      </c>
      <c r="B9" s="485" t="s">
        <v>724</v>
      </c>
      <c r="C9" s="485" t="s">
        <v>685</v>
      </c>
      <c r="D9" s="481">
        <v>79122.5</v>
      </c>
      <c r="E9" s="268" t="s">
        <v>725</v>
      </c>
      <c r="F9" s="485" t="s">
        <v>173</v>
      </c>
      <c r="G9" s="482">
        <v>3902.5</v>
      </c>
      <c r="H9" s="485" t="s">
        <v>727</v>
      </c>
      <c r="I9" s="486">
        <v>2015</v>
      </c>
      <c r="J9" s="485" t="s">
        <v>25</v>
      </c>
      <c r="K9" s="487">
        <v>42121</v>
      </c>
      <c r="L9" s="485" t="s">
        <v>323</v>
      </c>
      <c r="M9" s="484" t="s">
        <v>148</v>
      </c>
      <c r="N9" s="484" t="s">
        <v>105</v>
      </c>
      <c r="O9" s="488"/>
      <c r="P9" s="489"/>
      <c r="Q9" s="489"/>
      <c r="R9" s="489"/>
      <c r="S9" s="489"/>
      <c r="T9" s="489"/>
    </row>
    <row r="10" spans="1:59" s="490" customFormat="1" ht="67.5" x14ac:dyDescent="0.25">
      <c r="A10" s="485" t="s">
        <v>418</v>
      </c>
      <c r="B10" s="485" t="s">
        <v>1093</v>
      </c>
      <c r="C10" s="485" t="s">
        <v>1096</v>
      </c>
      <c r="D10" s="481"/>
      <c r="E10" s="268"/>
      <c r="F10" s="485" t="s">
        <v>173</v>
      </c>
      <c r="G10" s="482">
        <v>29237.58</v>
      </c>
      <c r="H10" s="485" t="s">
        <v>1095</v>
      </c>
      <c r="I10" s="486">
        <v>2015</v>
      </c>
      <c r="J10" s="485" t="s">
        <v>26</v>
      </c>
      <c r="K10" s="487">
        <v>42143</v>
      </c>
      <c r="L10" s="485" t="s">
        <v>187</v>
      </c>
      <c r="M10" s="484" t="s">
        <v>148</v>
      </c>
      <c r="N10" s="484" t="s">
        <v>105</v>
      </c>
      <c r="O10" s="488"/>
      <c r="P10" s="489"/>
      <c r="Q10" s="489"/>
      <c r="R10" s="489"/>
      <c r="S10" s="489"/>
      <c r="T10" s="489"/>
    </row>
    <row r="11" spans="1:59" s="496" customFormat="1" ht="81" customHeight="1" x14ac:dyDescent="0.25">
      <c r="A11" s="491" t="s">
        <v>48</v>
      </c>
      <c r="B11" s="491" t="s">
        <v>2964</v>
      </c>
      <c r="C11" s="491" t="s">
        <v>2965</v>
      </c>
      <c r="D11" s="481">
        <v>1202468</v>
      </c>
      <c r="E11" s="492">
        <v>813704</v>
      </c>
      <c r="F11" s="491" t="s">
        <v>173</v>
      </c>
      <c r="G11" s="482">
        <v>1982.4</v>
      </c>
      <c r="H11" s="491" t="s">
        <v>3023</v>
      </c>
      <c r="I11" s="493">
        <v>2015</v>
      </c>
      <c r="J11" s="491" t="s">
        <v>2240</v>
      </c>
      <c r="K11" s="494">
        <v>42241</v>
      </c>
      <c r="L11" s="491" t="s">
        <v>323</v>
      </c>
      <c r="M11" s="484" t="s">
        <v>148</v>
      </c>
      <c r="N11" s="484" t="s">
        <v>105</v>
      </c>
      <c r="O11" s="488"/>
      <c r="P11" s="495"/>
      <c r="Q11" s="495"/>
      <c r="R11" s="495"/>
      <c r="S11" s="495"/>
      <c r="T11" s="495"/>
    </row>
    <row r="12" spans="1:59" s="496" customFormat="1" ht="81" customHeight="1" x14ac:dyDescent="0.25">
      <c r="A12" s="491" t="s">
        <v>3120</v>
      </c>
      <c r="B12" s="491" t="s">
        <v>3240</v>
      </c>
      <c r="C12" s="491" t="s">
        <v>3241</v>
      </c>
      <c r="D12" s="481">
        <v>24000000</v>
      </c>
      <c r="E12" s="492">
        <v>2448</v>
      </c>
      <c r="F12" s="491" t="s">
        <v>173</v>
      </c>
      <c r="G12" s="482">
        <v>34451.550000000003</v>
      </c>
      <c r="H12" s="491" t="s">
        <v>3242</v>
      </c>
      <c r="I12" s="493">
        <v>2015</v>
      </c>
      <c r="J12" s="491" t="s">
        <v>30</v>
      </c>
      <c r="K12" s="494">
        <v>42275</v>
      </c>
      <c r="L12" s="491" t="s">
        <v>187</v>
      </c>
      <c r="M12" s="484" t="s">
        <v>148</v>
      </c>
      <c r="N12" s="484" t="s">
        <v>105</v>
      </c>
      <c r="O12" s="488"/>
      <c r="P12" s="495"/>
      <c r="Q12" s="495"/>
      <c r="R12" s="495"/>
      <c r="S12" s="495"/>
      <c r="T12" s="495"/>
    </row>
    <row r="13" spans="1:59" s="496" customFormat="1" ht="81" customHeight="1" x14ac:dyDescent="0.25">
      <c r="A13" s="491" t="s">
        <v>3120</v>
      </c>
      <c r="B13" s="491" t="s">
        <v>46</v>
      </c>
      <c r="C13" s="491" t="s">
        <v>3021</v>
      </c>
      <c r="D13" s="481">
        <v>45000000</v>
      </c>
      <c r="E13" s="492">
        <v>2755</v>
      </c>
      <c r="F13" s="491" t="s">
        <v>173</v>
      </c>
      <c r="G13" s="482">
        <v>175747.5</v>
      </c>
      <c r="H13" s="491" t="s">
        <v>3121</v>
      </c>
      <c r="I13" s="493">
        <v>2015</v>
      </c>
      <c r="J13" s="491" t="s">
        <v>31</v>
      </c>
      <c r="K13" s="494">
        <v>42282</v>
      </c>
      <c r="L13" s="491" t="s">
        <v>187</v>
      </c>
      <c r="M13" s="484" t="s">
        <v>148</v>
      </c>
      <c r="N13" s="484" t="s">
        <v>105</v>
      </c>
      <c r="O13" s="488"/>
      <c r="P13" s="495"/>
      <c r="Q13" s="495"/>
      <c r="R13" s="495"/>
      <c r="S13" s="495"/>
      <c r="T13" s="495"/>
    </row>
    <row r="14" spans="1:59" s="496" customFormat="1" ht="47.25" customHeight="1" x14ac:dyDescent="0.25">
      <c r="A14" s="491" t="s">
        <v>37</v>
      </c>
      <c r="B14" s="491" t="s">
        <v>3415</v>
      </c>
      <c r="C14" s="491" t="s">
        <v>3416</v>
      </c>
      <c r="D14" s="481">
        <v>400000</v>
      </c>
      <c r="E14" s="492" t="s">
        <v>3417</v>
      </c>
      <c r="F14" s="491" t="s">
        <v>173</v>
      </c>
      <c r="G14" s="482">
        <v>29331.8</v>
      </c>
      <c r="H14" s="491" t="s">
        <v>3418</v>
      </c>
      <c r="I14" s="493">
        <v>2015</v>
      </c>
      <c r="J14" s="491" t="s">
        <v>31</v>
      </c>
      <c r="K14" s="494">
        <v>42289</v>
      </c>
      <c r="L14" s="491" t="s">
        <v>187</v>
      </c>
      <c r="M14" s="484" t="s">
        <v>148</v>
      </c>
      <c r="N14" s="484" t="s">
        <v>105</v>
      </c>
      <c r="O14" s="510"/>
      <c r="P14" s="495"/>
      <c r="Q14" s="495"/>
      <c r="R14" s="495"/>
      <c r="S14" s="495"/>
      <c r="T14" s="495"/>
    </row>
    <row r="15" spans="1:59" s="496" customFormat="1" ht="47.25" customHeight="1" x14ac:dyDescent="0.25">
      <c r="A15" s="491" t="s">
        <v>36</v>
      </c>
      <c r="B15" s="491" t="s">
        <v>315</v>
      </c>
      <c r="C15" s="491" t="s">
        <v>3455</v>
      </c>
      <c r="D15" s="481">
        <v>19000000</v>
      </c>
      <c r="E15" s="492" t="s">
        <v>3453</v>
      </c>
      <c r="F15" s="491" t="s">
        <v>173</v>
      </c>
      <c r="G15" s="482">
        <v>23615</v>
      </c>
      <c r="H15" s="491" t="s">
        <v>3456</v>
      </c>
      <c r="I15" s="493">
        <v>2015</v>
      </c>
      <c r="J15" s="491" t="s">
        <v>3475</v>
      </c>
      <c r="K15" s="494">
        <v>42310</v>
      </c>
      <c r="L15" s="491" t="s">
        <v>74</v>
      </c>
      <c r="M15" s="484" t="s">
        <v>148</v>
      </c>
      <c r="N15" s="484" t="s">
        <v>105</v>
      </c>
      <c r="O15" s="510"/>
      <c r="P15" s="495"/>
      <c r="Q15" s="495"/>
      <c r="R15" s="495"/>
      <c r="S15" s="495"/>
      <c r="T15" s="495"/>
    </row>
    <row r="16" spans="1:59" s="496" customFormat="1" ht="45" x14ac:dyDescent="0.25">
      <c r="A16" s="491" t="s">
        <v>670</v>
      </c>
      <c r="B16" s="491" t="s">
        <v>3961</v>
      </c>
      <c r="C16" s="491" t="s">
        <v>3962</v>
      </c>
      <c r="D16" s="481">
        <v>4000000</v>
      </c>
      <c r="E16" s="492" t="s">
        <v>3963</v>
      </c>
      <c r="F16" s="491" t="s">
        <v>3964</v>
      </c>
      <c r="G16" s="482">
        <v>253098.12</v>
      </c>
      <c r="H16" s="491" t="s">
        <v>3967</v>
      </c>
      <c r="I16" s="493">
        <v>2015</v>
      </c>
      <c r="J16" s="491" t="s">
        <v>3475</v>
      </c>
      <c r="K16" s="558" t="s">
        <v>99</v>
      </c>
      <c r="L16" s="491" t="s">
        <v>323</v>
      </c>
      <c r="M16" s="484" t="s">
        <v>148</v>
      </c>
      <c r="N16" s="484" t="s">
        <v>105</v>
      </c>
      <c r="O16" s="510"/>
      <c r="P16" s="495"/>
      <c r="Q16" s="495"/>
      <c r="R16" s="495"/>
      <c r="S16" s="495"/>
      <c r="T16" s="495"/>
    </row>
    <row r="17" spans="1:20" s="496" customFormat="1" ht="33.75" x14ac:dyDescent="0.25">
      <c r="A17" s="491" t="s">
        <v>34</v>
      </c>
      <c r="B17" s="491" t="s">
        <v>403</v>
      </c>
      <c r="C17" s="491" t="s">
        <v>3990</v>
      </c>
      <c r="D17" s="481">
        <v>1500000</v>
      </c>
      <c r="E17" s="492">
        <v>3129</v>
      </c>
      <c r="F17" s="491" t="s">
        <v>3964</v>
      </c>
      <c r="G17" s="482">
        <v>15251.14</v>
      </c>
      <c r="H17" s="491" t="s">
        <v>4002</v>
      </c>
      <c r="I17" s="493">
        <v>2015</v>
      </c>
      <c r="J17" s="491" t="s">
        <v>33</v>
      </c>
      <c r="K17" s="491"/>
      <c r="L17" s="491" t="s">
        <v>406</v>
      </c>
      <c r="M17" s="484" t="s">
        <v>105</v>
      </c>
      <c r="N17" s="484" t="s">
        <v>105</v>
      </c>
      <c r="O17" s="510"/>
      <c r="P17" s="495"/>
      <c r="Q17" s="495"/>
      <c r="R17" s="495"/>
      <c r="S17" s="495"/>
      <c r="T17" s="495"/>
    </row>
    <row r="18" spans="1:20" s="496" customFormat="1" ht="33.75" x14ac:dyDescent="0.25">
      <c r="A18" s="491" t="s">
        <v>4445</v>
      </c>
      <c r="B18" s="491" t="s">
        <v>4439</v>
      </c>
      <c r="C18" s="491" t="s">
        <v>4440</v>
      </c>
      <c r="D18" s="481" t="s">
        <v>4441</v>
      </c>
      <c r="E18" s="492" t="s">
        <v>4442</v>
      </c>
      <c r="F18" s="491" t="s">
        <v>17</v>
      </c>
      <c r="G18" s="482">
        <v>133237</v>
      </c>
      <c r="H18" s="491" t="s">
        <v>4443</v>
      </c>
      <c r="I18" s="493">
        <v>2016</v>
      </c>
      <c r="J18" s="491" t="s">
        <v>22</v>
      </c>
      <c r="K18" s="494">
        <v>42387</v>
      </c>
      <c r="L18" s="491" t="s">
        <v>4444</v>
      </c>
      <c r="M18" s="484"/>
      <c r="N18" s="484"/>
      <c r="O18" s="510"/>
      <c r="P18" s="495"/>
      <c r="Q18" s="495"/>
      <c r="R18" s="495"/>
      <c r="S18" s="495"/>
      <c r="T18" s="495"/>
    </row>
    <row r="19" spans="1:20" s="496" customFormat="1" ht="33.75" x14ac:dyDescent="0.25">
      <c r="A19" s="491" t="s">
        <v>4445</v>
      </c>
      <c r="B19" s="491" t="s">
        <v>4446</v>
      </c>
      <c r="C19" s="491" t="s">
        <v>4447</v>
      </c>
      <c r="D19" s="481" t="s">
        <v>4448</v>
      </c>
      <c r="E19" s="492" t="s">
        <v>60</v>
      </c>
      <c r="F19" s="491" t="s">
        <v>17</v>
      </c>
      <c r="G19" s="482">
        <v>12377</v>
      </c>
      <c r="H19" s="491" t="s">
        <v>4449</v>
      </c>
      <c r="I19" s="493">
        <v>2016</v>
      </c>
      <c r="J19" s="491" t="s">
        <v>4450</v>
      </c>
      <c r="K19" s="494">
        <v>42394</v>
      </c>
      <c r="L19" s="491" t="s">
        <v>4444</v>
      </c>
      <c r="M19" s="484"/>
      <c r="N19" s="484"/>
      <c r="O19" s="510"/>
      <c r="P19" s="495"/>
      <c r="Q19" s="495"/>
      <c r="R19" s="495"/>
      <c r="S19" s="495"/>
      <c r="T19" s="495"/>
    </row>
    <row r="20" spans="1:20" s="506" customFormat="1" ht="11.25" x14ac:dyDescent="0.25">
      <c r="A20" s="498"/>
      <c r="B20" s="498"/>
      <c r="C20" s="498"/>
      <c r="D20" s="499"/>
      <c r="E20" s="500"/>
      <c r="F20" s="497"/>
      <c r="G20" s="501">
        <v>0</v>
      </c>
      <c r="H20" s="498"/>
      <c r="I20" s="502"/>
      <c r="J20" s="498"/>
      <c r="K20" s="498"/>
      <c r="L20" s="498"/>
      <c r="M20" s="503"/>
      <c r="N20" s="504"/>
      <c r="O20" s="505"/>
      <c r="P20" s="462"/>
      <c r="Q20" s="462"/>
      <c r="R20" s="462"/>
      <c r="S20" s="462"/>
      <c r="T20" s="462"/>
    </row>
    <row r="21" spans="1:20" s="506" customFormat="1" ht="11.25" x14ac:dyDescent="0.25">
      <c r="A21" s="498"/>
      <c r="B21" s="498"/>
      <c r="C21" s="498"/>
      <c r="D21" s="499"/>
      <c r="E21" s="500"/>
      <c r="F21" s="497"/>
      <c r="G21" s="501">
        <v>0</v>
      </c>
      <c r="H21" s="498"/>
      <c r="I21" s="502"/>
      <c r="J21" s="498"/>
      <c r="K21" s="498"/>
      <c r="L21" s="498"/>
      <c r="M21" s="503"/>
      <c r="N21" s="504"/>
      <c r="O21" s="505"/>
      <c r="P21" s="462"/>
      <c r="Q21" s="462"/>
      <c r="R21" s="462"/>
      <c r="S21" s="462"/>
      <c r="T21" s="462"/>
    </row>
    <row r="22" spans="1:20" s="506" customFormat="1" ht="11.25" x14ac:dyDescent="0.25">
      <c r="A22" s="498"/>
      <c r="B22" s="498"/>
      <c r="C22" s="498"/>
      <c r="D22" s="499"/>
      <c r="E22" s="500"/>
      <c r="F22" s="497"/>
      <c r="G22" s="501">
        <v>0</v>
      </c>
      <c r="H22" s="498"/>
      <c r="I22" s="502"/>
      <c r="J22" s="498"/>
      <c r="K22" s="498"/>
      <c r="L22" s="498"/>
      <c r="M22" s="503"/>
      <c r="N22" s="504"/>
      <c r="O22" s="505"/>
      <c r="P22" s="462"/>
      <c r="Q22" s="462"/>
      <c r="R22" s="462"/>
      <c r="S22" s="462"/>
      <c r="T22" s="462"/>
    </row>
    <row r="23" spans="1:20" s="506" customFormat="1" ht="11.25" x14ac:dyDescent="0.25">
      <c r="A23" s="498"/>
      <c r="B23" s="498"/>
      <c r="C23" s="498"/>
      <c r="D23" s="499"/>
      <c r="E23" s="500"/>
      <c r="F23" s="497"/>
      <c r="G23" s="501">
        <v>0</v>
      </c>
      <c r="H23" s="498"/>
      <c r="I23" s="502"/>
      <c r="J23" s="498"/>
      <c r="K23" s="498"/>
      <c r="L23" s="498"/>
      <c r="M23" s="503"/>
      <c r="N23" s="504"/>
      <c r="O23" s="505"/>
      <c r="P23" s="462"/>
      <c r="Q23" s="462"/>
      <c r="R23" s="462"/>
      <c r="S23" s="462"/>
      <c r="T23" s="462"/>
    </row>
    <row r="24" spans="1:20" s="506" customFormat="1" ht="11.25" x14ac:dyDescent="0.25">
      <c r="A24" s="498"/>
      <c r="B24" s="498"/>
      <c r="C24" s="498"/>
      <c r="D24" s="499"/>
      <c r="E24" s="500"/>
      <c r="F24" s="497"/>
      <c r="G24" s="501">
        <v>0</v>
      </c>
      <c r="H24" s="498"/>
      <c r="I24" s="502"/>
      <c r="J24" s="498"/>
      <c r="K24" s="498"/>
      <c r="L24" s="498"/>
      <c r="M24" s="503"/>
      <c r="N24" s="504"/>
      <c r="O24" s="505"/>
      <c r="P24" s="462"/>
      <c r="Q24" s="462"/>
      <c r="R24" s="462"/>
      <c r="S24" s="462"/>
      <c r="T24" s="462"/>
    </row>
    <row r="25" spans="1:20" s="506" customFormat="1" ht="11.25" x14ac:dyDescent="0.25">
      <c r="A25" s="498"/>
      <c r="B25" s="498"/>
      <c r="C25" s="498"/>
      <c r="D25" s="499"/>
      <c r="E25" s="500"/>
      <c r="F25" s="497"/>
      <c r="G25" s="501">
        <v>0</v>
      </c>
      <c r="H25" s="498"/>
      <c r="I25" s="502"/>
      <c r="J25" s="498"/>
      <c r="K25" s="498"/>
      <c r="L25" s="498"/>
      <c r="M25" s="503"/>
      <c r="N25" s="504"/>
      <c r="O25" s="505"/>
      <c r="P25" s="462"/>
      <c r="Q25" s="462"/>
      <c r="R25" s="462"/>
      <c r="S25" s="462"/>
      <c r="T25" s="462"/>
    </row>
    <row r="26" spans="1:20" s="506" customFormat="1" ht="11.25" x14ac:dyDescent="0.25">
      <c r="A26" s="498"/>
      <c r="B26" s="498"/>
      <c r="C26" s="498"/>
      <c r="D26" s="499"/>
      <c r="E26" s="500"/>
      <c r="F26" s="497"/>
      <c r="G26" s="501">
        <v>0</v>
      </c>
      <c r="H26" s="498"/>
      <c r="I26" s="502"/>
      <c r="J26" s="498"/>
      <c r="K26" s="498"/>
      <c r="L26" s="498"/>
      <c r="M26" s="503"/>
      <c r="N26" s="504"/>
      <c r="O26" s="505"/>
      <c r="P26" s="462"/>
      <c r="Q26" s="462"/>
      <c r="R26" s="462"/>
      <c r="S26" s="462"/>
      <c r="T26" s="462"/>
    </row>
    <row r="27" spans="1:20" s="506" customFormat="1" ht="11.25" x14ac:dyDescent="0.25">
      <c r="A27" s="498"/>
      <c r="B27" s="498"/>
      <c r="C27" s="498"/>
      <c r="D27" s="499"/>
      <c r="E27" s="500"/>
      <c r="F27" s="497"/>
      <c r="G27" s="501">
        <v>0</v>
      </c>
      <c r="H27" s="498"/>
      <c r="I27" s="502"/>
      <c r="J27" s="498"/>
      <c r="K27" s="498"/>
      <c r="L27" s="498"/>
      <c r="M27" s="503"/>
      <c r="N27" s="504"/>
      <c r="O27" s="505"/>
      <c r="P27" s="462"/>
      <c r="Q27" s="462"/>
      <c r="R27" s="462"/>
      <c r="S27" s="462"/>
      <c r="T27" s="462"/>
    </row>
    <row r="28" spans="1:20" s="506" customFormat="1" ht="11.25" x14ac:dyDescent="0.25">
      <c r="A28" s="498"/>
      <c r="B28" s="498"/>
      <c r="C28" s="498"/>
      <c r="D28" s="499"/>
      <c r="E28" s="500"/>
      <c r="F28" s="497"/>
      <c r="G28" s="501">
        <v>0</v>
      </c>
      <c r="H28" s="498"/>
      <c r="I28" s="502"/>
      <c r="J28" s="498"/>
      <c r="K28" s="498"/>
      <c r="L28" s="498"/>
      <c r="M28" s="503"/>
      <c r="N28" s="504"/>
      <c r="O28" s="505"/>
      <c r="P28" s="462"/>
      <c r="Q28" s="462"/>
      <c r="R28" s="462"/>
      <c r="S28" s="462"/>
      <c r="T28" s="462"/>
    </row>
    <row r="29" spans="1:20" s="506" customFormat="1" ht="11.25" x14ac:dyDescent="0.25">
      <c r="A29" s="498"/>
      <c r="B29" s="498"/>
      <c r="C29" s="498"/>
      <c r="D29" s="499"/>
      <c r="E29" s="500"/>
      <c r="F29" s="497"/>
      <c r="G29" s="501">
        <v>0</v>
      </c>
      <c r="H29" s="498"/>
      <c r="I29" s="502"/>
      <c r="J29" s="498"/>
      <c r="K29" s="498"/>
      <c r="L29" s="498"/>
      <c r="M29" s="503"/>
      <c r="N29" s="504"/>
      <c r="O29" s="505"/>
      <c r="P29" s="462"/>
      <c r="Q29" s="462"/>
      <c r="R29" s="462"/>
      <c r="S29" s="462"/>
      <c r="T29" s="462"/>
    </row>
    <row r="30" spans="1:20" s="506" customFormat="1" ht="11.25" x14ac:dyDescent="0.25">
      <c r="A30" s="498"/>
      <c r="B30" s="498"/>
      <c r="C30" s="498"/>
      <c r="D30" s="499"/>
      <c r="E30" s="500"/>
      <c r="F30" s="497"/>
      <c r="G30" s="501">
        <v>0</v>
      </c>
      <c r="H30" s="498"/>
      <c r="I30" s="502"/>
      <c r="J30" s="498"/>
      <c r="K30" s="498"/>
      <c r="L30" s="498"/>
      <c r="M30" s="503"/>
      <c r="N30" s="504"/>
      <c r="O30" s="505"/>
      <c r="P30" s="462"/>
      <c r="Q30" s="462"/>
      <c r="R30" s="462"/>
      <c r="S30" s="462"/>
      <c r="T30" s="462"/>
    </row>
    <row r="31" spans="1:20" s="506" customFormat="1" ht="11.25" x14ac:dyDescent="0.25">
      <c r="A31" s="498"/>
      <c r="B31" s="498"/>
      <c r="C31" s="498"/>
      <c r="D31" s="499"/>
      <c r="E31" s="500"/>
      <c r="F31" s="497"/>
      <c r="G31" s="501">
        <v>0</v>
      </c>
      <c r="H31" s="498"/>
      <c r="I31" s="502"/>
      <c r="J31" s="498"/>
      <c r="K31" s="498"/>
      <c r="L31" s="498"/>
      <c r="M31" s="503"/>
      <c r="N31" s="504"/>
      <c r="O31" s="505"/>
      <c r="P31" s="462"/>
      <c r="Q31" s="462"/>
      <c r="R31" s="462"/>
      <c r="S31" s="462"/>
      <c r="T31" s="462"/>
    </row>
    <row r="32" spans="1:20" s="506" customFormat="1" ht="11.25" x14ac:dyDescent="0.25">
      <c r="A32" s="498"/>
      <c r="B32" s="498"/>
      <c r="C32" s="498"/>
      <c r="D32" s="499"/>
      <c r="E32" s="500"/>
      <c r="F32" s="497"/>
      <c r="G32" s="501">
        <v>0</v>
      </c>
      <c r="H32" s="498"/>
      <c r="I32" s="502"/>
      <c r="J32" s="498"/>
      <c r="K32" s="498"/>
      <c r="L32" s="498"/>
      <c r="M32" s="503"/>
      <c r="N32" s="504"/>
      <c r="O32" s="505"/>
      <c r="P32" s="462"/>
      <c r="Q32" s="462"/>
      <c r="R32" s="462"/>
      <c r="S32" s="462"/>
      <c r="T32" s="462"/>
    </row>
    <row r="33" spans="1:20" s="506" customFormat="1" ht="11.25" x14ac:dyDescent="0.25">
      <c r="A33" s="498"/>
      <c r="B33" s="498"/>
      <c r="C33" s="498"/>
      <c r="D33" s="499"/>
      <c r="E33" s="500"/>
      <c r="F33" s="497"/>
      <c r="G33" s="501">
        <v>0</v>
      </c>
      <c r="H33" s="498"/>
      <c r="I33" s="502"/>
      <c r="J33" s="498"/>
      <c r="K33" s="498"/>
      <c r="L33" s="498"/>
      <c r="M33" s="503"/>
      <c r="N33" s="504"/>
      <c r="O33" s="505"/>
      <c r="P33" s="462"/>
      <c r="Q33" s="462"/>
      <c r="R33" s="462"/>
      <c r="S33" s="462"/>
      <c r="T33" s="462"/>
    </row>
    <row r="34" spans="1:20" s="506" customFormat="1" ht="11.25" x14ac:dyDescent="0.25">
      <c r="A34" s="498"/>
      <c r="B34" s="498"/>
      <c r="C34" s="498"/>
      <c r="D34" s="499"/>
      <c r="E34" s="500"/>
      <c r="F34" s="497"/>
      <c r="G34" s="501">
        <v>0</v>
      </c>
      <c r="H34" s="498"/>
      <c r="I34" s="502"/>
      <c r="J34" s="498"/>
      <c r="K34" s="498"/>
      <c r="L34" s="498"/>
      <c r="M34" s="503"/>
      <c r="N34" s="504"/>
      <c r="O34" s="505"/>
      <c r="P34" s="462"/>
      <c r="Q34" s="462"/>
      <c r="R34" s="462"/>
      <c r="S34" s="462"/>
      <c r="T34" s="462"/>
    </row>
    <row r="35" spans="1:20" s="506" customFormat="1" ht="11.25" x14ac:dyDescent="0.25">
      <c r="A35" s="498"/>
      <c r="B35" s="498"/>
      <c r="C35" s="498"/>
      <c r="D35" s="499"/>
      <c r="E35" s="500"/>
      <c r="F35" s="497"/>
      <c r="G35" s="501">
        <v>0</v>
      </c>
      <c r="H35" s="498"/>
      <c r="I35" s="502"/>
      <c r="J35" s="498"/>
      <c r="K35" s="498"/>
      <c r="L35" s="498"/>
      <c r="M35" s="503"/>
      <c r="N35" s="504"/>
      <c r="O35" s="505"/>
      <c r="P35" s="462"/>
      <c r="Q35" s="462"/>
      <c r="R35" s="462"/>
      <c r="S35" s="462"/>
      <c r="T35" s="462"/>
    </row>
    <row r="36" spans="1:20" s="506" customFormat="1" ht="11.25" x14ac:dyDescent="0.25">
      <c r="A36" s="498"/>
      <c r="B36" s="498"/>
      <c r="C36" s="498"/>
      <c r="D36" s="499"/>
      <c r="E36" s="500"/>
      <c r="F36" s="497"/>
      <c r="G36" s="501">
        <v>0</v>
      </c>
      <c r="H36" s="498"/>
      <c r="I36" s="502"/>
      <c r="J36" s="498"/>
      <c r="K36" s="498"/>
      <c r="L36" s="498"/>
      <c r="M36" s="503"/>
      <c r="N36" s="504"/>
      <c r="O36" s="505"/>
      <c r="P36" s="462"/>
      <c r="Q36" s="462"/>
      <c r="R36" s="462"/>
      <c r="S36" s="462"/>
      <c r="T36" s="462"/>
    </row>
    <row r="37" spans="1:20" s="506" customFormat="1" ht="11.25" x14ac:dyDescent="0.25">
      <c r="A37" s="498"/>
      <c r="B37" s="498"/>
      <c r="C37" s="498"/>
      <c r="D37" s="499"/>
      <c r="E37" s="500"/>
      <c r="F37" s="497"/>
      <c r="G37" s="501">
        <v>0</v>
      </c>
      <c r="H37" s="498"/>
      <c r="I37" s="502"/>
      <c r="J37" s="498"/>
      <c r="K37" s="498"/>
      <c r="L37" s="498"/>
      <c r="M37" s="503"/>
      <c r="N37" s="504"/>
      <c r="O37" s="505"/>
      <c r="P37" s="462"/>
      <c r="Q37" s="462"/>
      <c r="R37" s="462"/>
      <c r="S37" s="462"/>
      <c r="T37" s="462"/>
    </row>
    <row r="38" spans="1:20" s="506" customFormat="1" ht="11.25" x14ac:dyDescent="0.25">
      <c r="A38" s="498"/>
      <c r="B38" s="498"/>
      <c r="C38" s="498"/>
      <c r="D38" s="499"/>
      <c r="E38" s="500"/>
      <c r="F38" s="497"/>
      <c r="G38" s="501">
        <v>0</v>
      </c>
      <c r="H38" s="498"/>
      <c r="I38" s="502"/>
      <c r="J38" s="498"/>
      <c r="K38" s="498"/>
      <c r="L38" s="498"/>
      <c r="M38" s="503"/>
      <c r="N38" s="504"/>
      <c r="O38" s="505"/>
      <c r="P38" s="462"/>
      <c r="Q38" s="462"/>
      <c r="R38" s="462"/>
      <c r="S38" s="462"/>
      <c r="T38" s="462"/>
    </row>
    <row r="39" spans="1:20" s="506" customFormat="1" ht="11.25" x14ac:dyDescent="0.25">
      <c r="A39" s="498"/>
      <c r="B39" s="498"/>
      <c r="C39" s="498"/>
      <c r="D39" s="499"/>
      <c r="E39" s="500"/>
      <c r="F39" s="497"/>
      <c r="G39" s="501">
        <v>0</v>
      </c>
      <c r="H39" s="498"/>
      <c r="I39" s="502"/>
      <c r="J39" s="498"/>
      <c r="K39" s="498"/>
      <c r="L39" s="498"/>
      <c r="M39" s="503"/>
      <c r="N39" s="504"/>
      <c r="O39" s="505"/>
      <c r="P39" s="462"/>
      <c r="Q39" s="462"/>
      <c r="R39" s="462"/>
      <c r="S39" s="462"/>
      <c r="T39" s="462"/>
    </row>
    <row r="40" spans="1:20" s="506" customFormat="1" ht="11.25" x14ac:dyDescent="0.25">
      <c r="A40" s="498"/>
      <c r="B40" s="498"/>
      <c r="C40" s="498"/>
      <c r="D40" s="499"/>
      <c r="E40" s="500"/>
      <c r="F40" s="497"/>
      <c r="G40" s="501">
        <v>0</v>
      </c>
      <c r="H40" s="498"/>
      <c r="I40" s="502"/>
      <c r="J40" s="498"/>
      <c r="K40" s="498"/>
      <c r="L40" s="498"/>
      <c r="M40" s="503"/>
      <c r="N40" s="504"/>
      <c r="O40" s="505"/>
      <c r="P40" s="462"/>
      <c r="Q40" s="462"/>
      <c r="R40" s="462"/>
      <c r="S40" s="462"/>
      <c r="T40" s="462"/>
    </row>
    <row r="41" spans="1:20" s="506" customFormat="1" ht="11.25" x14ac:dyDescent="0.25">
      <c r="A41" s="498"/>
      <c r="B41" s="498"/>
      <c r="C41" s="498"/>
      <c r="D41" s="499"/>
      <c r="E41" s="500"/>
      <c r="F41" s="497"/>
      <c r="G41" s="501">
        <v>0</v>
      </c>
      <c r="H41" s="498"/>
      <c r="I41" s="502"/>
      <c r="J41" s="498"/>
      <c r="K41" s="498"/>
      <c r="L41" s="498"/>
      <c r="M41" s="503"/>
      <c r="N41" s="504"/>
      <c r="O41" s="505"/>
      <c r="P41" s="462"/>
      <c r="Q41" s="462"/>
      <c r="R41" s="462"/>
      <c r="S41" s="462"/>
      <c r="T41" s="462"/>
    </row>
    <row r="42" spans="1:20" s="506" customFormat="1" ht="11.25" x14ac:dyDescent="0.25">
      <c r="A42" s="498"/>
      <c r="B42" s="498"/>
      <c r="C42" s="498"/>
      <c r="D42" s="499"/>
      <c r="E42" s="500"/>
      <c r="F42" s="497"/>
      <c r="G42" s="501">
        <v>0</v>
      </c>
      <c r="H42" s="498"/>
      <c r="I42" s="502"/>
      <c r="J42" s="498"/>
      <c r="K42" s="498"/>
      <c r="L42" s="498"/>
      <c r="M42" s="503"/>
      <c r="N42" s="504"/>
      <c r="O42" s="505"/>
      <c r="P42" s="462"/>
      <c r="Q42" s="462"/>
      <c r="R42" s="462"/>
      <c r="S42" s="462"/>
      <c r="T42" s="462"/>
    </row>
    <row r="43" spans="1:20" s="506" customFormat="1" ht="11.25" x14ac:dyDescent="0.25">
      <c r="A43" s="498"/>
      <c r="B43" s="498"/>
      <c r="C43" s="498"/>
      <c r="D43" s="499"/>
      <c r="E43" s="500"/>
      <c r="F43" s="497"/>
      <c r="G43" s="501">
        <v>0</v>
      </c>
      <c r="H43" s="498"/>
      <c r="I43" s="502"/>
      <c r="J43" s="498"/>
      <c r="K43" s="498"/>
      <c r="L43" s="498"/>
      <c r="M43" s="503"/>
      <c r="N43" s="504"/>
      <c r="O43" s="505"/>
      <c r="P43" s="462"/>
      <c r="Q43" s="462"/>
      <c r="R43" s="462"/>
      <c r="S43" s="462"/>
      <c r="T43" s="462"/>
    </row>
    <row r="44" spans="1:20" s="506" customFormat="1" ht="11.25" x14ac:dyDescent="0.25">
      <c r="A44" s="498"/>
      <c r="B44" s="498"/>
      <c r="C44" s="498"/>
      <c r="D44" s="499"/>
      <c r="E44" s="500"/>
      <c r="F44" s="497"/>
      <c r="G44" s="501">
        <v>0</v>
      </c>
      <c r="H44" s="498"/>
      <c r="I44" s="502"/>
      <c r="J44" s="498"/>
      <c r="K44" s="498"/>
      <c r="L44" s="498"/>
      <c r="M44" s="503"/>
      <c r="N44" s="504"/>
      <c r="O44" s="505"/>
      <c r="P44" s="462"/>
      <c r="Q44" s="462"/>
      <c r="R44" s="462"/>
      <c r="S44" s="462"/>
      <c r="T44" s="462"/>
    </row>
    <row r="45" spans="1:20" s="506" customFormat="1" ht="11.25" x14ac:dyDescent="0.25">
      <c r="A45" s="498"/>
      <c r="B45" s="498"/>
      <c r="C45" s="498"/>
      <c r="D45" s="499"/>
      <c r="E45" s="500"/>
      <c r="F45" s="497"/>
      <c r="G45" s="501">
        <v>0</v>
      </c>
      <c r="H45" s="498"/>
      <c r="I45" s="502"/>
      <c r="J45" s="498"/>
      <c r="K45" s="498"/>
      <c r="L45" s="498"/>
      <c r="M45" s="503"/>
      <c r="N45" s="504"/>
      <c r="O45" s="505"/>
      <c r="P45" s="462"/>
      <c r="Q45" s="462"/>
      <c r="R45" s="462"/>
      <c r="S45" s="462"/>
      <c r="T45" s="462"/>
    </row>
    <row r="46" spans="1:20" s="506" customFormat="1" ht="11.25" x14ac:dyDescent="0.25">
      <c r="A46" s="498"/>
      <c r="B46" s="498"/>
      <c r="C46" s="498"/>
      <c r="D46" s="499"/>
      <c r="E46" s="500"/>
      <c r="F46" s="497"/>
      <c r="G46" s="501">
        <v>0</v>
      </c>
      <c r="H46" s="498"/>
      <c r="I46" s="502"/>
      <c r="J46" s="498"/>
      <c r="K46" s="498"/>
      <c r="L46" s="498"/>
      <c r="M46" s="503"/>
      <c r="N46" s="504"/>
      <c r="O46" s="505"/>
      <c r="P46" s="462"/>
      <c r="Q46" s="462"/>
      <c r="R46" s="462"/>
      <c r="S46" s="462"/>
      <c r="T46" s="462"/>
    </row>
    <row r="47" spans="1:20" s="506" customFormat="1" ht="11.25" x14ac:dyDescent="0.25">
      <c r="A47" s="498"/>
      <c r="B47" s="498"/>
      <c r="C47" s="498"/>
      <c r="D47" s="499"/>
      <c r="E47" s="500"/>
      <c r="F47" s="497"/>
      <c r="G47" s="501">
        <v>0</v>
      </c>
      <c r="H47" s="498"/>
      <c r="I47" s="502"/>
      <c r="J47" s="498"/>
      <c r="K47" s="498"/>
      <c r="L47" s="498"/>
      <c r="M47" s="503"/>
      <c r="N47" s="504"/>
      <c r="O47" s="505"/>
      <c r="P47" s="462"/>
      <c r="Q47" s="462"/>
      <c r="R47" s="462"/>
      <c r="S47" s="462"/>
      <c r="T47" s="462"/>
    </row>
    <row r="48" spans="1:20" s="506" customFormat="1" ht="11.25" x14ac:dyDescent="0.25">
      <c r="A48" s="498"/>
      <c r="B48" s="498"/>
      <c r="C48" s="498"/>
      <c r="D48" s="499"/>
      <c r="E48" s="500"/>
      <c r="F48" s="497"/>
      <c r="G48" s="501">
        <v>0</v>
      </c>
      <c r="H48" s="498"/>
      <c r="I48" s="502"/>
      <c r="J48" s="498"/>
      <c r="K48" s="498"/>
      <c r="L48" s="498"/>
      <c r="M48" s="503"/>
      <c r="N48" s="504"/>
      <c r="O48" s="505"/>
      <c r="P48" s="462"/>
      <c r="Q48" s="462"/>
      <c r="R48" s="462"/>
      <c r="S48" s="462"/>
      <c r="T48" s="462"/>
    </row>
    <row r="49" spans="5:5" s="508" customFormat="1" x14ac:dyDescent="0.25">
      <c r="E49" s="507"/>
    </row>
    <row r="50" spans="5:5" s="508" customFormat="1" x14ac:dyDescent="0.25">
      <c r="E50" s="507"/>
    </row>
    <row r="51" spans="5:5" s="508" customFormat="1" x14ac:dyDescent="0.25">
      <c r="E51" s="507"/>
    </row>
    <row r="52" spans="5:5" s="508" customFormat="1" x14ac:dyDescent="0.25">
      <c r="E52" s="507"/>
    </row>
    <row r="53" spans="5:5" s="508" customFormat="1" x14ac:dyDescent="0.25">
      <c r="E53" s="507"/>
    </row>
    <row r="54" spans="5:5" s="508" customFormat="1" x14ac:dyDescent="0.25">
      <c r="E54" s="507"/>
    </row>
    <row r="55" spans="5:5" s="508" customFormat="1" x14ac:dyDescent="0.25">
      <c r="E55" s="507"/>
    </row>
    <row r="56" spans="5:5" s="508" customFormat="1" x14ac:dyDescent="0.25">
      <c r="E56" s="507"/>
    </row>
    <row r="57" spans="5:5" s="508" customFormat="1" x14ac:dyDescent="0.25">
      <c r="E57" s="507"/>
    </row>
    <row r="58" spans="5:5" s="508" customFormat="1" x14ac:dyDescent="0.25">
      <c r="E58" s="507"/>
    </row>
    <row r="59" spans="5:5" s="508" customFormat="1" x14ac:dyDescent="0.25">
      <c r="E59" s="507"/>
    </row>
    <row r="60" spans="5:5" s="508" customFormat="1" x14ac:dyDescent="0.25">
      <c r="E60" s="507"/>
    </row>
    <row r="61" spans="5:5" s="508" customFormat="1" x14ac:dyDescent="0.25">
      <c r="E61" s="507"/>
    </row>
    <row r="62" spans="5:5" s="508" customFormat="1" x14ac:dyDescent="0.25">
      <c r="E62" s="507"/>
    </row>
    <row r="63" spans="5:5" s="508" customFormat="1" x14ac:dyDescent="0.25">
      <c r="E63" s="507"/>
    </row>
    <row r="64" spans="5:5" s="508" customFormat="1" x14ac:dyDescent="0.25">
      <c r="E64" s="507"/>
    </row>
    <row r="65" spans="5:5" s="508" customFormat="1" x14ac:dyDescent="0.25">
      <c r="E65" s="507"/>
    </row>
    <row r="66" spans="5:5" s="508" customFormat="1" x14ac:dyDescent="0.25">
      <c r="E66" s="507"/>
    </row>
    <row r="67" spans="5:5" s="508" customFormat="1" x14ac:dyDescent="0.25">
      <c r="E67" s="507"/>
    </row>
    <row r="68" spans="5:5" s="508" customFormat="1" x14ac:dyDescent="0.25">
      <c r="E68" s="507"/>
    </row>
    <row r="69" spans="5:5" s="508" customFormat="1" x14ac:dyDescent="0.25">
      <c r="E69" s="507"/>
    </row>
    <row r="70" spans="5:5" s="508" customFormat="1" x14ac:dyDescent="0.25">
      <c r="E70" s="507"/>
    </row>
    <row r="71" spans="5:5" s="508" customFormat="1" x14ac:dyDescent="0.25">
      <c r="E71" s="507"/>
    </row>
    <row r="72" spans="5:5" s="508" customFormat="1" x14ac:dyDescent="0.25">
      <c r="E72" s="507"/>
    </row>
    <row r="73" spans="5:5" s="508" customFormat="1" x14ac:dyDescent="0.25">
      <c r="E73" s="507"/>
    </row>
  </sheetData>
  <sheetProtection formatCells="0" formatColumns="0" formatRows="0" autoFilter="0"/>
  <protectedRanges>
    <protectedRange sqref="O14 O16:O48" name="Current week"/>
  </protectedRanges>
  <autoFilter ref="A3:O48"/>
  <customSheetViews>
    <customSheetView guid="{5495ECAE-4783-411D-818A-D8EDBC82D2AC}" showAutoFilter="1" topLeftCell="A10">
      <selection activeCell="E11" sqref="E11"/>
      <pageMargins left="0.7" right="0.7" top="0.75" bottom="0.75" header="0.3" footer="0.3"/>
      <pageSetup orientation="portrait" r:id="rId1"/>
      <autoFilter ref="A3:O48"/>
    </customSheetView>
    <customSheetView guid="{99C96E53-20B8-4C39-B2E0-60BB02E5589C}" showAutoFilter="1" topLeftCell="A13">
      <selection activeCell="A17" sqref="A17:XFD17"/>
      <pageMargins left="0.7" right="0.7" top="0.75" bottom="0.75" header="0.3" footer="0.3"/>
      <pageSetup orientation="portrait" r:id="rId2"/>
      <autoFilter ref="A3:O48"/>
    </customSheetView>
    <customSheetView guid="{8FCB8EB8-4FC2-40FD-A64A-15756752189C}" showAutoFilter="1">
      <selection activeCell="C14" sqref="C14"/>
      <pageMargins left="0.7" right="0.7" top="0.75" bottom="0.75" header="0.3" footer="0.3"/>
      <pageSetup orientation="portrait" r:id="rId3"/>
      <autoFilter ref="A3:O48"/>
    </customSheetView>
    <customSheetView guid="{D0527416-56DA-471C-B239-7844AAE5BBF2}" showAutoFilter="1" topLeftCell="A11">
      <selection activeCell="E13" sqref="E13"/>
      <pageMargins left="0.7" right="0.7" top="0.75" bottom="0.75" header="0.3" footer="0.3"/>
      <pageSetup orientation="portrait" r:id="rId4"/>
      <autoFilter ref="A3:O48"/>
    </customSheetView>
    <customSheetView guid="{D2AF4B55-6288-4404-BDA4-57667A3D222B}" showAutoFilter="1" topLeftCell="A10">
      <selection activeCell="A17" sqref="A17"/>
      <pageMargins left="0.7" right="0.7" top="0.75" bottom="0.75" header="0.3" footer="0.3"/>
      <pageSetup orientation="portrait" r:id="rId5"/>
      <autoFilter ref="A3:O48"/>
    </customSheetView>
    <customSheetView guid="{F121DFDB-F7EE-4DC0-9C56-78F12606351C}" showAutoFilter="1" topLeftCell="A11">
      <selection activeCell="G5" sqref="G5:G14"/>
      <pageMargins left="0.7" right="0.7" top="0.75" bottom="0.75" header="0.3" footer="0.3"/>
      <pageSetup orientation="portrait" r:id="rId6"/>
      <autoFilter ref="A3:O48"/>
    </customSheetView>
    <customSheetView guid="{408714B3-C490-4A0A-9E6B-4A6408ECE2F9}" filter="1" showAutoFilter="1" topLeftCell="A2">
      <selection activeCell="G13" sqref="G13:G14"/>
      <pageMargins left="0.7" right="0.7" top="0.75" bottom="0.75" header="0.3" footer="0.3"/>
      <pageSetup orientation="portrait" r:id="rId7"/>
      <autoFilter ref="A3:O48">
        <filterColumn colId="9">
          <filters>
            <filter val="October"/>
          </filters>
        </filterColumn>
      </autoFilter>
    </customSheetView>
    <customSheetView guid="{B54B3B29-DBE5-4E05-B57A-733E861AD3D8}" showAutoFilter="1">
      <selection activeCell="G2" sqref="G2"/>
      <pageMargins left="0.7" right="0.7" top="0.75" bottom="0.75" header="0.3" footer="0.3"/>
      <pageSetup orientation="portrait" r:id="rId8"/>
      <autoFilter ref="A3:O48"/>
    </customSheetView>
    <customSheetView guid="{15204AAF-F8D6-4F5C-B779-8142D767886E}" showAutoFilter="1">
      <selection activeCell="E19" sqref="E19"/>
      <pageMargins left="0.7" right="0.7" top="0.75" bottom="0.75" header="0.3" footer="0.3"/>
      <pageSetup orientation="portrait" r:id="rId9"/>
      <autoFilter ref="A3:O48"/>
    </customSheetView>
    <customSheetView guid="{8B59E16A-52F3-478D-8070-E07F285B6736}" showAutoFilter="1">
      <selection activeCell="C10" sqref="C10"/>
      <pageMargins left="0.7" right="0.7" top="0.75" bottom="0.75" header="0.3" footer="0.3"/>
      <pageSetup orientation="portrait" r:id="rId10"/>
      <autoFilter ref="A3:O48"/>
    </customSheetView>
    <customSheetView guid="{E86B1091-79BC-4885-BAD8-FD89DD72A1A1}" showAutoFilter="1">
      <selection activeCell="G2" sqref="G2"/>
      <pageMargins left="0.7" right="0.7" top="0.75" bottom="0.75" header="0.3" footer="0.3"/>
      <pageSetup orientation="portrait" r:id="rId11"/>
      <autoFilter ref="A3:O48"/>
    </customSheetView>
    <customSheetView guid="{E948BCE7-2060-41BB-8D33-622594444302}" showAutoFilter="1">
      <selection activeCell="A5" sqref="A5"/>
      <pageMargins left="0.7" right="0.7" top="0.75" bottom="0.75" header="0.3" footer="0.3"/>
      <pageSetup orientation="portrait" r:id="rId12"/>
      <autoFilter ref="A3:O48"/>
    </customSheetView>
    <customSheetView guid="{36D2D0A1-A13B-4BF2-9A8A-F42E50683E85}" showAutoFilter="1">
      <selection activeCell="D5" sqref="D5"/>
      <pageMargins left="0.7" right="0.7" top="0.75" bottom="0.75" header="0.3" footer="0.3"/>
      <pageSetup orientation="portrait" r:id="rId13"/>
      <autoFilter ref="A3:O48"/>
    </customSheetView>
    <customSheetView guid="{18079F88-A1E0-412F-9473-D8F8B099181E}" showAutoFilter="1">
      <selection activeCell="A10" sqref="A10"/>
      <pageMargins left="0.7" right="0.7" top="0.75" bottom="0.75" header="0.3" footer="0.3"/>
      <autoFilter ref="A3:O48"/>
    </customSheetView>
    <customSheetView guid="{82F36205-E67C-4794-BB0C-024D3E9E2E22}" showAutoFilter="1">
      <selection activeCell="H18" sqref="H15:H18"/>
      <pageMargins left="0.7" right="0.7" top="0.75" bottom="0.75" header="0.3" footer="0.3"/>
      <autoFilter ref="A3:O3"/>
    </customSheetView>
    <customSheetView guid="{F976164E-0E99-4807-8FC3-52215D1D897C}" showAutoFilter="1">
      <selection activeCell="A10" sqref="A10"/>
      <pageMargins left="0.7" right="0.7" top="0.75" bottom="0.75" header="0.3" footer="0.3"/>
      <autoFilter ref="A3:O3"/>
    </customSheetView>
    <customSheetView guid="{4C04BD47-84CE-4273-ACF8-B93F72B2FC29}" showAutoFilter="1">
      <selection activeCell="A10" sqref="A10"/>
      <pageMargins left="0.7" right="0.7" top="0.75" bottom="0.75" header="0.3" footer="0.3"/>
      <autoFilter ref="A3:O3"/>
    </customSheetView>
    <customSheetView guid="{B7BCDC88-F3BD-48B0-8DD5-36B47A2B1128}" showAutoFilter="1">
      <selection activeCell="C16" sqref="C16"/>
      <pageMargins left="0.7" right="0.7" top="0.75" bottom="0.75" header="0.3" footer="0.3"/>
      <autoFilter ref="A3:O3"/>
    </customSheetView>
    <customSheetView guid="{5FC3DCBB-1083-4C50-A3FD-B9D4538DA773}" showAutoFilter="1" topLeftCell="C1">
      <selection activeCell="H12" sqref="H12"/>
      <pageMargins left="0.7" right="0.7" top="0.75" bottom="0.75" header="0.3" footer="0.3"/>
      <autoFilter ref="A3:O3"/>
    </customSheetView>
    <customSheetView guid="{E78475F9-8E88-486A-B527-CF4D0005F119}" showAutoFilter="1">
      <selection activeCell="F2" sqref="F2"/>
      <pageMargins left="0.7" right="0.7" top="0.75" bottom="0.75" header="0.3" footer="0.3"/>
      <autoFilter ref="A3:O48"/>
    </customSheetView>
    <customSheetView guid="{D5108DDB-1CA7-4882-8509-9DD5CB1D05D4}" showAutoFilter="1">
      <selection activeCell="E10" sqref="E10"/>
      <pageMargins left="0.7" right="0.7" top="0.75" bottom="0.75" header="0.3" footer="0.3"/>
      <pageSetup orientation="portrait" r:id="rId14"/>
      <autoFilter ref="A3:O48"/>
    </customSheetView>
    <customSheetView guid="{6FC8E45E-B7EC-432F-999B-187E52E5BCD1}" showAutoFilter="1">
      <selection activeCell="E11" sqref="E11"/>
      <pageMargins left="0.7" right="0.7" top="0.75" bottom="0.75" header="0.3" footer="0.3"/>
      <pageSetup orientation="portrait" r:id="rId15"/>
      <autoFilter ref="A3:O48"/>
    </customSheetView>
    <customSheetView guid="{1FBB4969-6CBF-41D4-A639-A7476D452D85}" showAutoFilter="1">
      <selection activeCell="B11" sqref="B11"/>
      <pageMargins left="0.7" right="0.7" top="0.75" bottom="0.75" header="0.3" footer="0.3"/>
      <pageSetup orientation="portrait" r:id="rId16"/>
      <autoFilter ref="A3:O48"/>
    </customSheetView>
    <customSheetView guid="{8553E7FD-9F31-43F9-9E4D-7B67B2E0411A}" showAutoFilter="1">
      <selection activeCell="F13" sqref="F13"/>
      <pageMargins left="0.7" right="0.7" top="0.75" bottom="0.75" header="0.3" footer="0.3"/>
      <pageSetup orientation="portrait" r:id="rId17"/>
      <autoFilter ref="A3:O48"/>
    </customSheetView>
    <customSheetView guid="{6DA8A8FD-352D-4610-BC5A-169CD7F1B872}" filter="1" showAutoFilter="1" topLeftCell="A2">
      <selection activeCell="G13" sqref="G13:G14"/>
      <pageMargins left="0.7" right="0.7" top="0.75" bottom="0.75" header="0.3" footer="0.3"/>
      <pageSetup orientation="portrait" r:id="rId18"/>
      <autoFilter ref="A3:O48">
        <filterColumn colId="9">
          <filters>
            <filter val="October"/>
          </filters>
        </filterColumn>
      </autoFilter>
    </customSheetView>
    <customSheetView guid="{2699C5E5-96D4-48DE-87D7-EC09646739BE}" showAutoFilter="1" topLeftCell="A11">
      <selection activeCell="E13" sqref="E13"/>
      <pageMargins left="0.7" right="0.7" top="0.75" bottom="0.75" header="0.3" footer="0.3"/>
      <pageSetup orientation="portrait" r:id="rId19"/>
      <autoFilter ref="A3:O48"/>
    </customSheetView>
    <customSheetView guid="{FBCD9737-53FC-4BBA-9677-9554CB08187D}" showAutoFilter="1">
      <selection activeCell="C14" sqref="C14"/>
      <pageMargins left="0.7" right="0.7" top="0.75" bottom="0.75" header="0.3" footer="0.3"/>
      <pageSetup orientation="portrait" r:id="rId20"/>
      <autoFilter ref="A3:O48"/>
    </customSheetView>
  </customSheetViews>
  <pageMargins left="0.7" right="0.7" top="0.75" bottom="0.75" header="0.3" footer="0.3"/>
  <pageSetup orientation="portrait" r:id="rId21"/>
  <legacyDrawing r:id="rId2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sheetPr>
  <dimension ref="A1:XFD112"/>
  <sheetViews>
    <sheetView workbookViewId="0">
      <pane ySplit="4" topLeftCell="A59" activePane="bottomLeft" state="frozenSplit"/>
      <selection pane="bottomLeft" activeCell="G82" sqref="G82"/>
    </sheetView>
  </sheetViews>
  <sheetFormatPr defaultColWidth="8.28515625" defaultRowHeight="11.25" x14ac:dyDescent="0.2"/>
  <cols>
    <col min="1" max="1" width="8.28515625" style="11"/>
    <col min="2" max="2" width="10.42578125" style="11" customWidth="1"/>
    <col min="3" max="3" width="17.85546875" style="11" customWidth="1"/>
    <col min="4" max="4" width="15.28515625" style="23" bestFit="1" customWidth="1"/>
    <col min="5" max="5" width="12.5703125" style="11" bestFit="1" customWidth="1"/>
    <col min="6" max="6" width="8.28515625" style="11"/>
    <col min="7" max="7" width="14" style="23" customWidth="1"/>
    <col min="8" max="8" width="24.140625" style="11" customWidth="1"/>
    <col min="9" max="11" width="8.28515625" style="11"/>
    <col min="12" max="12" width="10.85546875" style="11" customWidth="1"/>
    <col min="13" max="16384" width="8.28515625" style="11"/>
  </cols>
  <sheetData>
    <row r="1" spans="1:59" s="12" customFormat="1" ht="28.5" customHeight="1" x14ac:dyDescent="0.25">
      <c r="A1" s="14" t="s">
        <v>117</v>
      </c>
      <c r="B1" s="11"/>
      <c r="C1" s="11"/>
      <c r="D1" s="23"/>
      <c r="E1" s="11"/>
      <c r="F1" s="11"/>
      <c r="G1" s="119" t="s">
        <v>4006</v>
      </c>
      <c r="H1" s="11"/>
      <c r="I1" s="11"/>
      <c r="J1" s="11"/>
      <c r="K1" s="11"/>
      <c r="L1" s="11"/>
      <c r="M1" s="11"/>
      <c r="N1" s="11"/>
      <c r="O1" s="11"/>
      <c r="P1" s="9"/>
      <c r="Q1" s="9"/>
      <c r="R1" s="9"/>
      <c r="S1" s="9"/>
      <c r="T1" s="9"/>
      <c r="AH1" s="13"/>
      <c r="BG1" s="13" t="s">
        <v>111</v>
      </c>
    </row>
    <row r="2" spans="1:59" s="12" customFormat="1" ht="17.25" customHeight="1" x14ac:dyDescent="0.2">
      <c r="A2" s="11"/>
      <c r="B2" s="11"/>
      <c r="C2" s="11"/>
      <c r="D2" s="23"/>
      <c r="E2" s="11"/>
      <c r="F2" s="11"/>
      <c r="G2" s="23"/>
      <c r="H2" s="11"/>
      <c r="I2" s="11"/>
      <c r="J2" s="11"/>
      <c r="K2" s="11"/>
      <c r="L2" s="11"/>
      <c r="M2" s="11"/>
      <c r="N2" s="11"/>
      <c r="O2" s="11"/>
      <c r="P2" s="9"/>
      <c r="Q2" s="9"/>
      <c r="R2" s="9"/>
      <c r="S2" s="9"/>
      <c r="T2" s="9"/>
      <c r="AH2" s="13"/>
      <c r="BG2" s="13" t="s">
        <v>112</v>
      </c>
    </row>
    <row r="3" spans="1:59" s="174" customFormat="1" ht="23.25" thickBot="1" x14ac:dyDescent="0.25">
      <c r="A3" s="172" t="s">
        <v>0</v>
      </c>
      <c r="B3" s="172" t="s">
        <v>13</v>
      </c>
      <c r="C3" s="172" t="s">
        <v>11</v>
      </c>
      <c r="D3" s="175" t="s">
        <v>14</v>
      </c>
      <c r="E3" s="176" t="s">
        <v>101</v>
      </c>
      <c r="F3" s="172" t="s">
        <v>15</v>
      </c>
      <c r="G3" s="177" t="s">
        <v>38</v>
      </c>
      <c r="H3" s="172" t="s">
        <v>39</v>
      </c>
      <c r="I3" s="172" t="s">
        <v>107</v>
      </c>
      <c r="J3" s="172" t="s">
        <v>21</v>
      </c>
      <c r="K3" s="172" t="s">
        <v>108</v>
      </c>
      <c r="L3" s="172" t="s">
        <v>40</v>
      </c>
      <c r="M3" s="173" t="s">
        <v>102</v>
      </c>
      <c r="N3" s="173" t="s">
        <v>103</v>
      </c>
      <c r="O3" s="178" t="s">
        <v>1060</v>
      </c>
      <c r="P3" s="16"/>
      <c r="Q3" s="16"/>
      <c r="R3" s="16"/>
      <c r="S3" s="16"/>
      <c r="T3" s="16"/>
      <c r="AH3" s="66"/>
      <c r="BG3" s="66" t="s">
        <v>113</v>
      </c>
    </row>
    <row r="4" spans="1:59" s="170" customFormat="1" ht="15" customHeight="1" x14ac:dyDescent="0.25">
      <c r="A4" s="166"/>
      <c r="B4" s="166"/>
      <c r="C4" s="166"/>
      <c r="D4" s="167">
        <f>SUM(D8:D32)</f>
        <v>201747570</v>
      </c>
      <c r="E4" s="179"/>
      <c r="F4" s="166"/>
      <c r="G4" s="167">
        <f>SUM(G8:G64)</f>
        <v>8096779.7630000012</v>
      </c>
      <c r="H4" s="166"/>
      <c r="I4" s="166"/>
      <c r="J4" s="166"/>
      <c r="K4" s="166"/>
      <c r="L4" s="166"/>
      <c r="M4" s="168"/>
      <c r="N4" s="168"/>
      <c r="O4" s="166"/>
      <c r="P4" s="169"/>
      <c r="Q4" s="169"/>
      <c r="R4" s="169"/>
      <c r="S4" s="169"/>
      <c r="T4" s="169"/>
      <c r="AH4" s="171"/>
    </row>
    <row r="5" spans="1:59" s="241" customFormat="1" ht="45" x14ac:dyDescent="0.2">
      <c r="A5" s="157" t="s">
        <v>44</v>
      </c>
      <c r="B5" s="157"/>
      <c r="C5" s="157" t="s">
        <v>410</v>
      </c>
      <c r="D5" s="158">
        <v>150000000</v>
      </c>
      <c r="E5" s="159"/>
      <c r="F5" s="157" t="s">
        <v>20</v>
      </c>
      <c r="G5" s="158">
        <v>2000000</v>
      </c>
      <c r="H5" s="157" t="s">
        <v>1819</v>
      </c>
      <c r="I5" s="157">
        <v>2015</v>
      </c>
      <c r="J5" s="157" t="s">
        <v>28</v>
      </c>
      <c r="K5" s="157"/>
      <c r="L5" s="157" t="s">
        <v>673</v>
      </c>
      <c r="M5" s="160" t="s">
        <v>148</v>
      </c>
      <c r="N5" s="240" t="s">
        <v>723</v>
      </c>
      <c r="O5" s="244">
        <v>42205</v>
      </c>
    </row>
    <row r="6" spans="1:59" s="241" customFormat="1" ht="22.5" x14ac:dyDescent="0.2">
      <c r="A6" s="157" t="s">
        <v>670</v>
      </c>
      <c r="B6" s="157" t="s">
        <v>1744</v>
      </c>
      <c r="C6" s="157" t="s">
        <v>671</v>
      </c>
      <c r="D6" s="158">
        <v>3542159</v>
      </c>
      <c r="E6" s="159">
        <v>2700</v>
      </c>
      <c r="F6" s="157" t="s">
        <v>1075</v>
      </c>
      <c r="G6" s="158">
        <v>37490.01</v>
      </c>
      <c r="H6" s="157" t="s">
        <v>2238</v>
      </c>
      <c r="I6" s="157">
        <v>2015</v>
      </c>
      <c r="J6" s="157" t="s">
        <v>2200</v>
      </c>
      <c r="K6" s="157"/>
      <c r="L6" s="157" t="s">
        <v>673</v>
      </c>
      <c r="M6" s="160" t="s">
        <v>148</v>
      </c>
      <c r="N6" s="240" t="s">
        <v>723</v>
      </c>
      <c r="O6" s="244">
        <v>42205</v>
      </c>
    </row>
    <row r="7" spans="1:59" s="241" customFormat="1" ht="33.75" x14ac:dyDescent="0.2">
      <c r="A7" s="157" t="s">
        <v>44</v>
      </c>
      <c r="B7" s="157"/>
      <c r="C7" s="157" t="s">
        <v>410</v>
      </c>
      <c r="D7" s="158">
        <v>150000000</v>
      </c>
      <c r="E7" s="159"/>
      <c r="F7" s="157" t="s">
        <v>1075</v>
      </c>
      <c r="G7" s="158">
        <v>1280000</v>
      </c>
      <c r="H7" s="157" t="s">
        <v>1818</v>
      </c>
      <c r="I7" s="157">
        <v>2015</v>
      </c>
      <c r="J7" s="157" t="s">
        <v>28</v>
      </c>
      <c r="K7" s="157"/>
      <c r="L7" s="157" t="s">
        <v>673</v>
      </c>
      <c r="M7" s="160" t="s">
        <v>148</v>
      </c>
      <c r="N7" s="240" t="s">
        <v>723</v>
      </c>
      <c r="O7" s="244">
        <v>42213</v>
      </c>
    </row>
    <row r="8" spans="1:59" s="55" customFormat="1" ht="22.5" x14ac:dyDescent="0.2">
      <c r="A8" s="52" t="s">
        <v>200</v>
      </c>
      <c r="B8" s="52" t="s">
        <v>201</v>
      </c>
      <c r="C8" s="52" t="s">
        <v>202</v>
      </c>
      <c r="D8" s="35">
        <v>268825</v>
      </c>
      <c r="E8" s="56">
        <v>2209</v>
      </c>
      <c r="F8" s="52" t="s">
        <v>1075</v>
      </c>
      <c r="G8" s="35">
        <v>181167</v>
      </c>
      <c r="H8" s="52" t="s">
        <v>389</v>
      </c>
      <c r="I8" s="52">
        <v>2015</v>
      </c>
      <c r="J8" s="57" t="s">
        <v>24</v>
      </c>
      <c r="K8" s="52"/>
      <c r="L8" s="52" t="s">
        <v>42</v>
      </c>
      <c r="M8" s="53" t="s">
        <v>148</v>
      </c>
      <c r="N8" s="53" t="s">
        <v>105</v>
      </c>
      <c r="O8" s="52" t="s">
        <v>1068</v>
      </c>
      <c r="P8" s="54"/>
      <c r="Q8" s="54"/>
      <c r="R8" s="54"/>
      <c r="S8" s="54"/>
      <c r="T8" s="54"/>
    </row>
    <row r="9" spans="1:59" s="55" customFormat="1" ht="22.5" x14ac:dyDescent="0.2">
      <c r="A9" s="52" t="s">
        <v>200</v>
      </c>
      <c r="B9" s="52" t="s">
        <v>201</v>
      </c>
      <c r="C9" s="52" t="s">
        <v>202</v>
      </c>
      <c r="D9" s="35">
        <v>3800000</v>
      </c>
      <c r="E9" s="533">
        <v>2209</v>
      </c>
      <c r="F9" s="52" t="s">
        <v>20</v>
      </c>
      <c r="G9" s="35">
        <v>164838</v>
      </c>
      <c r="H9" s="52" t="s">
        <v>203</v>
      </c>
      <c r="I9" s="52">
        <v>2015</v>
      </c>
      <c r="J9" s="52" t="s">
        <v>22</v>
      </c>
      <c r="K9" s="52"/>
      <c r="L9" s="52" t="s">
        <v>42</v>
      </c>
      <c r="M9" s="53" t="s">
        <v>148</v>
      </c>
      <c r="N9" s="53" t="s">
        <v>105</v>
      </c>
      <c r="O9" s="180">
        <v>42135</v>
      </c>
      <c r="P9" s="181"/>
      <c r="Q9" s="54"/>
      <c r="R9" s="54"/>
      <c r="S9" s="54"/>
      <c r="T9" s="54"/>
    </row>
    <row r="10" spans="1:59" s="55" customFormat="1" ht="22.5" x14ac:dyDescent="0.2">
      <c r="A10" s="52" t="s">
        <v>200</v>
      </c>
      <c r="B10" s="52" t="s">
        <v>201</v>
      </c>
      <c r="C10" s="52" t="s">
        <v>202</v>
      </c>
      <c r="D10" s="35">
        <v>268825</v>
      </c>
      <c r="E10" s="56">
        <v>2209</v>
      </c>
      <c r="F10" s="52" t="s">
        <v>20</v>
      </c>
      <c r="G10" s="35">
        <v>160669</v>
      </c>
      <c r="H10" s="52" t="s">
        <v>388</v>
      </c>
      <c r="I10" s="52">
        <v>2015</v>
      </c>
      <c r="J10" s="57" t="s">
        <v>24</v>
      </c>
      <c r="K10" s="52"/>
      <c r="L10" s="52" t="s">
        <v>42</v>
      </c>
      <c r="M10" s="53" t="s">
        <v>148</v>
      </c>
      <c r="N10" s="53" t="s">
        <v>105</v>
      </c>
      <c r="O10" s="52" t="s">
        <v>1068</v>
      </c>
      <c r="P10" s="54"/>
      <c r="Q10" s="54"/>
      <c r="R10" s="54"/>
      <c r="S10" s="54"/>
      <c r="T10" s="54"/>
    </row>
    <row r="11" spans="1:59" s="182" customFormat="1" ht="22.5" x14ac:dyDescent="0.2">
      <c r="A11" s="141" t="s">
        <v>37</v>
      </c>
      <c r="B11" s="141" t="s">
        <v>728</v>
      </c>
      <c r="C11" s="141" t="s">
        <v>722</v>
      </c>
      <c r="D11" s="154"/>
      <c r="E11" s="229">
        <v>3028</v>
      </c>
      <c r="F11" s="141" t="s">
        <v>20</v>
      </c>
      <c r="G11" s="35">
        <v>364057.59</v>
      </c>
      <c r="H11" s="57" t="s">
        <v>730</v>
      </c>
      <c r="I11" s="57">
        <v>2014</v>
      </c>
      <c r="J11" s="52" t="s">
        <v>24</v>
      </c>
      <c r="K11" s="141"/>
      <c r="L11" s="141" t="s">
        <v>673</v>
      </c>
      <c r="M11" s="155" t="s">
        <v>148</v>
      </c>
      <c r="N11" s="155" t="s">
        <v>723</v>
      </c>
      <c r="O11" s="141" t="s">
        <v>1069</v>
      </c>
    </row>
    <row r="12" spans="1:59" s="182" customFormat="1" ht="45" x14ac:dyDescent="0.2">
      <c r="A12" s="52" t="s">
        <v>3401</v>
      </c>
      <c r="B12" s="141" t="s">
        <v>728</v>
      </c>
      <c r="C12" s="141" t="s">
        <v>722</v>
      </c>
      <c r="D12" s="154"/>
      <c r="E12" s="229">
        <v>3028</v>
      </c>
      <c r="F12" s="141" t="s">
        <v>20</v>
      </c>
      <c r="G12" s="35">
        <v>60676</v>
      </c>
      <c r="H12" s="139" t="s">
        <v>729</v>
      </c>
      <c r="I12" s="57">
        <v>2015</v>
      </c>
      <c r="J12" s="52" t="s">
        <v>24</v>
      </c>
      <c r="K12" s="141"/>
      <c r="L12" s="141" t="s">
        <v>673</v>
      </c>
      <c r="M12" s="155" t="s">
        <v>148</v>
      </c>
      <c r="N12" s="155" t="s">
        <v>723</v>
      </c>
      <c r="O12" s="141" t="s">
        <v>1070</v>
      </c>
    </row>
    <row r="13" spans="1:59" s="55" customFormat="1" ht="22.5" x14ac:dyDescent="0.2">
      <c r="A13" s="52" t="s">
        <v>45</v>
      </c>
      <c r="B13" s="52" t="s">
        <v>71</v>
      </c>
      <c r="C13" s="52" t="s">
        <v>385</v>
      </c>
      <c r="D13" s="35">
        <v>24000000</v>
      </c>
      <c r="E13" s="56">
        <v>813488</v>
      </c>
      <c r="F13" s="52" t="s">
        <v>20</v>
      </c>
      <c r="G13" s="35">
        <v>400000</v>
      </c>
      <c r="H13" s="52" t="s">
        <v>661</v>
      </c>
      <c r="I13" s="57">
        <v>2015</v>
      </c>
      <c r="J13" s="57" t="s">
        <v>25</v>
      </c>
      <c r="K13" s="57"/>
      <c r="L13" s="52" t="s">
        <v>55</v>
      </c>
      <c r="M13" s="53" t="s">
        <v>148</v>
      </c>
      <c r="N13" s="53" t="s">
        <v>105</v>
      </c>
      <c r="O13" s="57" t="s">
        <v>1068</v>
      </c>
      <c r="P13" s="54"/>
      <c r="Q13" s="54"/>
      <c r="R13" s="54"/>
      <c r="S13" s="54"/>
      <c r="T13" s="54"/>
    </row>
    <row r="14" spans="1:59" s="55" customFormat="1" ht="22.5" x14ac:dyDescent="0.2">
      <c r="A14" s="52" t="s">
        <v>200</v>
      </c>
      <c r="B14" s="52" t="s">
        <v>201</v>
      </c>
      <c r="C14" s="52" t="s">
        <v>202</v>
      </c>
      <c r="D14" s="35">
        <v>271935</v>
      </c>
      <c r="E14" s="56">
        <v>2209</v>
      </c>
      <c r="F14" s="52" t="s">
        <v>20</v>
      </c>
      <c r="G14" s="35">
        <v>101910</v>
      </c>
      <c r="H14" s="52" t="s">
        <v>629</v>
      </c>
      <c r="I14" s="57">
        <v>2015</v>
      </c>
      <c r="J14" s="57" t="s">
        <v>25</v>
      </c>
      <c r="K14" s="57"/>
      <c r="L14" s="52" t="s">
        <v>42</v>
      </c>
      <c r="M14" s="53" t="s">
        <v>148</v>
      </c>
      <c r="N14" s="53" t="s">
        <v>105</v>
      </c>
      <c r="O14" s="57" t="s">
        <v>1071</v>
      </c>
      <c r="P14" s="54"/>
      <c r="Q14" s="54"/>
      <c r="R14" s="54"/>
      <c r="S14" s="54"/>
      <c r="T14" s="54"/>
    </row>
    <row r="15" spans="1:59" s="55" customFormat="1" ht="22.5" x14ac:dyDescent="0.2">
      <c r="A15" s="52" t="s">
        <v>670</v>
      </c>
      <c r="B15" s="52" t="s">
        <v>266</v>
      </c>
      <c r="C15" s="52" t="s">
        <v>671</v>
      </c>
      <c r="D15" s="184">
        <v>3542159</v>
      </c>
      <c r="E15" s="120">
        <v>2700</v>
      </c>
      <c r="F15" s="52" t="s">
        <v>20</v>
      </c>
      <c r="G15" s="35">
        <v>436163.01</v>
      </c>
      <c r="H15" s="52" t="s">
        <v>672</v>
      </c>
      <c r="I15" s="57">
        <v>2015</v>
      </c>
      <c r="J15" s="52" t="s">
        <v>25</v>
      </c>
      <c r="K15" s="121"/>
      <c r="L15" s="52" t="s">
        <v>673</v>
      </c>
      <c r="M15" s="53" t="s">
        <v>332</v>
      </c>
      <c r="N15" s="53" t="s">
        <v>148</v>
      </c>
      <c r="O15" s="121" t="s">
        <v>1070</v>
      </c>
      <c r="P15" s="54"/>
      <c r="Q15" s="54"/>
      <c r="R15" s="54"/>
      <c r="S15" s="54"/>
      <c r="T15" s="54"/>
    </row>
    <row r="16" spans="1:59" s="55" customFormat="1" ht="22.5" x14ac:dyDescent="0.2">
      <c r="A16" s="52" t="s">
        <v>670</v>
      </c>
      <c r="B16" s="52" t="s">
        <v>266</v>
      </c>
      <c r="C16" s="52" t="s">
        <v>674</v>
      </c>
      <c r="D16" s="122">
        <v>6179094</v>
      </c>
      <c r="E16" s="120">
        <v>2700</v>
      </c>
      <c r="F16" s="52" t="s">
        <v>20</v>
      </c>
      <c r="G16" s="35">
        <v>127466</v>
      </c>
      <c r="H16" s="52" t="s">
        <v>675</v>
      </c>
      <c r="I16" s="57">
        <v>2015</v>
      </c>
      <c r="J16" s="52" t="s">
        <v>25</v>
      </c>
      <c r="K16" s="52"/>
      <c r="L16" s="52" t="s">
        <v>673</v>
      </c>
      <c r="M16" s="53" t="s">
        <v>332</v>
      </c>
      <c r="N16" s="53" t="s">
        <v>148</v>
      </c>
      <c r="O16" s="52" t="s">
        <v>1070</v>
      </c>
      <c r="P16" s="54"/>
      <c r="Q16" s="54"/>
      <c r="R16" s="54"/>
      <c r="S16" s="54"/>
      <c r="T16" s="54"/>
    </row>
    <row r="17" spans="1:20" s="55" customFormat="1" ht="22.5" x14ac:dyDescent="0.2">
      <c r="A17" s="52" t="s">
        <v>670</v>
      </c>
      <c r="B17" s="52" t="s">
        <v>684</v>
      </c>
      <c r="C17" s="52" t="s">
        <v>671</v>
      </c>
      <c r="D17" s="35">
        <v>11000000</v>
      </c>
      <c r="E17" s="123">
        <v>789</v>
      </c>
      <c r="F17" s="52" t="s">
        <v>20</v>
      </c>
      <c r="G17" s="35">
        <v>220675.31</v>
      </c>
      <c r="H17" s="52" t="s">
        <v>675</v>
      </c>
      <c r="I17" s="57">
        <v>2015</v>
      </c>
      <c r="J17" s="52" t="s">
        <v>25</v>
      </c>
      <c r="K17" s="52"/>
      <c r="L17" s="52" t="s">
        <v>673</v>
      </c>
      <c r="M17" s="53" t="s">
        <v>332</v>
      </c>
      <c r="N17" s="53" t="s">
        <v>148</v>
      </c>
      <c r="O17" s="52" t="s">
        <v>1069</v>
      </c>
      <c r="P17" s="54"/>
      <c r="Q17" s="54"/>
      <c r="R17" s="54"/>
      <c r="S17" s="54"/>
      <c r="T17" s="54"/>
    </row>
    <row r="18" spans="1:20" s="183" customFormat="1" ht="22.5" x14ac:dyDescent="0.2">
      <c r="A18" s="139" t="s">
        <v>670</v>
      </c>
      <c r="B18" s="140" t="s">
        <v>679</v>
      </c>
      <c r="C18" s="141" t="s">
        <v>674</v>
      </c>
      <c r="D18" s="142">
        <v>13000000</v>
      </c>
      <c r="E18" s="123">
        <v>162</v>
      </c>
      <c r="F18" s="139" t="s">
        <v>20</v>
      </c>
      <c r="G18" s="35">
        <v>70718</v>
      </c>
      <c r="H18" s="139" t="s">
        <v>700</v>
      </c>
      <c r="I18" s="57">
        <v>2015</v>
      </c>
      <c r="J18" s="52" t="s">
        <v>701</v>
      </c>
      <c r="K18" s="57"/>
      <c r="L18" s="52" t="s">
        <v>673</v>
      </c>
      <c r="M18" s="143" t="s">
        <v>332</v>
      </c>
      <c r="N18" s="144" t="s">
        <v>148</v>
      </c>
      <c r="O18" s="57" t="s">
        <v>1072</v>
      </c>
    </row>
    <row r="19" spans="1:20" s="183" customFormat="1" ht="22.5" x14ac:dyDescent="0.2">
      <c r="A19" s="139" t="s">
        <v>670</v>
      </c>
      <c r="B19" s="140" t="s">
        <v>703</v>
      </c>
      <c r="C19" s="141" t="s">
        <v>674</v>
      </c>
      <c r="D19" s="142">
        <v>7700000</v>
      </c>
      <c r="E19" s="123">
        <v>2326</v>
      </c>
      <c r="F19" s="139" t="s">
        <v>20</v>
      </c>
      <c r="G19" s="35">
        <v>16032</v>
      </c>
      <c r="H19" s="139" t="s">
        <v>700</v>
      </c>
      <c r="I19" s="57">
        <v>2015</v>
      </c>
      <c r="J19" s="52" t="s">
        <v>701</v>
      </c>
      <c r="K19" s="57"/>
      <c r="L19" s="52" t="s">
        <v>673</v>
      </c>
      <c r="M19" s="53" t="s">
        <v>332</v>
      </c>
      <c r="N19" s="156" t="s">
        <v>148</v>
      </c>
      <c r="O19" s="57" t="s">
        <v>1072</v>
      </c>
    </row>
    <row r="20" spans="1:20" s="55" customFormat="1" ht="22.5" x14ac:dyDescent="0.2">
      <c r="A20" s="52" t="s">
        <v>45</v>
      </c>
      <c r="B20" s="52" t="s">
        <v>71</v>
      </c>
      <c r="C20" s="52" t="s">
        <v>385</v>
      </c>
      <c r="D20" s="35">
        <v>24000000</v>
      </c>
      <c r="E20" s="123">
        <v>813488</v>
      </c>
      <c r="F20" s="52" t="s">
        <v>20</v>
      </c>
      <c r="G20" s="35">
        <v>400000</v>
      </c>
      <c r="H20" s="52" t="s">
        <v>1106</v>
      </c>
      <c r="I20" s="57">
        <v>2015</v>
      </c>
      <c r="J20" s="57" t="s">
        <v>26</v>
      </c>
      <c r="K20" s="57"/>
      <c r="L20" s="52" t="s">
        <v>55</v>
      </c>
      <c r="M20" s="53" t="s">
        <v>148</v>
      </c>
      <c r="N20" s="156" t="s">
        <v>723</v>
      </c>
      <c r="O20" s="207">
        <v>42163</v>
      </c>
      <c r="P20" s="54"/>
      <c r="Q20" s="54"/>
      <c r="R20" s="54"/>
      <c r="S20" s="54"/>
      <c r="T20" s="54"/>
    </row>
    <row r="21" spans="1:20" s="203" customFormat="1" ht="22.5" x14ac:dyDescent="0.2">
      <c r="A21" s="52" t="s">
        <v>670</v>
      </c>
      <c r="B21" s="52" t="s">
        <v>684</v>
      </c>
      <c r="C21" s="204" t="s">
        <v>671</v>
      </c>
      <c r="D21" s="35">
        <v>11000000</v>
      </c>
      <c r="E21" s="123">
        <v>789</v>
      </c>
      <c r="F21" s="52" t="s">
        <v>20</v>
      </c>
      <c r="G21" s="35">
        <v>32158.7</v>
      </c>
      <c r="H21" s="52" t="s">
        <v>1748</v>
      </c>
      <c r="I21" s="52">
        <v>2015</v>
      </c>
      <c r="J21" s="52" t="s">
        <v>27</v>
      </c>
      <c r="K21" s="52"/>
      <c r="L21" s="52" t="s">
        <v>673</v>
      </c>
      <c r="M21" s="53" t="s">
        <v>148</v>
      </c>
      <c r="N21" s="156" t="s">
        <v>723</v>
      </c>
      <c r="O21" s="207">
        <v>42163</v>
      </c>
    </row>
    <row r="22" spans="1:20" s="203" customFormat="1" ht="22.5" x14ac:dyDescent="0.2">
      <c r="A22" s="52" t="s">
        <v>670</v>
      </c>
      <c r="B22" s="52" t="s">
        <v>1749</v>
      </c>
      <c r="C22" s="52" t="s">
        <v>1750</v>
      </c>
      <c r="D22" s="35">
        <v>1500000</v>
      </c>
      <c r="E22" s="123" t="s">
        <v>1751</v>
      </c>
      <c r="F22" s="52" t="s">
        <v>20</v>
      </c>
      <c r="G22" s="35">
        <v>256571</v>
      </c>
      <c r="H22" s="52" t="s">
        <v>1752</v>
      </c>
      <c r="I22" s="52">
        <v>2015</v>
      </c>
      <c r="J22" s="52" t="s">
        <v>27</v>
      </c>
      <c r="K22" s="52"/>
      <c r="L22" s="52" t="s">
        <v>673</v>
      </c>
      <c r="M22" s="53" t="s">
        <v>148</v>
      </c>
      <c r="N22" s="156" t="s">
        <v>723</v>
      </c>
      <c r="O22" s="207">
        <v>42163</v>
      </c>
    </row>
    <row r="23" spans="1:20" s="203" customFormat="1" ht="22.5" x14ac:dyDescent="0.2">
      <c r="A23" s="52" t="s">
        <v>670</v>
      </c>
      <c r="B23" s="52" t="s">
        <v>1749</v>
      </c>
      <c r="C23" s="52" t="s">
        <v>1395</v>
      </c>
      <c r="D23" s="35">
        <v>15000000</v>
      </c>
      <c r="E23" s="123" t="s">
        <v>1751</v>
      </c>
      <c r="F23" s="52" t="s">
        <v>20</v>
      </c>
      <c r="G23" s="35">
        <v>109974.56</v>
      </c>
      <c r="H23" s="52" t="s">
        <v>1748</v>
      </c>
      <c r="I23" s="52">
        <v>2015</v>
      </c>
      <c r="J23" s="52" t="s">
        <v>27</v>
      </c>
      <c r="K23" s="52"/>
      <c r="L23" s="52" t="s">
        <v>673</v>
      </c>
      <c r="M23" s="53" t="s">
        <v>148</v>
      </c>
      <c r="N23" s="156" t="s">
        <v>723</v>
      </c>
      <c r="O23" s="207">
        <v>42163</v>
      </c>
    </row>
    <row r="24" spans="1:20" s="203" customFormat="1" ht="22.5" x14ac:dyDescent="0.2">
      <c r="A24" s="52" t="s">
        <v>670</v>
      </c>
      <c r="B24" s="52" t="s">
        <v>266</v>
      </c>
      <c r="C24" s="52" t="s">
        <v>1395</v>
      </c>
      <c r="D24" s="35">
        <v>6179094</v>
      </c>
      <c r="E24" s="123" t="s">
        <v>1753</v>
      </c>
      <c r="F24" s="52" t="s">
        <v>20</v>
      </c>
      <c r="G24" s="35">
        <v>59129</v>
      </c>
      <c r="H24" s="52" t="s">
        <v>1748</v>
      </c>
      <c r="I24" s="52">
        <v>2015</v>
      </c>
      <c r="J24" s="52" t="s">
        <v>27</v>
      </c>
      <c r="K24" s="52"/>
      <c r="L24" s="52" t="s">
        <v>673</v>
      </c>
      <c r="M24" s="53" t="s">
        <v>148</v>
      </c>
      <c r="N24" s="156" t="s">
        <v>723</v>
      </c>
      <c r="O24" s="207">
        <v>42163</v>
      </c>
    </row>
    <row r="25" spans="1:20" s="203" customFormat="1" ht="22.5" x14ac:dyDescent="0.2">
      <c r="A25" s="52" t="s">
        <v>670</v>
      </c>
      <c r="B25" s="52" t="s">
        <v>679</v>
      </c>
      <c r="C25" s="52" t="s">
        <v>1395</v>
      </c>
      <c r="D25" s="35">
        <v>13000000</v>
      </c>
      <c r="E25" s="123">
        <v>162</v>
      </c>
      <c r="F25" s="52" t="s">
        <v>20</v>
      </c>
      <c r="G25" s="35">
        <v>46618</v>
      </c>
      <c r="H25" s="52" t="s">
        <v>1748</v>
      </c>
      <c r="I25" s="52">
        <v>2015</v>
      </c>
      <c r="J25" s="52" t="s">
        <v>27</v>
      </c>
      <c r="K25" s="52"/>
      <c r="L25" s="52" t="s">
        <v>673</v>
      </c>
      <c r="M25" s="53" t="s">
        <v>148</v>
      </c>
      <c r="N25" s="156" t="s">
        <v>723</v>
      </c>
      <c r="O25" s="207">
        <v>42163</v>
      </c>
    </row>
    <row r="26" spans="1:20" s="203" customFormat="1" ht="22.5" x14ac:dyDescent="0.2">
      <c r="A26" s="52" t="s">
        <v>670</v>
      </c>
      <c r="B26" s="52" t="s">
        <v>201</v>
      </c>
      <c r="C26" s="52" t="s">
        <v>1750</v>
      </c>
      <c r="D26" s="228">
        <v>6658544</v>
      </c>
      <c r="E26" s="56">
        <v>808193</v>
      </c>
      <c r="F26" s="52" t="s">
        <v>20</v>
      </c>
      <c r="G26" s="35">
        <v>1070074.6399999999</v>
      </c>
      <c r="H26" s="52" t="s">
        <v>1798</v>
      </c>
      <c r="I26" s="52">
        <v>2015</v>
      </c>
      <c r="J26" s="52" t="s">
        <v>27</v>
      </c>
      <c r="K26" s="52"/>
      <c r="L26" s="52" t="s">
        <v>673</v>
      </c>
      <c r="M26" s="53" t="s">
        <v>148</v>
      </c>
      <c r="N26" s="156" t="s">
        <v>723</v>
      </c>
      <c r="O26" s="207">
        <v>42163</v>
      </c>
    </row>
    <row r="27" spans="1:20" s="203" customFormat="1" ht="22.5" x14ac:dyDescent="0.2">
      <c r="A27" s="52" t="s">
        <v>670</v>
      </c>
      <c r="B27" s="52" t="s">
        <v>1749</v>
      </c>
      <c r="C27" s="52" t="s">
        <v>1395</v>
      </c>
      <c r="D27" s="35">
        <v>15000000</v>
      </c>
      <c r="E27" s="56">
        <v>3043</v>
      </c>
      <c r="F27" s="52" t="s">
        <v>20</v>
      </c>
      <c r="G27" s="35">
        <v>488059.72</v>
      </c>
      <c r="H27" s="52" t="s">
        <v>1799</v>
      </c>
      <c r="I27" s="52">
        <v>2015</v>
      </c>
      <c r="J27" s="52" t="s">
        <v>27</v>
      </c>
      <c r="K27" s="52"/>
      <c r="L27" s="52" t="s">
        <v>673</v>
      </c>
      <c r="M27" s="53" t="s">
        <v>148</v>
      </c>
      <c r="N27" s="156" t="s">
        <v>723</v>
      </c>
      <c r="O27" s="230">
        <v>42184</v>
      </c>
    </row>
    <row r="28" spans="1:20" s="203" customFormat="1" ht="22.5" x14ac:dyDescent="0.2">
      <c r="A28" s="52" t="s">
        <v>670</v>
      </c>
      <c r="B28" s="52" t="s">
        <v>266</v>
      </c>
      <c r="C28" s="52" t="s">
        <v>1395</v>
      </c>
      <c r="D28" s="35">
        <v>6179094</v>
      </c>
      <c r="E28" s="56">
        <v>2700</v>
      </c>
      <c r="F28" s="52" t="s">
        <v>20</v>
      </c>
      <c r="G28" s="35">
        <v>19417</v>
      </c>
      <c r="H28" s="52" t="s">
        <v>1800</v>
      </c>
      <c r="I28" s="52">
        <v>2015</v>
      </c>
      <c r="J28" s="52" t="s">
        <v>27</v>
      </c>
      <c r="K28" s="52"/>
      <c r="L28" s="52" t="s">
        <v>673</v>
      </c>
      <c r="M28" s="53" t="s">
        <v>148</v>
      </c>
      <c r="N28" s="156" t="s">
        <v>723</v>
      </c>
      <c r="O28" s="230">
        <v>42184</v>
      </c>
    </row>
    <row r="29" spans="1:20" s="203" customFormat="1" ht="22.5" x14ac:dyDescent="0.2">
      <c r="A29" s="52" t="s">
        <v>670</v>
      </c>
      <c r="B29" s="52" t="s">
        <v>679</v>
      </c>
      <c r="C29" s="52" t="s">
        <v>1395</v>
      </c>
      <c r="D29" s="35">
        <v>13000000</v>
      </c>
      <c r="E29" s="56">
        <v>162</v>
      </c>
      <c r="F29" s="52" t="s">
        <v>20</v>
      </c>
      <c r="G29" s="35">
        <v>18122</v>
      </c>
      <c r="H29" s="52" t="s">
        <v>1800</v>
      </c>
      <c r="I29" s="52">
        <v>2015</v>
      </c>
      <c r="J29" s="52" t="s">
        <v>27</v>
      </c>
      <c r="K29" s="52"/>
      <c r="L29" s="52" t="s">
        <v>673</v>
      </c>
      <c r="M29" s="53" t="s">
        <v>148</v>
      </c>
      <c r="N29" s="156" t="s">
        <v>723</v>
      </c>
      <c r="O29" s="230">
        <v>42184</v>
      </c>
    </row>
    <row r="30" spans="1:20" s="203" customFormat="1" ht="22.5" x14ac:dyDescent="0.2">
      <c r="A30" s="52" t="s">
        <v>670</v>
      </c>
      <c r="B30" s="52" t="s">
        <v>703</v>
      </c>
      <c r="C30" s="52" t="s">
        <v>1395</v>
      </c>
      <c r="D30" s="35">
        <v>7700000</v>
      </c>
      <c r="E30" s="56">
        <v>2326</v>
      </c>
      <c r="F30" s="52" t="s">
        <v>20</v>
      </c>
      <c r="G30" s="35">
        <v>42042</v>
      </c>
      <c r="H30" s="52" t="s">
        <v>1801</v>
      </c>
      <c r="I30" s="52">
        <v>2015</v>
      </c>
      <c r="J30" s="52" t="s">
        <v>27</v>
      </c>
      <c r="K30" s="52"/>
      <c r="L30" s="52" t="s">
        <v>673</v>
      </c>
      <c r="M30" s="53" t="s">
        <v>148</v>
      </c>
      <c r="N30" s="156" t="s">
        <v>723</v>
      </c>
      <c r="O30" s="230">
        <v>42184</v>
      </c>
    </row>
    <row r="31" spans="1:20" s="203" customFormat="1" ht="22.5" x14ac:dyDescent="0.2">
      <c r="A31" s="52" t="s">
        <v>670</v>
      </c>
      <c r="B31" s="52" t="s">
        <v>1749</v>
      </c>
      <c r="C31" s="52" t="s">
        <v>1750</v>
      </c>
      <c r="D31" s="35">
        <v>1500000</v>
      </c>
      <c r="E31" s="56">
        <v>3043</v>
      </c>
      <c r="F31" s="52" t="s">
        <v>20</v>
      </c>
      <c r="G31" s="35">
        <v>137572</v>
      </c>
      <c r="H31" s="52" t="s">
        <v>1800</v>
      </c>
      <c r="I31" s="52">
        <v>2015</v>
      </c>
      <c r="J31" s="52" t="s">
        <v>27</v>
      </c>
      <c r="K31" s="52"/>
      <c r="L31" s="52" t="s">
        <v>673</v>
      </c>
      <c r="M31" s="53" t="s">
        <v>148</v>
      </c>
      <c r="N31" s="156" t="s">
        <v>723</v>
      </c>
      <c r="O31" s="230">
        <v>42184</v>
      </c>
    </row>
    <row r="32" spans="1:20" s="203" customFormat="1" ht="22.5" x14ac:dyDescent="0.2">
      <c r="A32" s="52" t="s">
        <v>670</v>
      </c>
      <c r="B32" s="52" t="s">
        <v>684</v>
      </c>
      <c r="C32" s="52" t="s">
        <v>671</v>
      </c>
      <c r="D32" s="35">
        <v>11000000</v>
      </c>
      <c r="E32" s="56">
        <v>789</v>
      </c>
      <c r="F32" s="52" t="s">
        <v>20</v>
      </c>
      <c r="G32" s="35">
        <v>6810.41</v>
      </c>
      <c r="H32" s="52" t="s">
        <v>1802</v>
      </c>
      <c r="I32" s="52">
        <v>2015</v>
      </c>
      <c r="J32" s="52" t="s">
        <v>27</v>
      </c>
      <c r="K32" s="52"/>
      <c r="L32" s="52" t="s">
        <v>673</v>
      </c>
      <c r="M32" s="53" t="s">
        <v>148</v>
      </c>
      <c r="N32" s="156" t="s">
        <v>723</v>
      </c>
      <c r="O32" s="230">
        <v>42184</v>
      </c>
    </row>
    <row r="33" spans="1:16384" s="10" customFormat="1" ht="146.25" customHeight="1" x14ac:dyDescent="0.2">
      <c r="A33" s="52" t="s">
        <v>1812</v>
      </c>
      <c r="B33" s="52" t="s">
        <v>1814</v>
      </c>
      <c r="C33" s="52" t="s">
        <v>1813</v>
      </c>
      <c r="D33" s="35" t="s">
        <v>99</v>
      </c>
      <c r="E33" s="227" t="s">
        <v>1358</v>
      </c>
      <c r="F33" s="52" t="s">
        <v>20</v>
      </c>
      <c r="G33" s="35">
        <v>14035.22</v>
      </c>
      <c r="H33" s="52" t="s">
        <v>1815</v>
      </c>
      <c r="I33" s="52">
        <v>2015</v>
      </c>
      <c r="J33" s="52" t="s">
        <v>27</v>
      </c>
      <c r="K33" s="52"/>
      <c r="L33" s="52" t="s">
        <v>673</v>
      </c>
      <c r="M33" s="53" t="s">
        <v>148</v>
      </c>
      <c r="N33" s="156" t="s">
        <v>723</v>
      </c>
      <c r="O33" s="230">
        <v>42213</v>
      </c>
      <c r="P33" s="52"/>
      <c r="Q33" s="52"/>
      <c r="R33" s="52"/>
      <c r="S33" s="35"/>
      <c r="T33" s="56"/>
      <c r="U33" s="52"/>
      <c r="V33" s="35"/>
      <c r="W33" s="52"/>
      <c r="X33" s="52"/>
      <c r="Y33" s="52"/>
      <c r="Z33" s="52"/>
      <c r="AA33" s="52"/>
      <c r="AB33" s="53"/>
      <c r="AC33" s="156"/>
      <c r="AD33" s="226"/>
      <c r="AE33" s="52"/>
      <c r="AF33" s="52"/>
      <c r="AG33" s="52"/>
      <c r="AH33" s="35"/>
      <c r="AI33" s="56"/>
      <c r="AJ33" s="52"/>
      <c r="AK33" s="35"/>
      <c r="AL33" s="52"/>
      <c r="AM33" s="52"/>
      <c r="AN33" s="52"/>
      <c r="AO33" s="52"/>
      <c r="AP33" s="52"/>
      <c r="AQ33" s="53"/>
      <c r="AR33" s="156"/>
      <c r="AS33" s="226"/>
      <c r="AT33" s="52"/>
      <c r="AU33" s="52"/>
      <c r="AV33" s="52"/>
      <c r="AW33" s="35"/>
      <c r="AX33" s="56"/>
      <c r="AY33" s="52"/>
      <c r="AZ33" s="35"/>
      <c r="BA33" s="52"/>
      <c r="BB33" s="52"/>
      <c r="BC33" s="52"/>
      <c r="BD33" s="52"/>
      <c r="BE33" s="52"/>
      <c r="BF33" s="53"/>
      <c r="BG33" s="156"/>
      <c r="BH33" s="226"/>
      <c r="BI33" s="52"/>
      <c r="BJ33" s="52"/>
      <c r="BK33" s="52"/>
      <c r="BL33" s="35"/>
      <c r="BM33" s="56"/>
      <c r="BN33" s="52"/>
      <c r="BO33" s="35"/>
      <c r="BP33" s="52"/>
      <c r="BQ33" s="52"/>
      <c r="BR33" s="52"/>
      <c r="BS33" s="52"/>
      <c r="BT33" s="52"/>
      <c r="BU33" s="53"/>
      <c r="BV33" s="156"/>
      <c r="BW33" s="226"/>
      <c r="BX33" s="52"/>
      <c r="BY33" s="52"/>
      <c r="BZ33" s="52"/>
      <c r="CA33" s="35"/>
      <c r="CB33" s="56"/>
      <c r="CC33" s="52"/>
      <c r="CD33" s="35"/>
      <c r="CE33" s="52"/>
      <c r="CF33" s="52"/>
      <c r="CG33" s="52"/>
      <c r="CH33" s="52"/>
      <c r="CI33" s="52"/>
      <c r="CJ33" s="53"/>
      <c r="CK33" s="156"/>
      <c r="CL33" s="226"/>
      <c r="CM33" s="52"/>
      <c r="CN33" s="52"/>
      <c r="CO33" s="52"/>
      <c r="CP33" s="35"/>
      <c r="CQ33" s="56"/>
      <c r="CR33" s="52"/>
      <c r="CS33" s="35"/>
      <c r="CT33" s="52"/>
      <c r="CU33" s="52"/>
      <c r="CV33" s="52"/>
      <c r="CW33" s="52"/>
      <c r="CX33" s="52"/>
      <c r="CY33" s="53"/>
      <c r="CZ33" s="156"/>
      <c r="DA33" s="226"/>
      <c r="DB33" s="52"/>
      <c r="DC33" s="52"/>
      <c r="DD33" s="52"/>
      <c r="DE33" s="35"/>
      <c r="DF33" s="56"/>
      <c r="DG33" s="52"/>
      <c r="DH33" s="35"/>
      <c r="DI33" s="52"/>
      <c r="DJ33" s="52"/>
      <c r="DK33" s="52"/>
      <c r="DL33" s="52"/>
      <c r="DM33" s="52"/>
      <c r="DN33" s="53"/>
      <c r="DO33" s="156"/>
      <c r="DP33" s="226"/>
      <c r="DQ33" s="52"/>
      <c r="DR33" s="52"/>
      <c r="DS33" s="52"/>
      <c r="DT33" s="35"/>
      <c r="DU33" s="56"/>
      <c r="DV33" s="52"/>
      <c r="DW33" s="35"/>
      <c r="DX33" s="52"/>
      <c r="DY33" s="52"/>
      <c r="DZ33" s="52"/>
      <c r="EA33" s="52"/>
      <c r="EB33" s="52"/>
      <c r="EC33" s="53"/>
      <c r="ED33" s="156"/>
      <c r="EE33" s="226"/>
      <c r="EF33" s="52"/>
      <c r="EG33" s="52"/>
      <c r="EH33" s="52"/>
      <c r="EI33" s="35"/>
      <c r="EJ33" s="56"/>
      <c r="EK33" s="52"/>
      <c r="EL33" s="35"/>
      <c r="EM33" s="52"/>
      <c r="EN33" s="52"/>
      <c r="EO33" s="52"/>
      <c r="EP33" s="52"/>
      <c r="EQ33" s="52"/>
      <c r="ER33" s="53"/>
      <c r="ES33" s="156"/>
      <c r="ET33" s="226"/>
      <c r="EU33" s="52"/>
      <c r="EV33" s="52"/>
      <c r="EW33" s="52"/>
      <c r="EX33" s="35"/>
      <c r="EY33" s="56"/>
      <c r="EZ33" s="52"/>
      <c r="FA33" s="35"/>
      <c r="FB33" s="52"/>
      <c r="FC33" s="52"/>
      <c r="FD33" s="52"/>
      <c r="FE33" s="52"/>
      <c r="FF33" s="52"/>
      <c r="FG33" s="53"/>
      <c r="FH33" s="156"/>
      <c r="FI33" s="226"/>
      <c r="FJ33" s="52"/>
      <c r="FK33" s="52"/>
      <c r="FL33" s="52"/>
      <c r="FM33" s="35"/>
      <c r="FN33" s="56"/>
      <c r="FO33" s="52"/>
      <c r="FP33" s="35"/>
      <c r="FQ33" s="52"/>
      <c r="FR33" s="52"/>
      <c r="FS33" s="52"/>
      <c r="FT33" s="52"/>
      <c r="FU33" s="52"/>
      <c r="FV33" s="53"/>
      <c r="FW33" s="156"/>
      <c r="FX33" s="226"/>
      <c r="FY33" s="52"/>
      <c r="FZ33" s="52"/>
      <c r="GA33" s="52"/>
      <c r="GB33" s="35"/>
      <c r="GC33" s="56"/>
      <c r="GD33" s="52"/>
      <c r="GE33" s="35"/>
      <c r="GF33" s="52"/>
      <c r="GG33" s="52"/>
      <c r="GH33" s="52"/>
      <c r="GI33" s="52"/>
      <c r="GJ33" s="52"/>
      <c r="GK33" s="53"/>
      <c r="GL33" s="156"/>
      <c r="GM33" s="226"/>
      <c r="GN33" s="52"/>
      <c r="GO33" s="52"/>
      <c r="GP33" s="52"/>
      <c r="GQ33" s="35"/>
      <c r="GR33" s="56"/>
      <c r="GS33" s="52"/>
      <c r="GT33" s="35"/>
      <c r="GU33" s="52"/>
      <c r="GV33" s="52"/>
      <c r="GW33" s="52"/>
      <c r="GX33" s="52"/>
      <c r="GY33" s="52"/>
      <c r="GZ33" s="53"/>
      <c r="HA33" s="156"/>
      <c r="HB33" s="226"/>
      <c r="HC33" s="52"/>
      <c r="HD33" s="52"/>
      <c r="HE33" s="52"/>
      <c r="HF33" s="35"/>
      <c r="HG33" s="56"/>
      <c r="HH33" s="52"/>
      <c r="HI33" s="35"/>
      <c r="HJ33" s="52"/>
      <c r="HK33" s="52"/>
      <c r="HL33" s="52"/>
      <c r="HM33" s="52"/>
      <c r="HN33" s="52"/>
      <c r="HO33" s="53"/>
      <c r="HP33" s="156"/>
      <c r="HQ33" s="226"/>
      <c r="HR33" s="52"/>
      <c r="HS33" s="52"/>
      <c r="HT33" s="52"/>
      <c r="HU33" s="35"/>
      <c r="HV33" s="56"/>
      <c r="HW33" s="52"/>
      <c r="HX33" s="35"/>
      <c r="HY33" s="52"/>
      <c r="HZ33" s="52"/>
      <c r="IA33" s="52"/>
      <c r="IB33" s="52"/>
      <c r="IC33" s="52"/>
      <c r="ID33" s="53"/>
      <c r="IE33" s="156"/>
      <c r="IF33" s="226"/>
      <c r="IG33" s="52"/>
      <c r="IH33" s="52"/>
      <c r="II33" s="52"/>
      <c r="IJ33" s="35"/>
      <c r="IK33" s="56"/>
      <c r="IL33" s="52"/>
      <c r="IM33" s="35"/>
      <c r="IN33" s="52"/>
      <c r="IO33" s="52"/>
      <c r="IP33" s="52"/>
      <c r="IQ33" s="52"/>
      <c r="IR33" s="52"/>
      <c r="IS33" s="53"/>
      <c r="IT33" s="156"/>
      <c r="IU33" s="226"/>
      <c r="IV33" s="52"/>
      <c r="IW33" s="52"/>
      <c r="IX33" s="52"/>
      <c r="IY33" s="35"/>
      <c r="IZ33" s="56"/>
      <c r="JA33" s="52"/>
      <c r="JB33" s="35"/>
      <c r="JC33" s="52"/>
      <c r="JD33" s="52"/>
      <c r="JE33" s="52"/>
      <c r="JF33" s="52"/>
      <c r="JG33" s="52"/>
      <c r="JH33" s="53"/>
      <c r="JI33" s="156"/>
      <c r="JJ33" s="226"/>
      <c r="JK33" s="52"/>
      <c r="JL33" s="52"/>
      <c r="JM33" s="52"/>
      <c r="JN33" s="35"/>
      <c r="JO33" s="56"/>
      <c r="JP33" s="52"/>
      <c r="JQ33" s="35"/>
      <c r="JR33" s="52"/>
      <c r="JS33" s="52"/>
      <c r="JT33" s="52"/>
      <c r="JU33" s="52"/>
      <c r="JV33" s="52"/>
      <c r="JW33" s="53"/>
      <c r="JX33" s="156"/>
      <c r="JY33" s="226"/>
      <c r="JZ33" s="52"/>
      <c r="KA33" s="52"/>
      <c r="KB33" s="52"/>
      <c r="KC33" s="35"/>
      <c r="KD33" s="56"/>
      <c r="KE33" s="52"/>
      <c r="KF33" s="35"/>
      <c r="KG33" s="52"/>
      <c r="KH33" s="52"/>
      <c r="KI33" s="52"/>
      <c r="KJ33" s="52"/>
      <c r="KK33" s="52"/>
      <c r="KL33" s="53"/>
      <c r="KM33" s="156"/>
      <c r="KN33" s="226"/>
      <c r="KO33" s="52"/>
      <c r="KP33" s="52"/>
      <c r="KQ33" s="52"/>
      <c r="KR33" s="35"/>
      <c r="KS33" s="56"/>
      <c r="KT33" s="52"/>
      <c r="KU33" s="35"/>
      <c r="KV33" s="52"/>
      <c r="KW33" s="52"/>
      <c r="KX33" s="52"/>
      <c r="KY33" s="52"/>
      <c r="KZ33" s="52"/>
      <c r="LA33" s="53"/>
      <c r="LB33" s="156"/>
      <c r="LC33" s="226"/>
      <c r="LD33" s="52"/>
      <c r="LE33" s="52"/>
      <c r="LF33" s="52"/>
      <c r="LG33" s="35"/>
      <c r="LH33" s="56"/>
      <c r="LI33" s="52"/>
      <c r="LJ33" s="35"/>
      <c r="LK33" s="52"/>
      <c r="LL33" s="52"/>
      <c r="LM33" s="52"/>
      <c r="LN33" s="52"/>
      <c r="LO33" s="52"/>
      <c r="LP33" s="53"/>
      <c r="LQ33" s="156"/>
      <c r="LR33" s="226"/>
      <c r="LS33" s="52"/>
      <c r="LT33" s="52"/>
      <c r="LU33" s="52"/>
      <c r="LV33" s="35"/>
      <c r="LW33" s="56"/>
      <c r="LX33" s="52"/>
      <c r="LY33" s="35"/>
      <c r="LZ33" s="52"/>
      <c r="MA33" s="52"/>
      <c r="MB33" s="52"/>
      <c r="MC33" s="52"/>
      <c r="MD33" s="52"/>
      <c r="ME33" s="53"/>
      <c r="MF33" s="156"/>
      <c r="MG33" s="226"/>
      <c r="MH33" s="52"/>
      <c r="MI33" s="52"/>
      <c r="MJ33" s="52"/>
      <c r="MK33" s="35"/>
      <c r="ML33" s="56"/>
      <c r="MM33" s="52"/>
      <c r="MN33" s="35"/>
      <c r="MO33" s="52"/>
      <c r="MP33" s="52"/>
      <c r="MQ33" s="52"/>
      <c r="MR33" s="52"/>
      <c r="MS33" s="52"/>
      <c r="MT33" s="53"/>
      <c r="MU33" s="156"/>
      <c r="MV33" s="226"/>
      <c r="MW33" s="52"/>
      <c r="MX33" s="52"/>
      <c r="MY33" s="52"/>
      <c r="MZ33" s="35"/>
      <c r="NA33" s="56"/>
      <c r="NB33" s="52"/>
      <c r="NC33" s="35"/>
      <c r="ND33" s="52"/>
      <c r="NE33" s="52"/>
      <c r="NF33" s="52"/>
      <c r="NG33" s="52"/>
      <c r="NH33" s="52"/>
      <c r="NI33" s="53"/>
      <c r="NJ33" s="156"/>
      <c r="NK33" s="226"/>
      <c r="NL33" s="52"/>
      <c r="NM33" s="52"/>
      <c r="NN33" s="52"/>
      <c r="NO33" s="35"/>
      <c r="NP33" s="56"/>
      <c r="NQ33" s="52"/>
      <c r="NR33" s="35"/>
      <c r="NS33" s="52"/>
      <c r="NT33" s="52"/>
      <c r="NU33" s="52"/>
      <c r="NV33" s="52"/>
      <c r="NW33" s="52"/>
      <c r="NX33" s="53"/>
      <c r="NY33" s="156"/>
      <c r="NZ33" s="226"/>
      <c r="OA33" s="52"/>
      <c r="OB33" s="52"/>
      <c r="OC33" s="52"/>
      <c r="OD33" s="35"/>
      <c r="OE33" s="56"/>
      <c r="OF33" s="52"/>
      <c r="OG33" s="35"/>
      <c r="OH33" s="52"/>
      <c r="OI33" s="52"/>
      <c r="OJ33" s="52"/>
      <c r="OK33" s="52"/>
      <c r="OL33" s="52"/>
      <c r="OM33" s="53"/>
      <c r="ON33" s="156"/>
      <c r="OO33" s="226"/>
      <c r="OP33" s="52"/>
      <c r="OQ33" s="52"/>
      <c r="OR33" s="52"/>
      <c r="OS33" s="35"/>
      <c r="OT33" s="56"/>
      <c r="OU33" s="52"/>
      <c r="OV33" s="35"/>
      <c r="OW33" s="52"/>
      <c r="OX33" s="52"/>
      <c r="OY33" s="52"/>
      <c r="OZ33" s="52"/>
      <c r="PA33" s="52"/>
      <c r="PB33" s="53"/>
      <c r="PC33" s="156"/>
      <c r="PD33" s="226"/>
      <c r="PE33" s="52"/>
      <c r="PF33" s="52"/>
      <c r="PG33" s="52"/>
      <c r="PH33" s="35"/>
      <c r="PI33" s="56"/>
      <c r="PJ33" s="52"/>
      <c r="PK33" s="35"/>
      <c r="PL33" s="52"/>
      <c r="PM33" s="52"/>
      <c r="PN33" s="52"/>
      <c r="PO33" s="52"/>
      <c r="PP33" s="52"/>
      <c r="PQ33" s="53"/>
      <c r="PR33" s="156"/>
      <c r="PS33" s="226"/>
      <c r="PT33" s="52"/>
      <c r="PU33" s="52"/>
      <c r="PV33" s="52"/>
      <c r="PW33" s="35"/>
      <c r="PX33" s="56"/>
      <c r="PY33" s="52"/>
      <c r="PZ33" s="35"/>
      <c r="QA33" s="52"/>
      <c r="QB33" s="52"/>
      <c r="QC33" s="52"/>
      <c r="QD33" s="52"/>
      <c r="QE33" s="52"/>
      <c r="QF33" s="53"/>
      <c r="QG33" s="156"/>
      <c r="QH33" s="226"/>
      <c r="QI33" s="52"/>
      <c r="QJ33" s="52"/>
      <c r="QK33" s="52"/>
      <c r="QL33" s="35"/>
      <c r="QM33" s="56"/>
      <c r="QN33" s="52"/>
      <c r="QO33" s="35"/>
      <c r="QP33" s="52"/>
      <c r="QQ33" s="52"/>
      <c r="QR33" s="52"/>
      <c r="QS33" s="52"/>
      <c r="QT33" s="52"/>
      <c r="QU33" s="53"/>
      <c r="QV33" s="156"/>
      <c r="QW33" s="226"/>
      <c r="QX33" s="52"/>
      <c r="QY33" s="52"/>
      <c r="QZ33" s="52"/>
      <c r="RA33" s="35"/>
      <c r="RB33" s="56"/>
      <c r="RC33" s="52"/>
      <c r="RD33" s="35"/>
      <c r="RE33" s="52"/>
      <c r="RF33" s="52"/>
      <c r="RG33" s="52"/>
      <c r="RH33" s="52"/>
      <c r="RI33" s="52"/>
      <c r="RJ33" s="53"/>
      <c r="RK33" s="156"/>
      <c r="RL33" s="226"/>
      <c r="RM33" s="52"/>
      <c r="RN33" s="52"/>
      <c r="RO33" s="52"/>
      <c r="RP33" s="35"/>
      <c r="RQ33" s="56"/>
      <c r="RR33" s="52"/>
      <c r="RS33" s="35"/>
      <c r="RT33" s="52"/>
      <c r="RU33" s="52"/>
      <c r="RV33" s="52"/>
      <c r="RW33" s="52"/>
      <c r="RX33" s="52"/>
      <c r="RY33" s="53"/>
      <c r="RZ33" s="156"/>
      <c r="SA33" s="226"/>
      <c r="SB33" s="52"/>
      <c r="SC33" s="52"/>
      <c r="SD33" s="52"/>
      <c r="SE33" s="35"/>
      <c r="SF33" s="56"/>
      <c r="SG33" s="52"/>
      <c r="SH33" s="35"/>
      <c r="SI33" s="52"/>
      <c r="SJ33" s="52"/>
      <c r="SK33" s="52"/>
      <c r="SL33" s="52"/>
      <c r="SM33" s="52"/>
      <c r="SN33" s="53"/>
      <c r="SO33" s="156"/>
      <c r="SP33" s="226"/>
      <c r="SQ33" s="52"/>
      <c r="SR33" s="52"/>
      <c r="SS33" s="52"/>
      <c r="ST33" s="35"/>
      <c r="SU33" s="56"/>
      <c r="SV33" s="52"/>
      <c r="SW33" s="35"/>
      <c r="SX33" s="52"/>
      <c r="SY33" s="52"/>
      <c r="SZ33" s="52"/>
      <c r="TA33" s="52"/>
      <c r="TB33" s="52"/>
      <c r="TC33" s="53"/>
      <c r="TD33" s="156"/>
      <c r="TE33" s="226"/>
      <c r="TF33" s="52"/>
      <c r="TG33" s="52"/>
      <c r="TH33" s="52"/>
      <c r="TI33" s="35"/>
      <c r="TJ33" s="56"/>
      <c r="TK33" s="52"/>
      <c r="TL33" s="35"/>
      <c r="TM33" s="52"/>
      <c r="TN33" s="52"/>
      <c r="TO33" s="52"/>
      <c r="TP33" s="52"/>
      <c r="TQ33" s="52"/>
      <c r="TR33" s="53"/>
      <c r="TS33" s="156"/>
      <c r="TT33" s="226"/>
      <c r="TU33" s="52"/>
      <c r="TV33" s="52"/>
      <c r="TW33" s="52"/>
      <c r="TX33" s="35"/>
      <c r="TY33" s="56"/>
      <c r="TZ33" s="52"/>
      <c r="UA33" s="35"/>
      <c r="UB33" s="52"/>
      <c r="UC33" s="52"/>
      <c r="UD33" s="52"/>
      <c r="UE33" s="52"/>
      <c r="UF33" s="52"/>
      <c r="UG33" s="53"/>
      <c r="UH33" s="156"/>
      <c r="UI33" s="226"/>
      <c r="UJ33" s="52"/>
      <c r="UK33" s="52"/>
      <c r="UL33" s="52"/>
      <c r="UM33" s="35"/>
      <c r="UN33" s="56"/>
      <c r="UO33" s="52"/>
      <c r="UP33" s="35"/>
      <c r="UQ33" s="52"/>
      <c r="UR33" s="52"/>
      <c r="US33" s="52"/>
      <c r="UT33" s="52"/>
      <c r="UU33" s="52"/>
      <c r="UV33" s="53"/>
      <c r="UW33" s="156"/>
      <c r="UX33" s="226"/>
      <c r="UY33" s="52"/>
      <c r="UZ33" s="52"/>
      <c r="VA33" s="52"/>
      <c r="VB33" s="35"/>
      <c r="VC33" s="56"/>
      <c r="VD33" s="52"/>
      <c r="VE33" s="35"/>
      <c r="VF33" s="52"/>
      <c r="VG33" s="52"/>
      <c r="VH33" s="52"/>
      <c r="VI33" s="52"/>
      <c r="VJ33" s="52"/>
      <c r="VK33" s="53"/>
      <c r="VL33" s="156"/>
      <c r="VM33" s="226"/>
      <c r="VN33" s="52"/>
      <c r="VO33" s="52"/>
      <c r="VP33" s="52"/>
      <c r="VQ33" s="35"/>
      <c r="VR33" s="56"/>
      <c r="VS33" s="52"/>
      <c r="VT33" s="35"/>
      <c r="VU33" s="52"/>
      <c r="VV33" s="52"/>
      <c r="VW33" s="52"/>
      <c r="VX33" s="52"/>
      <c r="VY33" s="52"/>
      <c r="VZ33" s="53"/>
      <c r="WA33" s="156"/>
      <c r="WB33" s="226"/>
      <c r="WC33" s="52"/>
      <c r="WD33" s="52"/>
      <c r="WE33" s="52"/>
      <c r="WF33" s="35"/>
      <c r="WG33" s="56"/>
      <c r="WH33" s="52"/>
      <c r="WI33" s="35"/>
      <c r="WJ33" s="52"/>
      <c r="WK33" s="52"/>
      <c r="WL33" s="52"/>
      <c r="WM33" s="52"/>
      <c r="WN33" s="52"/>
      <c r="WO33" s="53"/>
      <c r="WP33" s="156"/>
      <c r="WQ33" s="226"/>
      <c r="WR33" s="52"/>
      <c r="WS33" s="52"/>
      <c r="WT33" s="52"/>
      <c r="WU33" s="35"/>
      <c r="WV33" s="56"/>
      <c r="WW33" s="52"/>
      <c r="WX33" s="35"/>
      <c r="WY33" s="52"/>
      <c r="WZ33" s="52"/>
      <c r="XA33" s="52"/>
      <c r="XB33" s="52"/>
      <c r="XC33" s="52"/>
      <c r="XD33" s="53"/>
      <c r="XE33" s="156"/>
      <c r="XF33" s="226"/>
      <c r="XG33" s="52"/>
      <c r="XH33" s="52"/>
      <c r="XI33" s="52"/>
      <c r="XJ33" s="35"/>
      <c r="XK33" s="56"/>
      <c r="XL33" s="52"/>
      <c r="XM33" s="35"/>
      <c r="XN33" s="52"/>
      <c r="XO33" s="52"/>
      <c r="XP33" s="52"/>
      <c r="XQ33" s="52"/>
      <c r="XR33" s="52"/>
      <c r="XS33" s="53"/>
      <c r="XT33" s="156"/>
      <c r="XU33" s="226"/>
      <c r="XV33" s="52"/>
      <c r="XW33" s="52"/>
      <c r="XX33" s="52"/>
      <c r="XY33" s="35"/>
      <c r="XZ33" s="56"/>
      <c r="YA33" s="52"/>
      <c r="YB33" s="35"/>
      <c r="YC33" s="52"/>
      <c r="YD33" s="52"/>
      <c r="YE33" s="52"/>
      <c r="YF33" s="52"/>
      <c r="YG33" s="52"/>
      <c r="YH33" s="53"/>
      <c r="YI33" s="156"/>
      <c r="YJ33" s="226"/>
      <c r="YK33" s="52"/>
      <c r="YL33" s="52"/>
      <c r="YM33" s="52"/>
      <c r="YN33" s="35"/>
      <c r="YO33" s="56"/>
      <c r="YP33" s="52"/>
      <c r="YQ33" s="35"/>
      <c r="YR33" s="52"/>
      <c r="YS33" s="52"/>
      <c r="YT33" s="52"/>
      <c r="YU33" s="52"/>
      <c r="YV33" s="52"/>
      <c r="YW33" s="53"/>
      <c r="YX33" s="156"/>
      <c r="YY33" s="226"/>
      <c r="YZ33" s="52"/>
      <c r="ZA33" s="52"/>
      <c r="ZB33" s="52"/>
      <c r="ZC33" s="35"/>
      <c r="ZD33" s="56"/>
      <c r="ZE33" s="52"/>
      <c r="ZF33" s="35"/>
      <c r="ZG33" s="52"/>
      <c r="ZH33" s="52"/>
      <c r="ZI33" s="52"/>
      <c r="ZJ33" s="52"/>
      <c r="ZK33" s="52"/>
      <c r="ZL33" s="53"/>
      <c r="ZM33" s="156"/>
      <c r="ZN33" s="226"/>
      <c r="ZO33" s="52"/>
      <c r="ZP33" s="52"/>
      <c r="ZQ33" s="52"/>
      <c r="ZR33" s="35"/>
      <c r="ZS33" s="56"/>
      <c r="ZT33" s="52"/>
      <c r="ZU33" s="35"/>
      <c r="ZV33" s="52"/>
      <c r="ZW33" s="52"/>
      <c r="ZX33" s="52"/>
      <c r="ZY33" s="52"/>
      <c r="ZZ33" s="52"/>
      <c r="AAA33" s="53"/>
      <c r="AAB33" s="156"/>
      <c r="AAC33" s="226"/>
      <c r="AAD33" s="52"/>
      <c r="AAE33" s="52"/>
      <c r="AAF33" s="52"/>
      <c r="AAG33" s="35"/>
      <c r="AAH33" s="56"/>
      <c r="AAI33" s="52"/>
      <c r="AAJ33" s="35"/>
      <c r="AAK33" s="52"/>
      <c r="AAL33" s="52"/>
      <c r="AAM33" s="52"/>
      <c r="AAN33" s="52"/>
      <c r="AAO33" s="52"/>
      <c r="AAP33" s="53"/>
      <c r="AAQ33" s="156"/>
      <c r="AAR33" s="226"/>
      <c r="AAS33" s="52"/>
      <c r="AAT33" s="52"/>
      <c r="AAU33" s="52"/>
      <c r="AAV33" s="35"/>
      <c r="AAW33" s="56"/>
      <c r="AAX33" s="52"/>
      <c r="AAY33" s="35"/>
      <c r="AAZ33" s="52"/>
      <c r="ABA33" s="52"/>
      <c r="ABB33" s="52"/>
      <c r="ABC33" s="52"/>
      <c r="ABD33" s="52"/>
      <c r="ABE33" s="53"/>
      <c r="ABF33" s="156"/>
      <c r="ABG33" s="226"/>
      <c r="ABH33" s="52"/>
      <c r="ABI33" s="52"/>
      <c r="ABJ33" s="52"/>
      <c r="ABK33" s="35"/>
      <c r="ABL33" s="56"/>
      <c r="ABM33" s="52"/>
      <c r="ABN33" s="35"/>
      <c r="ABO33" s="52"/>
      <c r="ABP33" s="52"/>
      <c r="ABQ33" s="52"/>
      <c r="ABR33" s="52"/>
      <c r="ABS33" s="52"/>
      <c r="ABT33" s="53"/>
      <c r="ABU33" s="156"/>
      <c r="ABV33" s="226"/>
      <c r="ABW33" s="52"/>
      <c r="ABX33" s="52"/>
      <c r="ABY33" s="52"/>
      <c r="ABZ33" s="35"/>
      <c r="ACA33" s="56"/>
      <c r="ACB33" s="52"/>
      <c r="ACC33" s="35"/>
      <c r="ACD33" s="52"/>
      <c r="ACE33" s="52"/>
      <c r="ACF33" s="52"/>
      <c r="ACG33" s="52"/>
      <c r="ACH33" s="52"/>
      <c r="ACI33" s="53"/>
      <c r="ACJ33" s="156"/>
      <c r="ACK33" s="226"/>
      <c r="ACL33" s="52"/>
      <c r="ACM33" s="52"/>
      <c r="ACN33" s="52"/>
      <c r="ACO33" s="35"/>
      <c r="ACP33" s="56"/>
      <c r="ACQ33" s="52"/>
      <c r="ACR33" s="35"/>
      <c r="ACS33" s="52"/>
      <c r="ACT33" s="52"/>
      <c r="ACU33" s="52"/>
      <c r="ACV33" s="52"/>
      <c r="ACW33" s="52"/>
      <c r="ACX33" s="53"/>
      <c r="ACY33" s="156"/>
      <c r="ACZ33" s="226"/>
      <c r="ADA33" s="52"/>
      <c r="ADB33" s="52"/>
      <c r="ADC33" s="52"/>
      <c r="ADD33" s="35"/>
      <c r="ADE33" s="56"/>
      <c r="ADF33" s="52"/>
      <c r="ADG33" s="35"/>
      <c r="ADH33" s="52"/>
      <c r="ADI33" s="52"/>
      <c r="ADJ33" s="52"/>
      <c r="ADK33" s="52"/>
      <c r="ADL33" s="52"/>
      <c r="ADM33" s="53"/>
      <c r="ADN33" s="156"/>
      <c r="ADO33" s="226"/>
      <c r="ADP33" s="52"/>
      <c r="ADQ33" s="52"/>
      <c r="ADR33" s="52"/>
      <c r="ADS33" s="35"/>
      <c r="ADT33" s="56"/>
      <c r="ADU33" s="52"/>
      <c r="ADV33" s="35"/>
      <c r="ADW33" s="52"/>
      <c r="ADX33" s="52"/>
      <c r="ADY33" s="52"/>
      <c r="ADZ33" s="52"/>
      <c r="AEA33" s="52"/>
      <c r="AEB33" s="53"/>
      <c r="AEC33" s="156"/>
      <c r="AED33" s="226"/>
      <c r="AEE33" s="52"/>
      <c r="AEF33" s="52"/>
      <c r="AEG33" s="52"/>
      <c r="AEH33" s="35"/>
      <c r="AEI33" s="56"/>
      <c r="AEJ33" s="52"/>
      <c r="AEK33" s="35"/>
      <c r="AEL33" s="52"/>
      <c r="AEM33" s="52"/>
      <c r="AEN33" s="52"/>
      <c r="AEO33" s="52"/>
      <c r="AEP33" s="52"/>
      <c r="AEQ33" s="53"/>
      <c r="AER33" s="156"/>
      <c r="AES33" s="226"/>
      <c r="AET33" s="52"/>
      <c r="AEU33" s="52"/>
      <c r="AEV33" s="52"/>
      <c r="AEW33" s="35"/>
      <c r="AEX33" s="56"/>
      <c r="AEY33" s="52"/>
      <c r="AEZ33" s="35"/>
      <c r="AFA33" s="52"/>
      <c r="AFB33" s="52"/>
      <c r="AFC33" s="52"/>
      <c r="AFD33" s="52"/>
      <c r="AFE33" s="52"/>
      <c r="AFF33" s="53"/>
      <c r="AFG33" s="156"/>
      <c r="AFH33" s="226"/>
      <c r="AFI33" s="52"/>
      <c r="AFJ33" s="52"/>
      <c r="AFK33" s="52"/>
      <c r="AFL33" s="35"/>
      <c r="AFM33" s="56"/>
      <c r="AFN33" s="52"/>
      <c r="AFO33" s="35"/>
      <c r="AFP33" s="52"/>
      <c r="AFQ33" s="52"/>
      <c r="AFR33" s="52"/>
      <c r="AFS33" s="52"/>
      <c r="AFT33" s="52"/>
      <c r="AFU33" s="53"/>
      <c r="AFV33" s="156"/>
      <c r="AFW33" s="226"/>
      <c r="AFX33" s="52"/>
      <c r="AFY33" s="52"/>
      <c r="AFZ33" s="52"/>
      <c r="AGA33" s="35"/>
      <c r="AGB33" s="56"/>
      <c r="AGC33" s="52"/>
      <c r="AGD33" s="35"/>
      <c r="AGE33" s="52"/>
      <c r="AGF33" s="52"/>
      <c r="AGG33" s="52"/>
      <c r="AGH33" s="52"/>
      <c r="AGI33" s="52"/>
      <c r="AGJ33" s="53"/>
      <c r="AGK33" s="156"/>
      <c r="AGL33" s="226"/>
      <c r="AGM33" s="52"/>
      <c r="AGN33" s="52"/>
      <c r="AGO33" s="52"/>
      <c r="AGP33" s="35"/>
      <c r="AGQ33" s="56"/>
      <c r="AGR33" s="52"/>
      <c r="AGS33" s="35"/>
      <c r="AGT33" s="52"/>
      <c r="AGU33" s="52"/>
      <c r="AGV33" s="52"/>
      <c r="AGW33" s="52"/>
      <c r="AGX33" s="52"/>
      <c r="AGY33" s="53"/>
      <c r="AGZ33" s="156"/>
      <c r="AHA33" s="226"/>
      <c r="AHB33" s="52"/>
      <c r="AHC33" s="52"/>
      <c r="AHD33" s="52"/>
      <c r="AHE33" s="35"/>
      <c r="AHF33" s="56"/>
      <c r="AHG33" s="52"/>
      <c r="AHH33" s="35"/>
      <c r="AHI33" s="52"/>
      <c r="AHJ33" s="52"/>
      <c r="AHK33" s="52"/>
      <c r="AHL33" s="52"/>
      <c r="AHM33" s="52"/>
      <c r="AHN33" s="53"/>
      <c r="AHO33" s="156"/>
      <c r="AHP33" s="226"/>
      <c r="AHQ33" s="52"/>
      <c r="AHR33" s="52"/>
      <c r="AHS33" s="52"/>
      <c r="AHT33" s="35"/>
      <c r="AHU33" s="56"/>
      <c r="AHV33" s="52"/>
      <c r="AHW33" s="35"/>
      <c r="AHX33" s="52"/>
      <c r="AHY33" s="52"/>
      <c r="AHZ33" s="52"/>
      <c r="AIA33" s="52"/>
      <c r="AIB33" s="52"/>
      <c r="AIC33" s="53"/>
      <c r="AID33" s="156"/>
      <c r="AIE33" s="226"/>
      <c r="AIF33" s="52"/>
      <c r="AIG33" s="52"/>
      <c r="AIH33" s="52"/>
      <c r="AII33" s="35"/>
      <c r="AIJ33" s="56"/>
      <c r="AIK33" s="52"/>
      <c r="AIL33" s="35"/>
      <c r="AIM33" s="52"/>
      <c r="AIN33" s="52"/>
      <c r="AIO33" s="52"/>
      <c r="AIP33" s="52"/>
      <c r="AIQ33" s="52"/>
      <c r="AIR33" s="53"/>
      <c r="AIS33" s="156"/>
      <c r="AIT33" s="226"/>
      <c r="AIU33" s="52"/>
      <c r="AIV33" s="52"/>
      <c r="AIW33" s="52"/>
      <c r="AIX33" s="35"/>
      <c r="AIY33" s="56"/>
      <c r="AIZ33" s="52"/>
      <c r="AJA33" s="35"/>
      <c r="AJB33" s="52"/>
      <c r="AJC33" s="52"/>
      <c r="AJD33" s="52"/>
      <c r="AJE33" s="52"/>
      <c r="AJF33" s="52"/>
      <c r="AJG33" s="53"/>
      <c r="AJH33" s="156"/>
      <c r="AJI33" s="226"/>
      <c r="AJJ33" s="52"/>
      <c r="AJK33" s="52"/>
      <c r="AJL33" s="52"/>
      <c r="AJM33" s="35"/>
      <c r="AJN33" s="56"/>
      <c r="AJO33" s="52"/>
      <c r="AJP33" s="35"/>
      <c r="AJQ33" s="52"/>
      <c r="AJR33" s="52"/>
      <c r="AJS33" s="52"/>
      <c r="AJT33" s="52"/>
      <c r="AJU33" s="52"/>
      <c r="AJV33" s="53"/>
      <c r="AJW33" s="156"/>
      <c r="AJX33" s="226"/>
      <c r="AJY33" s="52"/>
      <c r="AJZ33" s="52"/>
      <c r="AKA33" s="52"/>
      <c r="AKB33" s="35"/>
      <c r="AKC33" s="56"/>
      <c r="AKD33" s="52"/>
      <c r="AKE33" s="35"/>
      <c r="AKF33" s="52"/>
      <c r="AKG33" s="52"/>
      <c r="AKH33" s="52"/>
      <c r="AKI33" s="52"/>
      <c r="AKJ33" s="52"/>
      <c r="AKK33" s="53"/>
      <c r="AKL33" s="156"/>
      <c r="AKM33" s="226"/>
      <c r="AKN33" s="52"/>
      <c r="AKO33" s="52"/>
      <c r="AKP33" s="52"/>
      <c r="AKQ33" s="35"/>
      <c r="AKR33" s="56"/>
      <c r="AKS33" s="52"/>
      <c r="AKT33" s="35"/>
      <c r="AKU33" s="52"/>
      <c r="AKV33" s="52"/>
      <c r="AKW33" s="52"/>
      <c r="AKX33" s="52"/>
      <c r="AKY33" s="52"/>
      <c r="AKZ33" s="53"/>
      <c r="ALA33" s="156"/>
      <c r="ALB33" s="226"/>
      <c r="ALC33" s="52"/>
      <c r="ALD33" s="52"/>
      <c r="ALE33" s="52"/>
      <c r="ALF33" s="35"/>
      <c r="ALG33" s="56"/>
      <c r="ALH33" s="52"/>
      <c r="ALI33" s="35"/>
      <c r="ALJ33" s="52"/>
      <c r="ALK33" s="52"/>
      <c r="ALL33" s="52"/>
      <c r="ALM33" s="52"/>
      <c r="ALN33" s="52"/>
      <c r="ALO33" s="53"/>
      <c r="ALP33" s="156"/>
      <c r="ALQ33" s="226"/>
      <c r="ALR33" s="52"/>
      <c r="ALS33" s="52"/>
      <c r="ALT33" s="52"/>
      <c r="ALU33" s="35"/>
      <c r="ALV33" s="56"/>
      <c r="ALW33" s="52"/>
      <c r="ALX33" s="35"/>
      <c r="ALY33" s="52"/>
      <c r="ALZ33" s="52"/>
      <c r="AMA33" s="52"/>
      <c r="AMB33" s="52"/>
      <c r="AMC33" s="52"/>
      <c r="AMD33" s="53"/>
      <c r="AME33" s="156"/>
      <c r="AMF33" s="226"/>
      <c r="AMG33" s="52"/>
      <c r="AMH33" s="52"/>
      <c r="AMI33" s="52"/>
      <c r="AMJ33" s="35"/>
      <c r="AMK33" s="56"/>
      <c r="AML33" s="52"/>
      <c r="AMM33" s="35"/>
      <c r="AMN33" s="52"/>
      <c r="AMO33" s="52"/>
      <c r="AMP33" s="52"/>
      <c r="AMQ33" s="52"/>
      <c r="AMR33" s="52"/>
      <c r="AMS33" s="53"/>
      <c r="AMT33" s="156"/>
      <c r="AMU33" s="226"/>
      <c r="AMV33" s="52"/>
      <c r="AMW33" s="52"/>
      <c r="AMX33" s="52"/>
      <c r="AMY33" s="35"/>
      <c r="AMZ33" s="56"/>
      <c r="ANA33" s="52"/>
      <c r="ANB33" s="35"/>
      <c r="ANC33" s="52"/>
      <c r="AND33" s="52"/>
      <c r="ANE33" s="52"/>
      <c r="ANF33" s="52"/>
      <c r="ANG33" s="52"/>
      <c r="ANH33" s="53"/>
      <c r="ANI33" s="156"/>
      <c r="ANJ33" s="226"/>
      <c r="ANK33" s="52"/>
      <c r="ANL33" s="52"/>
      <c r="ANM33" s="52"/>
      <c r="ANN33" s="35"/>
      <c r="ANO33" s="56"/>
      <c r="ANP33" s="52"/>
      <c r="ANQ33" s="35"/>
      <c r="ANR33" s="52"/>
      <c r="ANS33" s="52"/>
      <c r="ANT33" s="52"/>
      <c r="ANU33" s="52"/>
      <c r="ANV33" s="52"/>
      <c r="ANW33" s="53"/>
      <c r="ANX33" s="156"/>
      <c r="ANY33" s="226"/>
      <c r="ANZ33" s="52"/>
      <c r="AOA33" s="52"/>
      <c r="AOB33" s="52"/>
      <c r="AOC33" s="35"/>
      <c r="AOD33" s="56"/>
      <c r="AOE33" s="52"/>
      <c r="AOF33" s="35"/>
      <c r="AOG33" s="52"/>
      <c r="AOH33" s="52"/>
      <c r="AOI33" s="52"/>
      <c r="AOJ33" s="52"/>
      <c r="AOK33" s="52"/>
      <c r="AOL33" s="53"/>
      <c r="AOM33" s="156"/>
      <c r="AON33" s="226"/>
      <c r="AOO33" s="52"/>
      <c r="AOP33" s="52"/>
      <c r="AOQ33" s="52"/>
      <c r="AOR33" s="35"/>
      <c r="AOS33" s="56"/>
      <c r="AOT33" s="52"/>
      <c r="AOU33" s="35"/>
      <c r="AOV33" s="52"/>
      <c r="AOW33" s="52"/>
      <c r="AOX33" s="52"/>
      <c r="AOY33" s="52"/>
      <c r="AOZ33" s="52"/>
      <c r="APA33" s="53"/>
      <c r="APB33" s="156"/>
      <c r="APC33" s="226"/>
      <c r="APD33" s="52"/>
      <c r="APE33" s="52"/>
      <c r="APF33" s="52"/>
      <c r="APG33" s="35"/>
      <c r="APH33" s="56"/>
      <c r="API33" s="52"/>
      <c r="APJ33" s="35"/>
      <c r="APK33" s="52"/>
      <c r="APL33" s="52"/>
      <c r="APM33" s="52"/>
      <c r="APN33" s="52"/>
      <c r="APO33" s="52"/>
      <c r="APP33" s="53"/>
      <c r="APQ33" s="156"/>
      <c r="APR33" s="226"/>
      <c r="APS33" s="52"/>
      <c r="APT33" s="52"/>
      <c r="APU33" s="52"/>
      <c r="APV33" s="35"/>
      <c r="APW33" s="56"/>
      <c r="APX33" s="52"/>
      <c r="APY33" s="35"/>
      <c r="APZ33" s="52"/>
      <c r="AQA33" s="52"/>
      <c r="AQB33" s="52"/>
      <c r="AQC33" s="52"/>
      <c r="AQD33" s="52"/>
      <c r="AQE33" s="53"/>
      <c r="AQF33" s="156"/>
      <c r="AQG33" s="226"/>
      <c r="AQH33" s="52"/>
      <c r="AQI33" s="52"/>
      <c r="AQJ33" s="52"/>
      <c r="AQK33" s="35"/>
      <c r="AQL33" s="56"/>
      <c r="AQM33" s="52"/>
      <c r="AQN33" s="35"/>
      <c r="AQO33" s="52"/>
      <c r="AQP33" s="52"/>
      <c r="AQQ33" s="52"/>
      <c r="AQR33" s="52"/>
      <c r="AQS33" s="52"/>
      <c r="AQT33" s="53"/>
      <c r="AQU33" s="156"/>
      <c r="AQV33" s="226"/>
      <c r="AQW33" s="52"/>
      <c r="AQX33" s="52"/>
      <c r="AQY33" s="52"/>
      <c r="AQZ33" s="35"/>
      <c r="ARA33" s="56"/>
      <c r="ARB33" s="52"/>
      <c r="ARC33" s="35"/>
      <c r="ARD33" s="52"/>
      <c r="ARE33" s="52"/>
      <c r="ARF33" s="52"/>
      <c r="ARG33" s="52"/>
      <c r="ARH33" s="52"/>
      <c r="ARI33" s="53"/>
      <c r="ARJ33" s="156"/>
      <c r="ARK33" s="226"/>
      <c r="ARL33" s="52"/>
      <c r="ARM33" s="52"/>
      <c r="ARN33" s="52"/>
      <c r="ARO33" s="35"/>
      <c r="ARP33" s="56"/>
      <c r="ARQ33" s="52"/>
      <c r="ARR33" s="35"/>
      <c r="ARS33" s="52"/>
      <c r="ART33" s="52"/>
      <c r="ARU33" s="52"/>
      <c r="ARV33" s="52"/>
      <c r="ARW33" s="52"/>
      <c r="ARX33" s="53"/>
      <c r="ARY33" s="156"/>
      <c r="ARZ33" s="226"/>
      <c r="ASA33" s="52"/>
      <c r="ASB33" s="52"/>
      <c r="ASC33" s="52"/>
      <c r="ASD33" s="35"/>
      <c r="ASE33" s="56"/>
      <c r="ASF33" s="52"/>
      <c r="ASG33" s="35"/>
      <c r="ASH33" s="52"/>
      <c r="ASI33" s="52"/>
      <c r="ASJ33" s="52"/>
      <c r="ASK33" s="52"/>
      <c r="ASL33" s="52"/>
      <c r="ASM33" s="53"/>
      <c r="ASN33" s="156"/>
      <c r="ASO33" s="226"/>
      <c r="ASP33" s="52"/>
      <c r="ASQ33" s="52"/>
      <c r="ASR33" s="52"/>
      <c r="ASS33" s="35"/>
      <c r="AST33" s="56"/>
      <c r="ASU33" s="52"/>
      <c r="ASV33" s="35"/>
      <c r="ASW33" s="52"/>
      <c r="ASX33" s="52"/>
      <c r="ASY33" s="52"/>
      <c r="ASZ33" s="52"/>
      <c r="ATA33" s="52"/>
      <c r="ATB33" s="53"/>
      <c r="ATC33" s="156"/>
      <c r="ATD33" s="226"/>
      <c r="ATE33" s="52"/>
      <c r="ATF33" s="52"/>
      <c r="ATG33" s="52"/>
      <c r="ATH33" s="35"/>
      <c r="ATI33" s="56"/>
      <c r="ATJ33" s="52"/>
      <c r="ATK33" s="35"/>
      <c r="ATL33" s="52"/>
      <c r="ATM33" s="52"/>
      <c r="ATN33" s="52"/>
      <c r="ATO33" s="52"/>
      <c r="ATP33" s="52"/>
      <c r="ATQ33" s="53"/>
      <c r="ATR33" s="156"/>
      <c r="ATS33" s="226"/>
      <c r="ATT33" s="52"/>
      <c r="ATU33" s="52"/>
      <c r="ATV33" s="52"/>
      <c r="ATW33" s="35"/>
      <c r="ATX33" s="56"/>
      <c r="ATY33" s="52"/>
      <c r="ATZ33" s="35"/>
      <c r="AUA33" s="52"/>
      <c r="AUB33" s="52"/>
      <c r="AUC33" s="52"/>
      <c r="AUD33" s="52"/>
      <c r="AUE33" s="52"/>
      <c r="AUF33" s="53"/>
      <c r="AUG33" s="156"/>
      <c r="AUH33" s="226"/>
      <c r="AUI33" s="52"/>
      <c r="AUJ33" s="52"/>
      <c r="AUK33" s="52"/>
      <c r="AUL33" s="35"/>
      <c r="AUM33" s="56"/>
      <c r="AUN33" s="52"/>
      <c r="AUO33" s="35"/>
      <c r="AUP33" s="52"/>
      <c r="AUQ33" s="52"/>
      <c r="AUR33" s="52"/>
      <c r="AUS33" s="52"/>
      <c r="AUT33" s="52"/>
      <c r="AUU33" s="53"/>
      <c r="AUV33" s="156"/>
      <c r="AUW33" s="226"/>
      <c r="AUX33" s="52"/>
      <c r="AUY33" s="52"/>
      <c r="AUZ33" s="52"/>
      <c r="AVA33" s="35"/>
      <c r="AVB33" s="56"/>
      <c r="AVC33" s="52"/>
      <c r="AVD33" s="35"/>
      <c r="AVE33" s="52"/>
      <c r="AVF33" s="52"/>
      <c r="AVG33" s="52"/>
      <c r="AVH33" s="52"/>
      <c r="AVI33" s="52"/>
      <c r="AVJ33" s="53"/>
      <c r="AVK33" s="156"/>
      <c r="AVL33" s="226"/>
      <c r="AVM33" s="52"/>
      <c r="AVN33" s="52"/>
      <c r="AVO33" s="52"/>
      <c r="AVP33" s="35"/>
      <c r="AVQ33" s="56"/>
      <c r="AVR33" s="52"/>
      <c r="AVS33" s="35"/>
      <c r="AVT33" s="52"/>
      <c r="AVU33" s="52"/>
      <c r="AVV33" s="52"/>
      <c r="AVW33" s="52"/>
      <c r="AVX33" s="52"/>
      <c r="AVY33" s="53"/>
      <c r="AVZ33" s="156"/>
      <c r="AWA33" s="226"/>
      <c r="AWB33" s="52"/>
      <c r="AWC33" s="52"/>
      <c r="AWD33" s="52"/>
      <c r="AWE33" s="35"/>
      <c r="AWF33" s="56"/>
      <c r="AWG33" s="52"/>
      <c r="AWH33" s="35"/>
      <c r="AWI33" s="52"/>
      <c r="AWJ33" s="52"/>
      <c r="AWK33" s="52"/>
      <c r="AWL33" s="52"/>
      <c r="AWM33" s="52"/>
      <c r="AWN33" s="53"/>
      <c r="AWO33" s="156"/>
      <c r="AWP33" s="226"/>
      <c r="AWQ33" s="52"/>
      <c r="AWR33" s="52"/>
      <c r="AWS33" s="52"/>
      <c r="AWT33" s="35"/>
      <c r="AWU33" s="56"/>
      <c r="AWV33" s="52"/>
      <c r="AWW33" s="35"/>
      <c r="AWX33" s="52"/>
      <c r="AWY33" s="52"/>
      <c r="AWZ33" s="52"/>
      <c r="AXA33" s="52"/>
      <c r="AXB33" s="52"/>
      <c r="AXC33" s="53"/>
      <c r="AXD33" s="156"/>
      <c r="AXE33" s="226"/>
      <c r="AXF33" s="52"/>
      <c r="AXG33" s="52"/>
      <c r="AXH33" s="52"/>
      <c r="AXI33" s="35"/>
      <c r="AXJ33" s="56"/>
      <c r="AXK33" s="52"/>
      <c r="AXL33" s="35"/>
      <c r="AXM33" s="52"/>
      <c r="AXN33" s="52"/>
      <c r="AXO33" s="52"/>
      <c r="AXP33" s="52"/>
      <c r="AXQ33" s="52"/>
      <c r="AXR33" s="53"/>
      <c r="AXS33" s="156"/>
      <c r="AXT33" s="226"/>
      <c r="AXU33" s="52"/>
      <c r="AXV33" s="52"/>
      <c r="AXW33" s="52"/>
      <c r="AXX33" s="35"/>
      <c r="AXY33" s="56"/>
      <c r="AXZ33" s="52"/>
      <c r="AYA33" s="35"/>
      <c r="AYB33" s="52"/>
      <c r="AYC33" s="52"/>
      <c r="AYD33" s="52"/>
      <c r="AYE33" s="52"/>
      <c r="AYF33" s="52"/>
      <c r="AYG33" s="53"/>
      <c r="AYH33" s="156"/>
      <c r="AYI33" s="226"/>
      <c r="AYJ33" s="52"/>
      <c r="AYK33" s="52"/>
      <c r="AYL33" s="52"/>
      <c r="AYM33" s="35"/>
      <c r="AYN33" s="56"/>
      <c r="AYO33" s="52"/>
      <c r="AYP33" s="35"/>
      <c r="AYQ33" s="52"/>
      <c r="AYR33" s="52"/>
      <c r="AYS33" s="52"/>
      <c r="AYT33" s="52"/>
      <c r="AYU33" s="52"/>
      <c r="AYV33" s="53"/>
      <c r="AYW33" s="156"/>
      <c r="AYX33" s="226"/>
      <c r="AYY33" s="52"/>
      <c r="AYZ33" s="52"/>
      <c r="AZA33" s="52"/>
      <c r="AZB33" s="35"/>
      <c r="AZC33" s="56"/>
      <c r="AZD33" s="52"/>
      <c r="AZE33" s="35"/>
      <c r="AZF33" s="52"/>
      <c r="AZG33" s="52"/>
      <c r="AZH33" s="52"/>
      <c r="AZI33" s="52"/>
      <c r="AZJ33" s="52"/>
      <c r="AZK33" s="53"/>
      <c r="AZL33" s="156"/>
      <c r="AZM33" s="226"/>
      <c r="AZN33" s="52"/>
      <c r="AZO33" s="52"/>
      <c r="AZP33" s="52"/>
      <c r="AZQ33" s="35"/>
      <c r="AZR33" s="56"/>
      <c r="AZS33" s="52"/>
      <c r="AZT33" s="35"/>
      <c r="AZU33" s="52"/>
      <c r="AZV33" s="52"/>
      <c r="AZW33" s="52"/>
      <c r="AZX33" s="52"/>
      <c r="AZY33" s="52"/>
      <c r="AZZ33" s="53"/>
      <c r="BAA33" s="156"/>
      <c r="BAB33" s="226"/>
      <c r="BAC33" s="52"/>
      <c r="BAD33" s="52"/>
      <c r="BAE33" s="52"/>
      <c r="BAF33" s="35"/>
      <c r="BAG33" s="56"/>
      <c r="BAH33" s="52"/>
      <c r="BAI33" s="35"/>
      <c r="BAJ33" s="52"/>
      <c r="BAK33" s="52"/>
      <c r="BAL33" s="52"/>
      <c r="BAM33" s="52"/>
      <c r="BAN33" s="52"/>
      <c r="BAO33" s="53"/>
      <c r="BAP33" s="156"/>
      <c r="BAQ33" s="226"/>
      <c r="BAR33" s="52"/>
      <c r="BAS33" s="52"/>
      <c r="BAT33" s="52"/>
      <c r="BAU33" s="35"/>
      <c r="BAV33" s="56"/>
      <c r="BAW33" s="52"/>
      <c r="BAX33" s="35"/>
      <c r="BAY33" s="52"/>
      <c r="BAZ33" s="52"/>
      <c r="BBA33" s="52"/>
      <c r="BBB33" s="52"/>
      <c r="BBC33" s="52"/>
      <c r="BBD33" s="53"/>
      <c r="BBE33" s="156"/>
      <c r="BBF33" s="226"/>
      <c r="BBG33" s="52"/>
      <c r="BBH33" s="52"/>
      <c r="BBI33" s="52"/>
      <c r="BBJ33" s="35"/>
      <c r="BBK33" s="56"/>
      <c r="BBL33" s="52"/>
      <c r="BBM33" s="35"/>
      <c r="BBN33" s="52"/>
      <c r="BBO33" s="52"/>
      <c r="BBP33" s="52"/>
      <c r="BBQ33" s="52"/>
      <c r="BBR33" s="52"/>
      <c r="BBS33" s="53"/>
      <c r="BBT33" s="156"/>
      <c r="BBU33" s="226"/>
      <c r="BBV33" s="52"/>
      <c r="BBW33" s="52"/>
      <c r="BBX33" s="52"/>
      <c r="BBY33" s="35"/>
      <c r="BBZ33" s="56"/>
      <c r="BCA33" s="52"/>
      <c r="BCB33" s="35"/>
      <c r="BCC33" s="52"/>
      <c r="BCD33" s="52"/>
      <c r="BCE33" s="52"/>
      <c r="BCF33" s="52"/>
      <c r="BCG33" s="52"/>
      <c r="BCH33" s="53"/>
      <c r="BCI33" s="156"/>
      <c r="BCJ33" s="226"/>
      <c r="BCK33" s="52"/>
      <c r="BCL33" s="52"/>
      <c r="BCM33" s="52"/>
      <c r="BCN33" s="35"/>
      <c r="BCO33" s="56"/>
      <c r="BCP33" s="52"/>
      <c r="BCQ33" s="35"/>
      <c r="BCR33" s="52"/>
      <c r="BCS33" s="52"/>
      <c r="BCT33" s="52"/>
      <c r="BCU33" s="52"/>
      <c r="BCV33" s="52"/>
      <c r="BCW33" s="53"/>
      <c r="BCX33" s="156"/>
      <c r="BCY33" s="226"/>
      <c r="BCZ33" s="52"/>
      <c r="BDA33" s="52"/>
      <c r="BDB33" s="52"/>
      <c r="BDC33" s="35"/>
      <c r="BDD33" s="56"/>
      <c r="BDE33" s="52"/>
      <c r="BDF33" s="35"/>
      <c r="BDG33" s="52"/>
      <c r="BDH33" s="52"/>
      <c r="BDI33" s="52"/>
      <c r="BDJ33" s="52"/>
      <c r="BDK33" s="52"/>
      <c r="BDL33" s="53"/>
      <c r="BDM33" s="156"/>
      <c r="BDN33" s="226"/>
      <c r="BDO33" s="52"/>
      <c r="BDP33" s="52"/>
      <c r="BDQ33" s="52"/>
      <c r="BDR33" s="35"/>
      <c r="BDS33" s="56"/>
      <c r="BDT33" s="52"/>
      <c r="BDU33" s="35"/>
      <c r="BDV33" s="52"/>
      <c r="BDW33" s="52"/>
      <c r="BDX33" s="52"/>
      <c r="BDY33" s="52"/>
      <c r="BDZ33" s="52"/>
      <c r="BEA33" s="53"/>
      <c r="BEB33" s="156"/>
      <c r="BEC33" s="226"/>
      <c r="BED33" s="52"/>
      <c r="BEE33" s="52"/>
      <c r="BEF33" s="52"/>
      <c r="BEG33" s="35"/>
      <c r="BEH33" s="56"/>
      <c r="BEI33" s="52"/>
      <c r="BEJ33" s="35"/>
      <c r="BEK33" s="52"/>
      <c r="BEL33" s="52"/>
      <c r="BEM33" s="52"/>
      <c r="BEN33" s="52"/>
      <c r="BEO33" s="52"/>
      <c r="BEP33" s="53"/>
      <c r="BEQ33" s="156"/>
      <c r="BER33" s="226"/>
      <c r="BES33" s="52"/>
      <c r="BET33" s="52"/>
      <c r="BEU33" s="52"/>
      <c r="BEV33" s="35"/>
      <c r="BEW33" s="56"/>
      <c r="BEX33" s="52"/>
      <c r="BEY33" s="35"/>
      <c r="BEZ33" s="52"/>
      <c r="BFA33" s="52"/>
      <c r="BFB33" s="52"/>
      <c r="BFC33" s="52"/>
      <c r="BFD33" s="52"/>
      <c r="BFE33" s="53"/>
      <c r="BFF33" s="156"/>
      <c r="BFG33" s="226"/>
      <c r="BFH33" s="52"/>
      <c r="BFI33" s="52"/>
      <c r="BFJ33" s="52"/>
      <c r="BFK33" s="35"/>
      <c r="BFL33" s="56"/>
      <c r="BFM33" s="52"/>
      <c r="BFN33" s="35"/>
      <c r="BFO33" s="52"/>
      <c r="BFP33" s="52"/>
      <c r="BFQ33" s="52"/>
      <c r="BFR33" s="52"/>
      <c r="BFS33" s="52"/>
      <c r="BFT33" s="53"/>
      <c r="BFU33" s="156"/>
      <c r="BFV33" s="226"/>
      <c r="BFW33" s="52"/>
      <c r="BFX33" s="52"/>
      <c r="BFY33" s="52"/>
      <c r="BFZ33" s="35"/>
      <c r="BGA33" s="56"/>
      <c r="BGB33" s="52"/>
      <c r="BGC33" s="35"/>
      <c r="BGD33" s="52"/>
      <c r="BGE33" s="52"/>
      <c r="BGF33" s="52"/>
      <c r="BGG33" s="52"/>
      <c r="BGH33" s="52"/>
      <c r="BGI33" s="53"/>
      <c r="BGJ33" s="156"/>
      <c r="BGK33" s="226"/>
      <c r="BGL33" s="52"/>
      <c r="BGM33" s="52"/>
      <c r="BGN33" s="52"/>
      <c r="BGO33" s="35"/>
      <c r="BGP33" s="56"/>
      <c r="BGQ33" s="52"/>
      <c r="BGR33" s="35"/>
      <c r="BGS33" s="52"/>
      <c r="BGT33" s="52"/>
      <c r="BGU33" s="52"/>
      <c r="BGV33" s="52"/>
      <c r="BGW33" s="52"/>
      <c r="BGX33" s="53"/>
      <c r="BGY33" s="156"/>
      <c r="BGZ33" s="226"/>
      <c r="BHA33" s="52"/>
      <c r="BHB33" s="52"/>
      <c r="BHC33" s="52"/>
      <c r="BHD33" s="35"/>
      <c r="BHE33" s="56"/>
      <c r="BHF33" s="52"/>
      <c r="BHG33" s="35"/>
      <c r="BHH33" s="52"/>
      <c r="BHI33" s="52"/>
      <c r="BHJ33" s="52"/>
      <c r="BHK33" s="52"/>
      <c r="BHL33" s="52"/>
      <c r="BHM33" s="53"/>
      <c r="BHN33" s="156"/>
      <c r="BHO33" s="226"/>
      <c r="BHP33" s="52"/>
      <c r="BHQ33" s="52"/>
      <c r="BHR33" s="52"/>
      <c r="BHS33" s="35"/>
      <c r="BHT33" s="56"/>
      <c r="BHU33" s="52"/>
      <c r="BHV33" s="35"/>
      <c r="BHW33" s="52"/>
      <c r="BHX33" s="52"/>
      <c r="BHY33" s="52"/>
      <c r="BHZ33" s="52"/>
      <c r="BIA33" s="52"/>
      <c r="BIB33" s="53"/>
      <c r="BIC33" s="156"/>
      <c r="BID33" s="226"/>
      <c r="BIE33" s="52"/>
      <c r="BIF33" s="52"/>
      <c r="BIG33" s="52"/>
      <c r="BIH33" s="35"/>
      <c r="BII33" s="56"/>
      <c r="BIJ33" s="52"/>
      <c r="BIK33" s="35"/>
      <c r="BIL33" s="52"/>
      <c r="BIM33" s="52"/>
      <c r="BIN33" s="52"/>
      <c r="BIO33" s="52"/>
      <c r="BIP33" s="52"/>
      <c r="BIQ33" s="53"/>
      <c r="BIR33" s="156"/>
      <c r="BIS33" s="226"/>
      <c r="BIT33" s="52"/>
      <c r="BIU33" s="52"/>
      <c r="BIV33" s="52"/>
      <c r="BIW33" s="35"/>
      <c r="BIX33" s="56"/>
      <c r="BIY33" s="52"/>
      <c r="BIZ33" s="35"/>
      <c r="BJA33" s="52"/>
      <c r="BJB33" s="52"/>
      <c r="BJC33" s="52"/>
      <c r="BJD33" s="52"/>
      <c r="BJE33" s="52"/>
      <c r="BJF33" s="53"/>
      <c r="BJG33" s="156"/>
      <c r="BJH33" s="226"/>
      <c r="BJI33" s="52"/>
      <c r="BJJ33" s="52"/>
      <c r="BJK33" s="52"/>
      <c r="BJL33" s="35"/>
      <c r="BJM33" s="56"/>
      <c r="BJN33" s="52"/>
      <c r="BJO33" s="35"/>
      <c r="BJP33" s="52"/>
      <c r="BJQ33" s="52"/>
      <c r="BJR33" s="52"/>
      <c r="BJS33" s="52"/>
      <c r="BJT33" s="52"/>
      <c r="BJU33" s="53"/>
      <c r="BJV33" s="156"/>
      <c r="BJW33" s="226"/>
      <c r="BJX33" s="52"/>
      <c r="BJY33" s="52"/>
      <c r="BJZ33" s="52"/>
      <c r="BKA33" s="35"/>
      <c r="BKB33" s="56"/>
      <c r="BKC33" s="52"/>
      <c r="BKD33" s="35"/>
      <c r="BKE33" s="52"/>
      <c r="BKF33" s="52"/>
      <c r="BKG33" s="52"/>
      <c r="BKH33" s="52"/>
      <c r="BKI33" s="52"/>
      <c r="BKJ33" s="53"/>
      <c r="BKK33" s="156"/>
      <c r="BKL33" s="226"/>
      <c r="BKM33" s="52"/>
      <c r="BKN33" s="52"/>
      <c r="BKO33" s="52"/>
      <c r="BKP33" s="35"/>
      <c r="BKQ33" s="56"/>
      <c r="BKR33" s="52"/>
      <c r="BKS33" s="35"/>
      <c r="BKT33" s="52"/>
      <c r="BKU33" s="52"/>
      <c r="BKV33" s="52"/>
      <c r="BKW33" s="52"/>
      <c r="BKX33" s="52"/>
      <c r="BKY33" s="53"/>
      <c r="BKZ33" s="156"/>
      <c r="BLA33" s="226"/>
      <c r="BLB33" s="52"/>
      <c r="BLC33" s="52"/>
      <c r="BLD33" s="52"/>
      <c r="BLE33" s="35"/>
      <c r="BLF33" s="56"/>
      <c r="BLG33" s="52"/>
      <c r="BLH33" s="35"/>
      <c r="BLI33" s="52"/>
      <c r="BLJ33" s="52"/>
      <c r="BLK33" s="52"/>
      <c r="BLL33" s="52"/>
      <c r="BLM33" s="52"/>
      <c r="BLN33" s="53"/>
      <c r="BLO33" s="156"/>
      <c r="BLP33" s="226"/>
      <c r="BLQ33" s="52"/>
      <c r="BLR33" s="52"/>
      <c r="BLS33" s="52"/>
      <c r="BLT33" s="35"/>
      <c r="BLU33" s="56"/>
      <c r="BLV33" s="52"/>
      <c r="BLW33" s="35"/>
      <c r="BLX33" s="52"/>
      <c r="BLY33" s="52"/>
      <c r="BLZ33" s="52"/>
      <c r="BMA33" s="52"/>
      <c r="BMB33" s="52"/>
      <c r="BMC33" s="53"/>
      <c r="BMD33" s="156"/>
      <c r="BME33" s="226"/>
      <c r="BMF33" s="52"/>
      <c r="BMG33" s="52"/>
      <c r="BMH33" s="52"/>
      <c r="BMI33" s="35"/>
      <c r="BMJ33" s="56"/>
      <c r="BMK33" s="52"/>
      <c r="BML33" s="35"/>
      <c r="BMM33" s="52"/>
      <c r="BMN33" s="52"/>
      <c r="BMO33" s="52"/>
      <c r="BMP33" s="52"/>
      <c r="BMQ33" s="52"/>
      <c r="BMR33" s="53"/>
      <c r="BMS33" s="156"/>
      <c r="BMT33" s="226"/>
      <c r="BMU33" s="52"/>
      <c r="BMV33" s="52"/>
      <c r="BMW33" s="52"/>
      <c r="BMX33" s="35"/>
      <c r="BMY33" s="56"/>
      <c r="BMZ33" s="52"/>
      <c r="BNA33" s="35"/>
      <c r="BNB33" s="52"/>
      <c r="BNC33" s="52"/>
      <c r="BND33" s="52"/>
      <c r="BNE33" s="52"/>
      <c r="BNF33" s="52"/>
      <c r="BNG33" s="53"/>
      <c r="BNH33" s="156"/>
      <c r="BNI33" s="226"/>
      <c r="BNJ33" s="52"/>
      <c r="BNK33" s="52"/>
      <c r="BNL33" s="52"/>
      <c r="BNM33" s="35"/>
      <c r="BNN33" s="56"/>
      <c r="BNO33" s="52"/>
      <c r="BNP33" s="35"/>
      <c r="BNQ33" s="52"/>
      <c r="BNR33" s="52"/>
      <c r="BNS33" s="52"/>
      <c r="BNT33" s="52"/>
      <c r="BNU33" s="52"/>
      <c r="BNV33" s="53"/>
      <c r="BNW33" s="156"/>
      <c r="BNX33" s="226"/>
      <c r="BNY33" s="52"/>
      <c r="BNZ33" s="52"/>
      <c r="BOA33" s="52"/>
      <c r="BOB33" s="35"/>
      <c r="BOC33" s="56"/>
      <c r="BOD33" s="52"/>
      <c r="BOE33" s="35"/>
      <c r="BOF33" s="52"/>
      <c r="BOG33" s="52"/>
      <c r="BOH33" s="52"/>
      <c r="BOI33" s="52"/>
      <c r="BOJ33" s="52"/>
      <c r="BOK33" s="53"/>
      <c r="BOL33" s="156"/>
      <c r="BOM33" s="226"/>
      <c r="BON33" s="52"/>
      <c r="BOO33" s="52"/>
      <c r="BOP33" s="52"/>
      <c r="BOQ33" s="35"/>
      <c r="BOR33" s="56"/>
      <c r="BOS33" s="52"/>
      <c r="BOT33" s="35"/>
      <c r="BOU33" s="52"/>
      <c r="BOV33" s="52"/>
      <c r="BOW33" s="52"/>
      <c r="BOX33" s="52"/>
      <c r="BOY33" s="52"/>
      <c r="BOZ33" s="53"/>
      <c r="BPA33" s="156"/>
      <c r="BPB33" s="226"/>
      <c r="BPC33" s="52"/>
      <c r="BPD33" s="52"/>
      <c r="BPE33" s="52"/>
      <c r="BPF33" s="35"/>
      <c r="BPG33" s="56"/>
      <c r="BPH33" s="52"/>
      <c r="BPI33" s="35"/>
      <c r="BPJ33" s="52"/>
      <c r="BPK33" s="52"/>
      <c r="BPL33" s="52"/>
      <c r="BPM33" s="52"/>
      <c r="BPN33" s="52"/>
      <c r="BPO33" s="53"/>
      <c r="BPP33" s="156"/>
      <c r="BPQ33" s="226"/>
      <c r="BPR33" s="52"/>
      <c r="BPS33" s="52"/>
      <c r="BPT33" s="52"/>
      <c r="BPU33" s="35"/>
      <c r="BPV33" s="56"/>
      <c r="BPW33" s="52"/>
      <c r="BPX33" s="35"/>
      <c r="BPY33" s="52"/>
      <c r="BPZ33" s="52"/>
      <c r="BQA33" s="52"/>
      <c r="BQB33" s="52"/>
      <c r="BQC33" s="52"/>
      <c r="BQD33" s="53"/>
      <c r="BQE33" s="156"/>
      <c r="BQF33" s="226"/>
      <c r="BQG33" s="52"/>
      <c r="BQH33" s="52"/>
      <c r="BQI33" s="52"/>
      <c r="BQJ33" s="35"/>
      <c r="BQK33" s="56"/>
      <c r="BQL33" s="52"/>
      <c r="BQM33" s="35"/>
      <c r="BQN33" s="52"/>
      <c r="BQO33" s="52"/>
      <c r="BQP33" s="52"/>
      <c r="BQQ33" s="52"/>
      <c r="BQR33" s="52"/>
      <c r="BQS33" s="53"/>
      <c r="BQT33" s="156"/>
      <c r="BQU33" s="226"/>
      <c r="BQV33" s="52"/>
      <c r="BQW33" s="52"/>
      <c r="BQX33" s="52"/>
      <c r="BQY33" s="35"/>
      <c r="BQZ33" s="56"/>
      <c r="BRA33" s="52"/>
      <c r="BRB33" s="35"/>
      <c r="BRC33" s="52"/>
      <c r="BRD33" s="52"/>
      <c r="BRE33" s="52"/>
      <c r="BRF33" s="52"/>
      <c r="BRG33" s="52"/>
      <c r="BRH33" s="53"/>
      <c r="BRI33" s="156"/>
      <c r="BRJ33" s="226"/>
      <c r="BRK33" s="52"/>
      <c r="BRL33" s="52"/>
      <c r="BRM33" s="52"/>
      <c r="BRN33" s="35"/>
      <c r="BRO33" s="56"/>
      <c r="BRP33" s="52"/>
      <c r="BRQ33" s="35"/>
      <c r="BRR33" s="52"/>
      <c r="BRS33" s="52"/>
      <c r="BRT33" s="52"/>
      <c r="BRU33" s="52"/>
      <c r="BRV33" s="52"/>
      <c r="BRW33" s="53"/>
      <c r="BRX33" s="156"/>
      <c r="BRY33" s="226"/>
      <c r="BRZ33" s="52"/>
      <c r="BSA33" s="52"/>
      <c r="BSB33" s="52"/>
      <c r="BSC33" s="35"/>
      <c r="BSD33" s="56"/>
      <c r="BSE33" s="52"/>
      <c r="BSF33" s="35"/>
      <c r="BSG33" s="52"/>
      <c r="BSH33" s="52"/>
      <c r="BSI33" s="52"/>
      <c r="BSJ33" s="52"/>
      <c r="BSK33" s="52"/>
      <c r="BSL33" s="53"/>
      <c r="BSM33" s="156"/>
      <c r="BSN33" s="226"/>
      <c r="BSO33" s="52"/>
      <c r="BSP33" s="52"/>
      <c r="BSQ33" s="52"/>
      <c r="BSR33" s="35"/>
      <c r="BSS33" s="56"/>
      <c r="BST33" s="52"/>
      <c r="BSU33" s="35"/>
      <c r="BSV33" s="52"/>
      <c r="BSW33" s="52"/>
      <c r="BSX33" s="52"/>
      <c r="BSY33" s="52"/>
      <c r="BSZ33" s="52"/>
      <c r="BTA33" s="53"/>
      <c r="BTB33" s="156"/>
      <c r="BTC33" s="226"/>
      <c r="BTD33" s="52"/>
      <c r="BTE33" s="52"/>
      <c r="BTF33" s="52"/>
      <c r="BTG33" s="35"/>
      <c r="BTH33" s="56"/>
      <c r="BTI33" s="52"/>
      <c r="BTJ33" s="35"/>
      <c r="BTK33" s="52"/>
      <c r="BTL33" s="52"/>
      <c r="BTM33" s="52"/>
      <c r="BTN33" s="52"/>
      <c r="BTO33" s="52"/>
      <c r="BTP33" s="53"/>
      <c r="BTQ33" s="156"/>
      <c r="BTR33" s="226"/>
      <c r="BTS33" s="52"/>
      <c r="BTT33" s="52"/>
      <c r="BTU33" s="52"/>
      <c r="BTV33" s="35"/>
      <c r="BTW33" s="56"/>
      <c r="BTX33" s="52"/>
      <c r="BTY33" s="35"/>
      <c r="BTZ33" s="52"/>
      <c r="BUA33" s="52"/>
      <c r="BUB33" s="52"/>
      <c r="BUC33" s="52"/>
      <c r="BUD33" s="52"/>
      <c r="BUE33" s="53"/>
      <c r="BUF33" s="156"/>
      <c r="BUG33" s="226"/>
      <c r="BUH33" s="52"/>
      <c r="BUI33" s="52"/>
      <c r="BUJ33" s="52"/>
      <c r="BUK33" s="35"/>
      <c r="BUL33" s="56"/>
      <c r="BUM33" s="52"/>
      <c r="BUN33" s="35"/>
      <c r="BUO33" s="52"/>
      <c r="BUP33" s="52"/>
      <c r="BUQ33" s="52"/>
      <c r="BUR33" s="52"/>
      <c r="BUS33" s="52"/>
      <c r="BUT33" s="53"/>
      <c r="BUU33" s="156"/>
      <c r="BUV33" s="226"/>
      <c r="BUW33" s="52"/>
      <c r="BUX33" s="52"/>
      <c r="BUY33" s="52"/>
      <c r="BUZ33" s="35"/>
      <c r="BVA33" s="56"/>
      <c r="BVB33" s="52"/>
      <c r="BVC33" s="35"/>
      <c r="BVD33" s="52"/>
      <c r="BVE33" s="52"/>
      <c r="BVF33" s="52"/>
      <c r="BVG33" s="52"/>
      <c r="BVH33" s="52"/>
      <c r="BVI33" s="53"/>
      <c r="BVJ33" s="156"/>
      <c r="BVK33" s="226"/>
      <c r="BVL33" s="52"/>
      <c r="BVM33" s="52"/>
      <c r="BVN33" s="52"/>
      <c r="BVO33" s="35"/>
      <c r="BVP33" s="56"/>
      <c r="BVQ33" s="52"/>
      <c r="BVR33" s="35"/>
      <c r="BVS33" s="52"/>
      <c r="BVT33" s="52"/>
      <c r="BVU33" s="52"/>
      <c r="BVV33" s="52"/>
      <c r="BVW33" s="52"/>
      <c r="BVX33" s="53"/>
      <c r="BVY33" s="156"/>
      <c r="BVZ33" s="226"/>
      <c r="BWA33" s="52"/>
      <c r="BWB33" s="52"/>
      <c r="BWC33" s="52"/>
      <c r="BWD33" s="35"/>
      <c r="BWE33" s="56"/>
      <c r="BWF33" s="52"/>
      <c r="BWG33" s="35"/>
      <c r="BWH33" s="52"/>
      <c r="BWI33" s="52"/>
      <c r="BWJ33" s="52"/>
      <c r="BWK33" s="52"/>
      <c r="BWL33" s="52"/>
      <c r="BWM33" s="53"/>
      <c r="BWN33" s="156"/>
      <c r="BWO33" s="226"/>
      <c r="BWP33" s="52"/>
      <c r="BWQ33" s="52"/>
      <c r="BWR33" s="52"/>
      <c r="BWS33" s="35"/>
      <c r="BWT33" s="56"/>
      <c r="BWU33" s="52"/>
      <c r="BWV33" s="35"/>
      <c r="BWW33" s="52"/>
      <c r="BWX33" s="52"/>
      <c r="BWY33" s="52"/>
      <c r="BWZ33" s="52"/>
      <c r="BXA33" s="52"/>
      <c r="BXB33" s="53"/>
      <c r="BXC33" s="156"/>
      <c r="BXD33" s="226"/>
      <c r="BXE33" s="52"/>
      <c r="BXF33" s="52"/>
      <c r="BXG33" s="52"/>
      <c r="BXH33" s="35"/>
      <c r="BXI33" s="56"/>
      <c r="BXJ33" s="52"/>
      <c r="BXK33" s="35"/>
      <c r="BXL33" s="52"/>
      <c r="BXM33" s="52"/>
      <c r="BXN33" s="52"/>
      <c r="BXO33" s="52"/>
      <c r="BXP33" s="52"/>
      <c r="BXQ33" s="53"/>
      <c r="BXR33" s="156"/>
      <c r="BXS33" s="226"/>
      <c r="BXT33" s="52"/>
      <c r="BXU33" s="52"/>
      <c r="BXV33" s="52"/>
      <c r="BXW33" s="35"/>
      <c r="BXX33" s="56"/>
      <c r="BXY33" s="52"/>
      <c r="BXZ33" s="35"/>
      <c r="BYA33" s="52"/>
      <c r="BYB33" s="52"/>
      <c r="BYC33" s="52"/>
      <c r="BYD33" s="52"/>
      <c r="BYE33" s="52"/>
      <c r="BYF33" s="53"/>
      <c r="BYG33" s="156"/>
      <c r="BYH33" s="226"/>
      <c r="BYI33" s="52"/>
      <c r="BYJ33" s="52"/>
      <c r="BYK33" s="52"/>
      <c r="BYL33" s="35"/>
      <c r="BYM33" s="56"/>
      <c r="BYN33" s="52"/>
      <c r="BYO33" s="35"/>
      <c r="BYP33" s="52"/>
      <c r="BYQ33" s="52"/>
      <c r="BYR33" s="52"/>
      <c r="BYS33" s="52"/>
      <c r="BYT33" s="52"/>
      <c r="BYU33" s="53"/>
      <c r="BYV33" s="156"/>
      <c r="BYW33" s="226"/>
      <c r="BYX33" s="52"/>
      <c r="BYY33" s="52"/>
      <c r="BYZ33" s="52"/>
      <c r="BZA33" s="35"/>
      <c r="BZB33" s="56"/>
      <c r="BZC33" s="52"/>
      <c r="BZD33" s="35"/>
      <c r="BZE33" s="52"/>
      <c r="BZF33" s="52"/>
      <c r="BZG33" s="52"/>
      <c r="BZH33" s="52"/>
      <c r="BZI33" s="52"/>
      <c r="BZJ33" s="53"/>
      <c r="BZK33" s="156"/>
      <c r="BZL33" s="226"/>
      <c r="BZM33" s="52"/>
      <c r="BZN33" s="52"/>
      <c r="BZO33" s="52"/>
      <c r="BZP33" s="35"/>
      <c r="BZQ33" s="56"/>
      <c r="BZR33" s="52"/>
      <c r="BZS33" s="35"/>
      <c r="BZT33" s="52"/>
      <c r="BZU33" s="52"/>
      <c r="BZV33" s="52"/>
      <c r="BZW33" s="52"/>
      <c r="BZX33" s="52"/>
      <c r="BZY33" s="53"/>
      <c r="BZZ33" s="156"/>
      <c r="CAA33" s="226"/>
      <c r="CAB33" s="52"/>
      <c r="CAC33" s="52"/>
      <c r="CAD33" s="52"/>
      <c r="CAE33" s="35"/>
      <c r="CAF33" s="56"/>
      <c r="CAG33" s="52"/>
      <c r="CAH33" s="35"/>
      <c r="CAI33" s="52"/>
      <c r="CAJ33" s="52"/>
      <c r="CAK33" s="52"/>
      <c r="CAL33" s="52"/>
      <c r="CAM33" s="52"/>
      <c r="CAN33" s="53"/>
      <c r="CAO33" s="156"/>
      <c r="CAP33" s="226"/>
      <c r="CAQ33" s="52"/>
      <c r="CAR33" s="52"/>
      <c r="CAS33" s="52"/>
      <c r="CAT33" s="35"/>
      <c r="CAU33" s="56"/>
      <c r="CAV33" s="52"/>
      <c r="CAW33" s="35"/>
      <c r="CAX33" s="52"/>
      <c r="CAY33" s="52"/>
      <c r="CAZ33" s="52"/>
      <c r="CBA33" s="52"/>
      <c r="CBB33" s="52"/>
      <c r="CBC33" s="53"/>
      <c r="CBD33" s="156"/>
      <c r="CBE33" s="226"/>
      <c r="CBF33" s="52"/>
      <c r="CBG33" s="52"/>
      <c r="CBH33" s="52"/>
      <c r="CBI33" s="35"/>
      <c r="CBJ33" s="56"/>
      <c r="CBK33" s="52"/>
      <c r="CBL33" s="35"/>
      <c r="CBM33" s="52"/>
      <c r="CBN33" s="52"/>
      <c r="CBO33" s="52"/>
      <c r="CBP33" s="52"/>
      <c r="CBQ33" s="52"/>
      <c r="CBR33" s="53"/>
      <c r="CBS33" s="156"/>
      <c r="CBT33" s="226"/>
      <c r="CBU33" s="52"/>
      <c r="CBV33" s="52"/>
      <c r="CBW33" s="52"/>
      <c r="CBX33" s="35"/>
      <c r="CBY33" s="56"/>
      <c r="CBZ33" s="52"/>
      <c r="CCA33" s="35"/>
      <c r="CCB33" s="52"/>
      <c r="CCC33" s="52"/>
      <c r="CCD33" s="52"/>
      <c r="CCE33" s="52"/>
      <c r="CCF33" s="52"/>
      <c r="CCG33" s="53"/>
      <c r="CCH33" s="156"/>
      <c r="CCI33" s="226"/>
      <c r="CCJ33" s="52"/>
      <c r="CCK33" s="52"/>
      <c r="CCL33" s="52"/>
      <c r="CCM33" s="35"/>
      <c r="CCN33" s="56"/>
      <c r="CCO33" s="52"/>
      <c r="CCP33" s="35"/>
      <c r="CCQ33" s="52"/>
      <c r="CCR33" s="52"/>
      <c r="CCS33" s="52"/>
      <c r="CCT33" s="52"/>
      <c r="CCU33" s="52"/>
      <c r="CCV33" s="53"/>
      <c r="CCW33" s="156"/>
      <c r="CCX33" s="226"/>
      <c r="CCY33" s="52"/>
      <c r="CCZ33" s="52"/>
      <c r="CDA33" s="52"/>
      <c r="CDB33" s="35"/>
      <c r="CDC33" s="56"/>
      <c r="CDD33" s="52"/>
      <c r="CDE33" s="35"/>
      <c r="CDF33" s="52"/>
      <c r="CDG33" s="52"/>
      <c r="CDH33" s="52"/>
      <c r="CDI33" s="52"/>
      <c r="CDJ33" s="52"/>
      <c r="CDK33" s="53"/>
      <c r="CDL33" s="156"/>
      <c r="CDM33" s="226"/>
      <c r="CDN33" s="52"/>
      <c r="CDO33" s="52"/>
      <c r="CDP33" s="52"/>
      <c r="CDQ33" s="35"/>
      <c r="CDR33" s="56"/>
      <c r="CDS33" s="52"/>
      <c r="CDT33" s="35"/>
      <c r="CDU33" s="52"/>
      <c r="CDV33" s="52"/>
      <c r="CDW33" s="52"/>
      <c r="CDX33" s="52"/>
      <c r="CDY33" s="52"/>
      <c r="CDZ33" s="53"/>
      <c r="CEA33" s="156"/>
      <c r="CEB33" s="226"/>
      <c r="CEC33" s="52"/>
      <c r="CED33" s="52"/>
      <c r="CEE33" s="52"/>
      <c r="CEF33" s="35"/>
      <c r="CEG33" s="56"/>
      <c r="CEH33" s="52"/>
      <c r="CEI33" s="35"/>
      <c r="CEJ33" s="52"/>
      <c r="CEK33" s="52"/>
      <c r="CEL33" s="52"/>
      <c r="CEM33" s="52"/>
      <c r="CEN33" s="52"/>
      <c r="CEO33" s="53"/>
      <c r="CEP33" s="156"/>
      <c r="CEQ33" s="226"/>
      <c r="CER33" s="52"/>
      <c r="CES33" s="52"/>
      <c r="CET33" s="52"/>
      <c r="CEU33" s="35"/>
      <c r="CEV33" s="56"/>
      <c r="CEW33" s="52"/>
      <c r="CEX33" s="35"/>
      <c r="CEY33" s="52"/>
      <c r="CEZ33" s="52"/>
      <c r="CFA33" s="52"/>
      <c r="CFB33" s="52"/>
      <c r="CFC33" s="52"/>
      <c r="CFD33" s="53"/>
      <c r="CFE33" s="156"/>
      <c r="CFF33" s="226"/>
      <c r="CFG33" s="52"/>
      <c r="CFH33" s="52"/>
      <c r="CFI33" s="52"/>
      <c r="CFJ33" s="35"/>
      <c r="CFK33" s="56"/>
      <c r="CFL33" s="52"/>
      <c r="CFM33" s="35"/>
      <c r="CFN33" s="52"/>
      <c r="CFO33" s="52"/>
      <c r="CFP33" s="52"/>
      <c r="CFQ33" s="52"/>
      <c r="CFR33" s="52"/>
      <c r="CFS33" s="53"/>
      <c r="CFT33" s="156"/>
      <c r="CFU33" s="226"/>
      <c r="CFV33" s="52"/>
      <c r="CFW33" s="52"/>
      <c r="CFX33" s="52"/>
      <c r="CFY33" s="35"/>
      <c r="CFZ33" s="56"/>
      <c r="CGA33" s="52"/>
      <c r="CGB33" s="35"/>
      <c r="CGC33" s="52"/>
      <c r="CGD33" s="52"/>
      <c r="CGE33" s="52"/>
      <c r="CGF33" s="52"/>
      <c r="CGG33" s="52"/>
      <c r="CGH33" s="53"/>
      <c r="CGI33" s="156"/>
      <c r="CGJ33" s="226"/>
      <c r="CGK33" s="52"/>
      <c r="CGL33" s="52"/>
      <c r="CGM33" s="52"/>
      <c r="CGN33" s="35"/>
      <c r="CGO33" s="56"/>
      <c r="CGP33" s="52"/>
      <c r="CGQ33" s="35"/>
      <c r="CGR33" s="52"/>
      <c r="CGS33" s="52"/>
      <c r="CGT33" s="52"/>
      <c r="CGU33" s="52"/>
      <c r="CGV33" s="52"/>
      <c r="CGW33" s="53"/>
      <c r="CGX33" s="156"/>
      <c r="CGY33" s="226"/>
      <c r="CGZ33" s="52"/>
      <c r="CHA33" s="52"/>
      <c r="CHB33" s="52"/>
      <c r="CHC33" s="35"/>
      <c r="CHD33" s="56"/>
      <c r="CHE33" s="52"/>
      <c r="CHF33" s="35"/>
      <c r="CHG33" s="52"/>
      <c r="CHH33" s="52"/>
      <c r="CHI33" s="52"/>
      <c r="CHJ33" s="52"/>
      <c r="CHK33" s="52"/>
      <c r="CHL33" s="53"/>
      <c r="CHM33" s="156"/>
      <c r="CHN33" s="226"/>
      <c r="CHO33" s="52"/>
      <c r="CHP33" s="52"/>
      <c r="CHQ33" s="52"/>
      <c r="CHR33" s="35"/>
      <c r="CHS33" s="56"/>
      <c r="CHT33" s="52"/>
      <c r="CHU33" s="35"/>
      <c r="CHV33" s="52"/>
      <c r="CHW33" s="52"/>
      <c r="CHX33" s="52"/>
      <c r="CHY33" s="52"/>
      <c r="CHZ33" s="52"/>
      <c r="CIA33" s="53"/>
      <c r="CIB33" s="156"/>
      <c r="CIC33" s="226"/>
      <c r="CID33" s="52"/>
      <c r="CIE33" s="52"/>
      <c r="CIF33" s="52"/>
      <c r="CIG33" s="35"/>
      <c r="CIH33" s="56"/>
      <c r="CII33" s="52"/>
      <c r="CIJ33" s="35"/>
      <c r="CIK33" s="52"/>
      <c r="CIL33" s="52"/>
      <c r="CIM33" s="52"/>
      <c r="CIN33" s="52"/>
      <c r="CIO33" s="52"/>
      <c r="CIP33" s="53"/>
      <c r="CIQ33" s="156"/>
      <c r="CIR33" s="226"/>
      <c r="CIS33" s="52"/>
      <c r="CIT33" s="52"/>
      <c r="CIU33" s="52"/>
      <c r="CIV33" s="35"/>
      <c r="CIW33" s="56"/>
      <c r="CIX33" s="52"/>
      <c r="CIY33" s="35"/>
      <c r="CIZ33" s="52"/>
      <c r="CJA33" s="52"/>
      <c r="CJB33" s="52"/>
      <c r="CJC33" s="52"/>
      <c r="CJD33" s="52"/>
      <c r="CJE33" s="53"/>
      <c r="CJF33" s="156"/>
      <c r="CJG33" s="226"/>
      <c r="CJH33" s="52"/>
      <c r="CJI33" s="52"/>
      <c r="CJJ33" s="52"/>
      <c r="CJK33" s="35"/>
      <c r="CJL33" s="56"/>
      <c r="CJM33" s="52"/>
      <c r="CJN33" s="35"/>
      <c r="CJO33" s="52"/>
      <c r="CJP33" s="52"/>
      <c r="CJQ33" s="52"/>
      <c r="CJR33" s="52"/>
      <c r="CJS33" s="52"/>
      <c r="CJT33" s="53"/>
      <c r="CJU33" s="156"/>
      <c r="CJV33" s="226"/>
      <c r="CJW33" s="52"/>
      <c r="CJX33" s="52"/>
      <c r="CJY33" s="52"/>
      <c r="CJZ33" s="35"/>
      <c r="CKA33" s="56"/>
      <c r="CKB33" s="52"/>
      <c r="CKC33" s="35"/>
      <c r="CKD33" s="52"/>
      <c r="CKE33" s="52"/>
      <c r="CKF33" s="52"/>
      <c r="CKG33" s="52"/>
      <c r="CKH33" s="52"/>
      <c r="CKI33" s="53"/>
      <c r="CKJ33" s="156"/>
      <c r="CKK33" s="226"/>
      <c r="CKL33" s="52"/>
      <c r="CKM33" s="52"/>
      <c r="CKN33" s="52"/>
      <c r="CKO33" s="35"/>
      <c r="CKP33" s="56"/>
      <c r="CKQ33" s="52"/>
      <c r="CKR33" s="35"/>
      <c r="CKS33" s="52"/>
      <c r="CKT33" s="52"/>
      <c r="CKU33" s="52"/>
      <c r="CKV33" s="52"/>
      <c r="CKW33" s="52"/>
      <c r="CKX33" s="53"/>
      <c r="CKY33" s="156"/>
      <c r="CKZ33" s="226"/>
      <c r="CLA33" s="52"/>
      <c r="CLB33" s="52"/>
      <c r="CLC33" s="52"/>
      <c r="CLD33" s="35"/>
      <c r="CLE33" s="56"/>
      <c r="CLF33" s="52"/>
      <c r="CLG33" s="35"/>
      <c r="CLH33" s="52"/>
      <c r="CLI33" s="52"/>
      <c r="CLJ33" s="52"/>
      <c r="CLK33" s="52"/>
      <c r="CLL33" s="52"/>
      <c r="CLM33" s="53"/>
      <c r="CLN33" s="156"/>
      <c r="CLO33" s="226"/>
      <c r="CLP33" s="52"/>
      <c r="CLQ33" s="52"/>
      <c r="CLR33" s="52"/>
      <c r="CLS33" s="35"/>
      <c r="CLT33" s="56"/>
      <c r="CLU33" s="52"/>
      <c r="CLV33" s="35"/>
      <c r="CLW33" s="52"/>
      <c r="CLX33" s="52"/>
      <c r="CLY33" s="52"/>
      <c r="CLZ33" s="52"/>
      <c r="CMA33" s="52"/>
      <c r="CMB33" s="53"/>
      <c r="CMC33" s="156"/>
      <c r="CMD33" s="226"/>
      <c r="CME33" s="52"/>
      <c r="CMF33" s="52"/>
      <c r="CMG33" s="52"/>
      <c r="CMH33" s="35"/>
      <c r="CMI33" s="56"/>
      <c r="CMJ33" s="52"/>
      <c r="CMK33" s="35"/>
      <c r="CML33" s="52"/>
      <c r="CMM33" s="52"/>
      <c r="CMN33" s="52"/>
      <c r="CMO33" s="52"/>
      <c r="CMP33" s="52"/>
      <c r="CMQ33" s="53"/>
      <c r="CMR33" s="156"/>
      <c r="CMS33" s="226"/>
      <c r="CMT33" s="52"/>
      <c r="CMU33" s="52"/>
      <c r="CMV33" s="52"/>
      <c r="CMW33" s="35"/>
      <c r="CMX33" s="56"/>
      <c r="CMY33" s="52"/>
      <c r="CMZ33" s="35"/>
      <c r="CNA33" s="52"/>
      <c r="CNB33" s="52"/>
      <c r="CNC33" s="52"/>
      <c r="CND33" s="52"/>
      <c r="CNE33" s="52"/>
      <c r="CNF33" s="53"/>
      <c r="CNG33" s="156"/>
      <c r="CNH33" s="226"/>
      <c r="CNI33" s="52"/>
      <c r="CNJ33" s="52"/>
      <c r="CNK33" s="52"/>
      <c r="CNL33" s="35"/>
      <c r="CNM33" s="56"/>
      <c r="CNN33" s="52"/>
      <c r="CNO33" s="35"/>
      <c r="CNP33" s="52"/>
      <c r="CNQ33" s="52"/>
      <c r="CNR33" s="52"/>
      <c r="CNS33" s="52"/>
      <c r="CNT33" s="52"/>
      <c r="CNU33" s="53"/>
      <c r="CNV33" s="156"/>
      <c r="CNW33" s="226"/>
      <c r="CNX33" s="52"/>
      <c r="CNY33" s="52"/>
      <c r="CNZ33" s="52"/>
      <c r="COA33" s="35"/>
      <c r="COB33" s="56"/>
      <c r="COC33" s="52"/>
      <c r="COD33" s="35"/>
      <c r="COE33" s="52"/>
      <c r="COF33" s="52"/>
      <c r="COG33" s="52"/>
      <c r="COH33" s="52"/>
      <c r="COI33" s="52"/>
      <c r="COJ33" s="53"/>
      <c r="COK33" s="156"/>
      <c r="COL33" s="226"/>
      <c r="COM33" s="52"/>
      <c r="CON33" s="52"/>
      <c r="COO33" s="52"/>
      <c r="COP33" s="35"/>
      <c r="COQ33" s="56"/>
      <c r="COR33" s="52"/>
      <c r="COS33" s="35"/>
      <c r="COT33" s="52"/>
      <c r="COU33" s="52"/>
      <c r="COV33" s="52"/>
      <c r="COW33" s="52"/>
      <c r="COX33" s="52"/>
      <c r="COY33" s="53"/>
      <c r="COZ33" s="156"/>
      <c r="CPA33" s="226"/>
      <c r="CPB33" s="52"/>
      <c r="CPC33" s="52"/>
      <c r="CPD33" s="52"/>
      <c r="CPE33" s="35"/>
      <c r="CPF33" s="56"/>
      <c r="CPG33" s="52"/>
      <c r="CPH33" s="35"/>
      <c r="CPI33" s="52"/>
      <c r="CPJ33" s="52"/>
      <c r="CPK33" s="52"/>
      <c r="CPL33" s="52"/>
      <c r="CPM33" s="52"/>
      <c r="CPN33" s="53"/>
      <c r="CPO33" s="156"/>
      <c r="CPP33" s="226"/>
      <c r="CPQ33" s="52"/>
      <c r="CPR33" s="52"/>
      <c r="CPS33" s="52"/>
      <c r="CPT33" s="35"/>
      <c r="CPU33" s="56"/>
      <c r="CPV33" s="52"/>
      <c r="CPW33" s="35"/>
      <c r="CPX33" s="52"/>
      <c r="CPY33" s="52"/>
      <c r="CPZ33" s="52"/>
      <c r="CQA33" s="52"/>
      <c r="CQB33" s="52"/>
      <c r="CQC33" s="53"/>
      <c r="CQD33" s="156"/>
      <c r="CQE33" s="226"/>
      <c r="CQF33" s="52"/>
      <c r="CQG33" s="52"/>
      <c r="CQH33" s="52"/>
      <c r="CQI33" s="35"/>
      <c r="CQJ33" s="56"/>
      <c r="CQK33" s="52"/>
      <c r="CQL33" s="35"/>
      <c r="CQM33" s="52"/>
      <c r="CQN33" s="52"/>
      <c r="CQO33" s="52"/>
      <c r="CQP33" s="52"/>
      <c r="CQQ33" s="52"/>
      <c r="CQR33" s="53"/>
      <c r="CQS33" s="156"/>
      <c r="CQT33" s="226"/>
      <c r="CQU33" s="52"/>
      <c r="CQV33" s="52"/>
      <c r="CQW33" s="52"/>
      <c r="CQX33" s="35"/>
      <c r="CQY33" s="56"/>
      <c r="CQZ33" s="52"/>
      <c r="CRA33" s="35"/>
      <c r="CRB33" s="52"/>
      <c r="CRC33" s="52"/>
      <c r="CRD33" s="52"/>
      <c r="CRE33" s="52"/>
      <c r="CRF33" s="52"/>
      <c r="CRG33" s="53"/>
      <c r="CRH33" s="156"/>
      <c r="CRI33" s="226"/>
      <c r="CRJ33" s="52"/>
      <c r="CRK33" s="52"/>
      <c r="CRL33" s="52"/>
      <c r="CRM33" s="35"/>
      <c r="CRN33" s="56"/>
      <c r="CRO33" s="52"/>
      <c r="CRP33" s="35"/>
      <c r="CRQ33" s="52"/>
      <c r="CRR33" s="52"/>
      <c r="CRS33" s="52"/>
      <c r="CRT33" s="52"/>
      <c r="CRU33" s="52"/>
      <c r="CRV33" s="53"/>
      <c r="CRW33" s="156"/>
      <c r="CRX33" s="226"/>
      <c r="CRY33" s="52"/>
      <c r="CRZ33" s="52"/>
      <c r="CSA33" s="52"/>
      <c r="CSB33" s="35"/>
      <c r="CSC33" s="56"/>
      <c r="CSD33" s="52"/>
      <c r="CSE33" s="35"/>
      <c r="CSF33" s="52"/>
      <c r="CSG33" s="52"/>
      <c r="CSH33" s="52"/>
      <c r="CSI33" s="52"/>
      <c r="CSJ33" s="52"/>
      <c r="CSK33" s="53"/>
      <c r="CSL33" s="156"/>
      <c r="CSM33" s="226"/>
      <c r="CSN33" s="52"/>
      <c r="CSO33" s="52"/>
      <c r="CSP33" s="52"/>
      <c r="CSQ33" s="35"/>
      <c r="CSR33" s="56"/>
      <c r="CSS33" s="52"/>
      <c r="CST33" s="35"/>
      <c r="CSU33" s="52"/>
      <c r="CSV33" s="52"/>
      <c r="CSW33" s="52"/>
      <c r="CSX33" s="52"/>
      <c r="CSY33" s="52"/>
      <c r="CSZ33" s="53"/>
      <c r="CTA33" s="156"/>
      <c r="CTB33" s="226"/>
      <c r="CTC33" s="52"/>
      <c r="CTD33" s="52"/>
      <c r="CTE33" s="52"/>
      <c r="CTF33" s="35"/>
      <c r="CTG33" s="56"/>
      <c r="CTH33" s="52"/>
      <c r="CTI33" s="35"/>
      <c r="CTJ33" s="52"/>
      <c r="CTK33" s="52"/>
      <c r="CTL33" s="52"/>
      <c r="CTM33" s="52"/>
      <c r="CTN33" s="52"/>
      <c r="CTO33" s="53"/>
      <c r="CTP33" s="156"/>
      <c r="CTQ33" s="226"/>
      <c r="CTR33" s="52"/>
      <c r="CTS33" s="52"/>
      <c r="CTT33" s="52"/>
      <c r="CTU33" s="35"/>
      <c r="CTV33" s="56"/>
      <c r="CTW33" s="52"/>
      <c r="CTX33" s="35"/>
      <c r="CTY33" s="52"/>
      <c r="CTZ33" s="52"/>
      <c r="CUA33" s="52"/>
      <c r="CUB33" s="52"/>
      <c r="CUC33" s="52"/>
      <c r="CUD33" s="53"/>
      <c r="CUE33" s="156"/>
      <c r="CUF33" s="226"/>
      <c r="CUG33" s="52"/>
      <c r="CUH33" s="52"/>
      <c r="CUI33" s="52"/>
      <c r="CUJ33" s="35"/>
      <c r="CUK33" s="56"/>
      <c r="CUL33" s="52"/>
      <c r="CUM33" s="35"/>
      <c r="CUN33" s="52"/>
      <c r="CUO33" s="52"/>
      <c r="CUP33" s="52"/>
      <c r="CUQ33" s="52"/>
      <c r="CUR33" s="52"/>
      <c r="CUS33" s="53"/>
      <c r="CUT33" s="156"/>
      <c r="CUU33" s="226"/>
      <c r="CUV33" s="52"/>
      <c r="CUW33" s="52"/>
      <c r="CUX33" s="52"/>
      <c r="CUY33" s="35"/>
      <c r="CUZ33" s="56"/>
      <c r="CVA33" s="52"/>
      <c r="CVB33" s="35"/>
      <c r="CVC33" s="52"/>
      <c r="CVD33" s="52"/>
      <c r="CVE33" s="52"/>
      <c r="CVF33" s="52"/>
      <c r="CVG33" s="52"/>
      <c r="CVH33" s="53"/>
      <c r="CVI33" s="156"/>
      <c r="CVJ33" s="226"/>
      <c r="CVK33" s="52"/>
      <c r="CVL33" s="52"/>
      <c r="CVM33" s="52"/>
      <c r="CVN33" s="35"/>
      <c r="CVO33" s="56"/>
      <c r="CVP33" s="52"/>
      <c r="CVQ33" s="35"/>
      <c r="CVR33" s="52"/>
      <c r="CVS33" s="52"/>
      <c r="CVT33" s="52"/>
      <c r="CVU33" s="52"/>
      <c r="CVV33" s="52"/>
      <c r="CVW33" s="53"/>
      <c r="CVX33" s="156"/>
      <c r="CVY33" s="226"/>
      <c r="CVZ33" s="52"/>
      <c r="CWA33" s="52"/>
      <c r="CWB33" s="52"/>
      <c r="CWC33" s="35"/>
      <c r="CWD33" s="56"/>
      <c r="CWE33" s="52"/>
      <c r="CWF33" s="35"/>
      <c r="CWG33" s="52"/>
      <c r="CWH33" s="52"/>
      <c r="CWI33" s="52"/>
      <c r="CWJ33" s="52"/>
      <c r="CWK33" s="52"/>
      <c r="CWL33" s="53"/>
      <c r="CWM33" s="156"/>
      <c r="CWN33" s="226"/>
      <c r="CWO33" s="52"/>
      <c r="CWP33" s="52"/>
      <c r="CWQ33" s="52"/>
      <c r="CWR33" s="35"/>
      <c r="CWS33" s="56"/>
      <c r="CWT33" s="52"/>
      <c r="CWU33" s="35"/>
      <c r="CWV33" s="52"/>
      <c r="CWW33" s="52"/>
      <c r="CWX33" s="52"/>
      <c r="CWY33" s="52"/>
      <c r="CWZ33" s="52"/>
      <c r="CXA33" s="53"/>
      <c r="CXB33" s="156"/>
      <c r="CXC33" s="226"/>
      <c r="CXD33" s="52"/>
      <c r="CXE33" s="52"/>
      <c r="CXF33" s="52"/>
      <c r="CXG33" s="35"/>
      <c r="CXH33" s="56"/>
      <c r="CXI33" s="52"/>
      <c r="CXJ33" s="35"/>
      <c r="CXK33" s="52"/>
      <c r="CXL33" s="52"/>
      <c r="CXM33" s="52"/>
      <c r="CXN33" s="52"/>
      <c r="CXO33" s="52"/>
      <c r="CXP33" s="53"/>
      <c r="CXQ33" s="156"/>
      <c r="CXR33" s="226"/>
      <c r="CXS33" s="52"/>
      <c r="CXT33" s="52"/>
      <c r="CXU33" s="52"/>
      <c r="CXV33" s="35"/>
      <c r="CXW33" s="56"/>
      <c r="CXX33" s="52"/>
      <c r="CXY33" s="35"/>
      <c r="CXZ33" s="52"/>
      <c r="CYA33" s="52"/>
      <c r="CYB33" s="52"/>
      <c r="CYC33" s="52"/>
      <c r="CYD33" s="52"/>
      <c r="CYE33" s="53"/>
      <c r="CYF33" s="156"/>
      <c r="CYG33" s="226"/>
      <c r="CYH33" s="52"/>
      <c r="CYI33" s="52"/>
      <c r="CYJ33" s="52"/>
      <c r="CYK33" s="35"/>
      <c r="CYL33" s="56"/>
      <c r="CYM33" s="52"/>
      <c r="CYN33" s="35"/>
      <c r="CYO33" s="52"/>
      <c r="CYP33" s="52"/>
      <c r="CYQ33" s="52"/>
      <c r="CYR33" s="52"/>
      <c r="CYS33" s="52"/>
      <c r="CYT33" s="53"/>
      <c r="CYU33" s="156"/>
      <c r="CYV33" s="226"/>
      <c r="CYW33" s="52"/>
      <c r="CYX33" s="52"/>
      <c r="CYY33" s="52"/>
      <c r="CYZ33" s="35"/>
      <c r="CZA33" s="56"/>
      <c r="CZB33" s="52"/>
      <c r="CZC33" s="35"/>
      <c r="CZD33" s="52"/>
      <c r="CZE33" s="52"/>
      <c r="CZF33" s="52"/>
      <c r="CZG33" s="52"/>
      <c r="CZH33" s="52"/>
      <c r="CZI33" s="53"/>
      <c r="CZJ33" s="156"/>
      <c r="CZK33" s="226"/>
      <c r="CZL33" s="52"/>
      <c r="CZM33" s="52"/>
      <c r="CZN33" s="52"/>
      <c r="CZO33" s="35"/>
      <c r="CZP33" s="56"/>
      <c r="CZQ33" s="52"/>
      <c r="CZR33" s="35"/>
      <c r="CZS33" s="52"/>
      <c r="CZT33" s="52"/>
      <c r="CZU33" s="52"/>
      <c r="CZV33" s="52"/>
      <c r="CZW33" s="52"/>
      <c r="CZX33" s="53"/>
      <c r="CZY33" s="156"/>
      <c r="CZZ33" s="226"/>
      <c r="DAA33" s="52"/>
      <c r="DAB33" s="52"/>
      <c r="DAC33" s="52"/>
      <c r="DAD33" s="35"/>
      <c r="DAE33" s="56"/>
      <c r="DAF33" s="52"/>
      <c r="DAG33" s="35"/>
      <c r="DAH33" s="52"/>
      <c r="DAI33" s="52"/>
      <c r="DAJ33" s="52"/>
      <c r="DAK33" s="52"/>
      <c r="DAL33" s="52"/>
      <c r="DAM33" s="53"/>
      <c r="DAN33" s="156"/>
      <c r="DAO33" s="226"/>
      <c r="DAP33" s="52"/>
      <c r="DAQ33" s="52"/>
      <c r="DAR33" s="52"/>
      <c r="DAS33" s="35"/>
      <c r="DAT33" s="56"/>
      <c r="DAU33" s="52"/>
      <c r="DAV33" s="35"/>
      <c r="DAW33" s="52"/>
      <c r="DAX33" s="52"/>
      <c r="DAY33" s="52"/>
      <c r="DAZ33" s="52"/>
      <c r="DBA33" s="52"/>
      <c r="DBB33" s="53"/>
      <c r="DBC33" s="156"/>
      <c r="DBD33" s="226"/>
      <c r="DBE33" s="52"/>
      <c r="DBF33" s="52"/>
      <c r="DBG33" s="52"/>
      <c r="DBH33" s="35"/>
      <c r="DBI33" s="56"/>
      <c r="DBJ33" s="52"/>
      <c r="DBK33" s="35"/>
      <c r="DBL33" s="52"/>
      <c r="DBM33" s="52"/>
      <c r="DBN33" s="52"/>
      <c r="DBO33" s="52"/>
      <c r="DBP33" s="52"/>
      <c r="DBQ33" s="53"/>
      <c r="DBR33" s="156"/>
      <c r="DBS33" s="226"/>
      <c r="DBT33" s="52"/>
      <c r="DBU33" s="52"/>
      <c r="DBV33" s="52"/>
      <c r="DBW33" s="35"/>
      <c r="DBX33" s="56"/>
      <c r="DBY33" s="52"/>
      <c r="DBZ33" s="35"/>
      <c r="DCA33" s="52"/>
      <c r="DCB33" s="52"/>
      <c r="DCC33" s="52"/>
      <c r="DCD33" s="52"/>
      <c r="DCE33" s="52"/>
      <c r="DCF33" s="53"/>
      <c r="DCG33" s="156"/>
      <c r="DCH33" s="226"/>
      <c r="DCI33" s="52"/>
      <c r="DCJ33" s="52"/>
      <c r="DCK33" s="52"/>
      <c r="DCL33" s="35"/>
      <c r="DCM33" s="56"/>
      <c r="DCN33" s="52"/>
      <c r="DCO33" s="35"/>
      <c r="DCP33" s="52"/>
      <c r="DCQ33" s="52"/>
      <c r="DCR33" s="52"/>
      <c r="DCS33" s="52"/>
      <c r="DCT33" s="52"/>
      <c r="DCU33" s="53"/>
      <c r="DCV33" s="156"/>
      <c r="DCW33" s="226"/>
      <c r="DCX33" s="52"/>
      <c r="DCY33" s="52"/>
      <c r="DCZ33" s="52"/>
      <c r="DDA33" s="35"/>
      <c r="DDB33" s="56"/>
      <c r="DDC33" s="52"/>
      <c r="DDD33" s="35"/>
      <c r="DDE33" s="52"/>
      <c r="DDF33" s="52"/>
      <c r="DDG33" s="52"/>
      <c r="DDH33" s="52"/>
      <c r="DDI33" s="52"/>
      <c r="DDJ33" s="53"/>
      <c r="DDK33" s="156"/>
      <c r="DDL33" s="226"/>
      <c r="DDM33" s="52"/>
      <c r="DDN33" s="52"/>
      <c r="DDO33" s="52"/>
      <c r="DDP33" s="35"/>
      <c r="DDQ33" s="56"/>
      <c r="DDR33" s="52"/>
      <c r="DDS33" s="35"/>
      <c r="DDT33" s="52"/>
      <c r="DDU33" s="52"/>
      <c r="DDV33" s="52"/>
      <c r="DDW33" s="52"/>
      <c r="DDX33" s="52"/>
      <c r="DDY33" s="53"/>
      <c r="DDZ33" s="156"/>
      <c r="DEA33" s="226"/>
      <c r="DEB33" s="52"/>
      <c r="DEC33" s="52"/>
      <c r="DED33" s="52"/>
      <c r="DEE33" s="35"/>
      <c r="DEF33" s="56"/>
      <c r="DEG33" s="52"/>
      <c r="DEH33" s="35"/>
      <c r="DEI33" s="52"/>
      <c r="DEJ33" s="52"/>
      <c r="DEK33" s="52"/>
      <c r="DEL33" s="52"/>
      <c r="DEM33" s="52"/>
      <c r="DEN33" s="53"/>
      <c r="DEO33" s="156"/>
      <c r="DEP33" s="226"/>
      <c r="DEQ33" s="52"/>
      <c r="DER33" s="52"/>
      <c r="DES33" s="52"/>
      <c r="DET33" s="35"/>
      <c r="DEU33" s="56"/>
      <c r="DEV33" s="52"/>
      <c r="DEW33" s="35"/>
      <c r="DEX33" s="52"/>
      <c r="DEY33" s="52"/>
      <c r="DEZ33" s="52"/>
      <c r="DFA33" s="52"/>
      <c r="DFB33" s="52"/>
      <c r="DFC33" s="53"/>
      <c r="DFD33" s="156"/>
      <c r="DFE33" s="226"/>
      <c r="DFF33" s="52"/>
      <c r="DFG33" s="52"/>
      <c r="DFH33" s="52"/>
      <c r="DFI33" s="35"/>
      <c r="DFJ33" s="56"/>
      <c r="DFK33" s="52"/>
      <c r="DFL33" s="35"/>
      <c r="DFM33" s="52"/>
      <c r="DFN33" s="52"/>
      <c r="DFO33" s="52"/>
      <c r="DFP33" s="52"/>
      <c r="DFQ33" s="52"/>
      <c r="DFR33" s="53"/>
      <c r="DFS33" s="156"/>
      <c r="DFT33" s="226"/>
      <c r="DFU33" s="52"/>
      <c r="DFV33" s="52"/>
      <c r="DFW33" s="52"/>
      <c r="DFX33" s="35"/>
      <c r="DFY33" s="56"/>
      <c r="DFZ33" s="52"/>
      <c r="DGA33" s="35"/>
      <c r="DGB33" s="52"/>
      <c r="DGC33" s="52"/>
      <c r="DGD33" s="52"/>
      <c r="DGE33" s="52"/>
      <c r="DGF33" s="52"/>
      <c r="DGG33" s="53"/>
      <c r="DGH33" s="156"/>
      <c r="DGI33" s="226"/>
      <c r="DGJ33" s="52"/>
      <c r="DGK33" s="52"/>
      <c r="DGL33" s="52"/>
      <c r="DGM33" s="35"/>
      <c r="DGN33" s="56"/>
      <c r="DGO33" s="52"/>
      <c r="DGP33" s="35"/>
      <c r="DGQ33" s="52"/>
      <c r="DGR33" s="52"/>
      <c r="DGS33" s="52"/>
      <c r="DGT33" s="52"/>
      <c r="DGU33" s="52"/>
      <c r="DGV33" s="53"/>
      <c r="DGW33" s="156"/>
      <c r="DGX33" s="226"/>
      <c r="DGY33" s="52"/>
      <c r="DGZ33" s="52"/>
      <c r="DHA33" s="52"/>
      <c r="DHB33" s="35"/>
      <c r="DHC33" s="56"/>
      <c r="DHD33" s="52"/>
      <c r="DHE33" s="35"/>
      <c r="DHF33" s="52"/>
      <c r="DHG33" s="52"/>
      <c r="DHH33" s="52"/>
      <c r="DHI33" s="52"/>
      <c r="DHJ33" s="52"/>
      <c r="DHK33" s="53"/>
      <c r="DHL33" s="156"/>
      <c r="DHM33" s="226"/>
      <c r="DHN33" s="52"/>
      <c r="DHO33" s="52"/>
      <c r="DHP33" s="52"/>
      <c r="DHQ33" s="35"/>
      <c r="DHR33" s="56"/>
      <c r="DHS33" s="52"/>
      <c r="DHT33" s="35"/>
      <c r="DHU33" s="52"/>
      <c r="DHV33" s="52"/>
      <c r="DHW33" s="52"/>
      <c r="DHX33" s="52"/>
      <c r="DHY33" s="52"/>
      <c r="DHZ33" s="53"/>
      <c r="DIA33" s="156"/>
      <c r="DIB33" s="226"/>
      <c r="DIC33" s="52"/>
      <c r="DID33" s="52"/>
      <c r="DIE33" s="52"/>
      <c r="DIF33" s="35"/>
      <c r="DIG33" s="56"/>
      <c r="DIH33" s="52"/>
      <c r="DII33" s="35"/>
      <c r="DIJ33" s="52"/>
      <c r="DIK33" s="52"/>
      <c r="DIL33" s="52"/>
      <c r="DIM33" s="52"/>
      <c r="DIN33" s="52"/>
      <c r="DIO33" s="53"/>
      <c r="DIP33" s="156"/>
      <c r="DIQ33" s="226"/>
      <c r="DIR33" s="52"/>
      <c r="DIS33" s="52"/>
      <c r="DIT33" s="52"/>
      <c r="DIU33" s="35"/>
      <c r="DIV33" s="56"/>
      <c r="DIW33" s="52"/>
      <c r="DIX33" s="35"/>
      <c r="DIY33" s="52"/>
      <c r="DIZ33" s="52"/>
      <c r="DJA33" s="52"/>
      <c r="DJB33" s="52"/>
      <c r="DJC33" s="52"/>
      <c r="DJD33" s="53"/>
      <c r="DJE33" s="156"/>
      <c r="DJF33" s="226"/>
      <c r="DJG33" s="52"/>
      <c r="DJH33" s="52"/>
      <c r="DJI33" s="52"/>
      <c r="DJJ33" s="35"/>
      <c r="DJK33" s="56"/>
      <c r="DJL33" s="52"/>
      <c r="DJM33" s="35"/>
      <c r="DJN33" s="52"/>
      <c r="DJO33" s="52"/>
      <c r="DJP33" s="52"/>
      <c r="DJQ33" s="52"/>
      <c r="DJR33" s="52"/>
      <c r="DJS33" s="53"/>
      <c r="DJT33" s="156"/>
      <c r="DJU33" s="226"/>
      <c r="DJV33" s="52"/>
      <c r="DJW33" s="52"/>
      <c r="DJX33" s="52"/>
      <c r="DJY33" s="35"/>
      <c r="DJZ33" s="56"/>
      <c r="DKA33" s="52"/>
      <c r="DKB33" s="35"/>
      <c r="DKC33" s="52"/>
      <c r="DKD33" s="52"/>
      <c r="DKE33" s="52"/>
      <c r="DKF33" s="52"/>
      <c r="DKG33" s="52"/>
      <c r="DKH33" s="53"/>
      <c r="DKI33" s="156"/>
      <c r="DKJ33" s="226"/>
      <c r="DKK33" s="52"/>
      <c r="DKL33" s="52"/>
      <c r="DKM33" s="52"/>
      <c r="DKN33" s="35"/>
      <c r="DKO33" s="56"/>
      <c r="DKP33" s="52"/>
      <c r="DKQ33" s="35"/>
      <c r="DKR33" s="52"/>
      <c r="DKS33" s="52"/>
      <c r="DKT33" s="52"/>
      <c r="DKU33" s="52"/>
      <c r="DKV33" s="52"/>
      <c r="DKW33" s="53"/>
      <c r="DKX33" s="156"/>
      <c r="DKY33" s="226"/>
      <c r="DKZ33" s="52"/>
      <c r="DLA33" s="52"/>
      <c r="DLB33" s="52"/>
      <c r="DLC33" s="35"/>
      <c r="DLD33" s="56"/>
      <c r="DLE33" s="52"/>
      <c r="DLF33" s="35"/>
      <c r="DLG33" s="52"/>
      <c r="DLH33" s="52"/>
      <c r="DLI33" s="52"/>
      <c r="DLJ33" s="52"/>
      <c r="DLK33" s="52"/>
      <c r="DLL33" s="53"/>
      <c r="DLM33" s="156"/>
      <c r="DLN33" s="226"/>
      <c r="DLO33" s="52"/>
      <c r="DLP33" s="52"/>
      <c r="DLQ33" s="52"/>
      <c r="DLR33" s="35"/>
      <c r="DLS33" s="56"/>
      <c r="DLT33" s="52"/>
      <c r="DLU33" s="35"/>
      <c r="DLV33" s="52"/>
      <c r="DLW33" s="52"/>
      <c r="DLX33" s="52"/>
      <c r="DLY33" s="52"/>
      <c r="DLZ33" s="52"/>
      <c r="DMA33" s="53"/>
      <c r="DMB33" s="156"/>
      <c r="DMC33" s="226"/>
      <c r="DMD33" s="52"/>
      <c r="DME33" s="52"/>
      <c r="DMF33" s="52"/>
      <c r="DMG33" s="35"/>
      <c r="DMH33" s="56"/>
      <c r="DMI33" s="52"/>
      <c r="DMJ33" s="35"/>
      <c r="DMK33" s="52"/>
      <c r="DML33" s="52"/>
      <c r="DMM33" s="52"/>
      <c r="DMN33" s="52"/>
      <c r="DMO33" s="52"/>
      <c r="DMP33" s="53"/>
      <c r="DMQ33" s="156"/>
      <c r="DMR33" s="226"/>
      <c r="DMS33" s="52"/>
      <c r="DMT33" s="52"/>
      <c r="DMU33" s="52"/>
      <c r="DMV33" s="35"/>
      <c r="DMW33" s="56"/>
      <c r="DMX33" s="52"/>
      <c r="DMY33" s="35"/>
      <c r="DMZ33" s="52"/>
      <c r="DNA33" s="52"/>
      <c r="DNB33" s="52"/>
      <c r="DNC33" s="52"/>
      <c r="DND33" s="52"/>
      <c r="DNE33" s="53"/>
      <c r="DNF33" s="156"/>
      <c r="DNG33" s="226"/>
      <c r="DNH33" s="52"/>
      <c r="DNI33" s="52"/>
      <c r="DNJ33" s="52"/>
      <c r="DNK33" s="35"/>
      <c r="DNL33" s="56"/>
      <c r="DNM33" s="52"/>
      <c r="DNN33" s="35"/>
      <c r="DNO33" s="52"/>
      <c r="DNP33" s="52"/>
      <c r="DNQ33" s="52"/>
      <c r="DNR33" s="52"/>
      <c r="DNS33" s="52"/>
      <c r="DNT33" s="53"/>
      <c r="DNU33" s="156"/>
      <c r="DNV33" s="226"/>
      <c r="DNW33" s="52"/>
      <c r="DNX33" s="52"/>
      <c r="DNY33" s="52"/>
      <c r="DNZ33" s="35"/>
      <c r="DOA33" s="56"/>
      <c r="DOB33" s="52"/>
      <c r="DOC33" s="35"/>
      <c r="DOD33" s="52"/>
      <c r="DOE33" s="52"/>
      <c r="DOF33" s="52"/>
      <c r="DOG33" s="52"/>
      <c r="DOH33" s="52"/>
      <c r="DOI33" s="53"/>
      <c r="DOJ33" s="156"/>
      <c r="DOK33" s="226"/>
      <c r="DOL33" s="52"/>
      <c r="DOM33" s="52"/>
      <c r="DON33" s="52"/>
      <c r="DOO33" s="35"/>
      <c r="DOP33" s="56"/>
      <c r="DOQ33" s="52"/>
      <c r="DOR33" s="35"/>
      <c r="DOS33" s="52"/>
      <c r="DOT33" s="52"/>
      <c r="DOU33" s="52"/>
      <c r="DOV33" s="52"/>
      <c r="DOW33" s="52"/>
      <c r="DOX33" s="53"/>
      <c r="DOY33" s="156"/>
      <c r="DOZ33" s="226"/>
      <c r="DPA33" s="52"/>
      <c r="DPB33" s="52"/>
      <c r="DPC33" s="52"/>
      <c r="DPD33" s="35"/>
      <c r="DPE33" s="56"/>
      <c r="DPF33" s="52"/>
      <c r="DPG33" s="35"/>
      <c r="DPH33" s="52"/>
      <c r="DPI33" s="52"/>
      <c r="DPJ33" s="52"/>
      <c r="DPK33" s="52"/>
      <c r="DPL33" s="52"/>
      <c r="DPM33" s="53"/>
      <c r="DPN33" s="156"/>
      <c r="DPO33" s="226"/>
      <c r="DPP33" s="52"/>
      <c r="DPQ33" s="52"/>
      <c r="DPR33" s="52"/>
      <c r="DPS33" s="35"/>
      <c r="DPT33" s="56"/>
      <c r="DPU33" s="52"/>
      <c r="DPV33" s="35"/>
      <c r="DPW33" s="52"/>
      <c r="DPX33" s="52"/>
      <c r="DPY33" s="52"/>
      <c r="DPZ33" s="52"/>
      <c r="DQA33" s="52"/>
      <c r="DQB33" s="53"/>
      <c r="DQC33" s="156"/>
      <c r="DQD33" s="226"/>
      <c r="DQE33" s="52"/>
      <c r="DQF33" s="52"/>
      <c r="DQG33" s="52"/>
      <c r="DQH33" s="35"/>
      <c r="DQI33" s="56"/>
      <c r="DQJ33" s="52"/>
      <c r="DQK33" s="35"/>
      <c r="DQL33" s="52"/>
      <c r="DQM33" s="52"/>
      <c r="DQN33" s="52"/>
      <c r="DQO33" s="52"/>
      <c r="DQP33" s="52"/>
      <c r="DQQ33" s="53"/>
      <c r="DQR33" s="156"/>
      <c r="DQS33" s="226"/>
      <c r="DQT33" s="52"/>
      <c r="DQU33" s="52"/>
      <c r="DQV33" s="52"/>
      <c r="DQW33" s="35"/>
      <c r="DQX33" s="56"/>
      <c r="DQY33" s="52"/>
      <c r="DQZ33" s="35"/>
      <c r="DRA33" s="52"/>
      <c r="DRB33" s="52"/>
      <c r="DRC33" s="52"/>
      <c r="DRD33" s="52"/>
      <c r="DRE33" s="52"/>
      <c r="DRF33" s="53"/>
      <c r="DRG33" s="156"/>
      <c r="DRH33" s="226"/>
      <c r="DRI33" s="52"/>
      <c r="DRJ33" s="52"/>
      <c r="DRK33" s="52"/>
      <c r="DRL33" s="35"/>
      <c r="DRM33" s="56"/>
      <c r="DRN33" s="52"/>
      <c r="DRO33" s="35"/>
      <c r="DRP33" s="52"/>
      <c r="DRQ33" s="52"/>
      <c r="DRR33" s="52"/>
      <c r="DRS33" s="52"/>
      <c r="DRT33" s="52"/>
      <c r="DRU33" s="53"/>
      <c r="DRV33" s="156"/>
      <c r="DRW33" s="226"/>
      <c r="DRX33" s="52"/>
      <c r="DRY33" s="52"/>
      <c r="DRZ33" s="52"/>
      <c r="DSA33" s="35"/>
      <c r="DSB33" s="56"/>
      <c r="DSC33" s="52"/>
      <c r="DSD33" s="35"/>
      <c r="DSE33" s="52"/>
      <c r="DSF33" s="52"/>
      <c r="DSG33" s="52"/>
      <c r="DSH33" s="52"/>
      <c r="DSI33" s="52"/>
      <c r="DSJ33" s="53"/>
      <c r="DSK33" s="156"/>
      <c r="DSL33" s="226"/>
      <c r="DSM33" s="52"/>
      <c r="DSN33" s="52"/>
      <c r="DSO33" s="52"/>
      <c r="DSP33" s="35"/>
      <c r="DSQ33" s="56"/>
      <c r="DSR33" s="52"/>
      <c r="DSS33" s="35"/>
      <c r="DST33" s="52"/>
      <c r="DSU33" s="52"/>
      <c r="DSV33" s="52"/>
      <c r="DSW33" s="52"/>
      <c r="DSX33" s="52"/>
      <c r="DSY33" s="53"/>
      <c r="DSZ33" s="156"/>
      <c r="DTA33" s="226"/>
      <c r="DTB33" s="52"/>
      <c r="DTC33" s="52"/>
      <c r="DTD33" s="52"/>
      <c r="DTE33" s="35"/>
      <c r="DTF33" s="56"/>
      <c r="DTG33" s="52"/>
      <c r="DTH33" s="35"/>
      <c r="DTI33" s="52"/>
      <c r="DTJ33" s="52"/>
      <c r="DTK33" s="52"/>
      <c r="DTL33" s="52"/>
      <c r="DTM33" s="52"/>
      <c r="DTN33" s="53"/>
      <c r="DTO33" s="156"/>
      <c r="DTP33" s="226"/>
      <c r="DTQ33" s="52"/>
      <c r="DTR33" s="52"/>
      <c r="DTS33" s="52"/>
      <c r="DTT33" s="35"/>
      <c r="DTU33" s="56"/>
      <c r="DTV33" s="52"/>
      <c r="DTW33" s="35"/>
      <c r="DTX33" s="52"/>
      <c r="DTY33" s="52"/>
      <c r="DTZ33" s="52"/>
      <c r="DUA33" s="52"/>
      <c r="DUB33" s="52"/>
      <c r="DUC33" s="53"/>
      <c r="DUD33" s="156"/>
      <c r="DUE33" s="226"/>
      <c r="DUF33" s="52"/>
      <c r="DUG33" s="52"/>
      <c r="DUH33" s="52"/>
      <c r="DUI33" s="35"/>
      <c r="DUJ33" s="56"/>
      <c r="DUK33" s="52"/>
      <c r="DUL33" s="35"/>
      <c r="DUM33" s="52"/>
      <c r="DUN33" s="52"/>
      <c r="DUO33" s="52"/>
      <c r="DUP33" s="52"/>
      <c r="DUQ33" s="52"/>
      <c r="DUR33" s="53"/>
      <c r="DUS33" s="156"/>
      <c r="DUT33" s="226"/>
      <c r="DUU33" s="52"/>
      <c r="DUV33" s="52"/>
      <c r="DUW33" s="52"/>
      <c r="DUX33" s="35"/>
      <c r="DUY33" s="56"/>
      <c r="DUZ33" s="52"/>
      <c r="DVA33" s="35"/>
      <c r="DVB33" s="52"/>
      <c r="DVC33" s="52"/>
      <c r="DVD33" s="52"/>
      <c r="DVE33" s="52"/>
      <c r="DVF33" s="52"/>
      <c r="DVG33" s="53"/>
      <c r="DVH33" s="156"/>
      <c r="DVI33" s="226"/>
      <c r="DVJ33" s="52"/>
      <c r="DVK33" s="52"/>
      <c r="DVL33" s="52"/>
      <c r="DVM33" s="35"/>
      <c r="DVN33" s="56"/>
      <c r="DVO33" s="52"/>
      <c r="DVP33" s="35"/>
      <c r="DVQ33" s="52"/>
      <c r="DVR33" s="52"/>
      <c r="DVS33" s="52"/>
      <c r="DVT33" s="52"/>
      <c r="DVU33" s="52"/>
      <c r="DVV33" s="53"/>
      <c r="DVW33" s="156"/>
      <c r="DVX33" s="226"/>
      <c r="DVY33" s="52"/>
      <c r="DVZ33" s="52"/>
      <c r="DWA33" s="52"/>
      <c r="DWB33" s="35"/>
      <c r="DWC33" s="56"/>
      <c r="DWD33" s="52"/>
      <c r="DWE33" s="35"/>
      <c r="DWF33" s="52"/>
      <c r="DWG33" s="52"/>
      <c r="DWH33" s="52"/>
      <c r="DWI33" s="52"/>
      <c r="DWJ33" s="52"/>
      <c r="DWK33" s="53"/>
      <c r="DWL33" s="156"/>
      <c r="DWM33" s="226"/>
      <c r="DWN33" s="52"/>
      <c r="DWO33" s="52"/>
      <c r="DWP33" s="52"/>
      <c r="DWQ33" s="35"/>
      <c r="DWR33" s="56"/>
      <c r="DWS33" s="52"/>
      <c r="DWT33" s="35"/>
      <c r="DWU33" s="52"/>
      <c r="DWV33" s="52"/>
      <c r="DWW33" s="52"/>
      <c r="DWX33" s="52"/>
      <c r="DWY33" s="52"/>
      <c r="DWZ33" s="53"/>
      <c r="DXA33" s="156"/>
      <c r="DXB33" s="226"/>
      <c r="DXC33" s="52"/>
      <c r="DXD33" s="52"/>
      <c r="DXE33" s="52"/>
      <c r="DXF33" s="35"/>
      <c r="DXG33" s="56"/>
      <c r="DXH33" s="52"/>
      <c r="DXI33" s="35"/>
      <c r="DXJ33" s="52"/>
      <c r="DXK33" s="52"/>
      <c r="DXL33" s="52"/>
      <c r="DXM33" s="52"/>
      <c r="DXN33" s="52"/>
      <c r="DXO33" s="53"/>
      <c r="DXP33" s="156"/>
      <c r="DXQ33" s="226"/>
      <c r="DXR33" s="52"/>
      <c r="DXS33" s="52"/>
      <c r="DXT33" s="52"/>
      <c r="DXU33" s="35"/>
      <c r="DXV33" s="56"/>
      <c r="DXW33" s="52"/>
      <c r="DXX33" s="35"/>
      <c r="DXY33" s="52"/>
      <c r="DXZ33" s="52"/>
      <c r="DYA33" s="52"/>
      <c r="DYB33" s="52"/>
      <c r="DYC33" s="52"/>
      <c r="DYD33" s="53"/>
      <c r="DYE33" s="156"/>
      <c r="DYF33" s="226"/>
      <c r="DYG33" s="52"/>
      <c r="DYH33" s="52"/>
      <c r="DYI33" s="52"/>
      <c r="DYJ33" s="35"/>
      <c r="DYK33" s="56"/>
      <c r="DYL33" s="52"/>
      <c r="DYM33" s="35"/>
      <c r="DYN33" s="52"/>
      <c r="DYO33" s="52"/>
      <c r="DYP33" s="52"/>
      <c r="DYQ33" s="52"/>
      <c r="DYR33" s="52"/>
      <c r="DYS33" s="53"/>
      <c r="DYT33" s="156"/>
      <c r="DYU33" s="226"/>
      <c r="DYV33" s="52"/>
      <c r="DYW33" s="52"/>
      <c r="DYX33" s="52"/>
      <c r="DYY33" s="35"/>
      <c r="DYZ33" s="56"/>
      <c r="DZA33" s="52"/>
      <c r="DZB33" s="35"/>
      <c r="DZC33" s="52"/>
      <c r="DZD33" s="52"/>
      <c r="DZE33" s="52"/>
      <c r="DZF33" s="52"/>
      <c r="DZG33" s="52"/>
      <c r="DZH33" s="53"/>
      <c r="DZI33" s="156"/>
      <c r="DZJ33" s="226"/>
      <c r="DZK33" s="52"/>
      <c r="DZL33" s="52"/>
      <c r="DZM33" s="52"/>
      <c r="DZN33" s="35"/>
      <c r="DZO33" s="56"/>
      <c r="DZP33" s="52"/>
      <c r="DZQ33" s="35"/>
      <c r="DZR33" s="52"/>
      <c r="DZS33" s="52"/>
      <c r="DZT33" s="52"/>
      <c r="DZU33" s="52"/>
      <c r="DZV33" s="52"/>
      <c r="DZW33" s="53"/>
      <c r="DZX33" s="156"/>
      <c r="DZY33" s="226"/>
      <c r="DZZ33" s="52"/>
      <c r="EAA33" s="52"/>
      <c r="EAB33" s="52"/>
      <c r="EAC33" s="35"/>
      <c r="EAD33" s="56"/>
      <c r="EAE33" s="52"/>
      <c r="EAF33" s="35"/>
      <c r="EAG33" s="52"/>
      <c r="EAH33" s="52"/>
      <c r="EAI33" s="52"/>
      <c r="EAJ33" s="52"/>
      <c r="EAK33" s="52"/>
      <c r="EAL33" s="53"/>
      <c r="EAM33" s="156"/>
      <c r="EAN33" s="226"/>
      <c r="EAO33" s="52"/>
      <c r="EAP33" s="52"/>
      <c r="EAQ33" s="52"/>
      <c r="EAR33" s="35"/>
      <c r="EAS33" s="56"/>
      <c r="EAT33" s="52"/>
      <c r="EAU33" s="35"/>
      <c r="EAV33" s="52"/>
      <c r="EAW33" s="52"/>
      <c r="EAX33" s="52"/>
      <c r="EAY33" s="52"/>
      <c r="EAZ33" s="52"/>
      <c r="EBA33" s="53"/>
      <c r="EBB33" s="156"/>
      <c r="EBC33" s="226"/>
      <c r="EBD33" s="52"/>
      <c r="EBE33" s="52"/>
      <c r="EBF33" s="52"/>
      <c r="EBG33" s="35"/>
      <c r="EBH33" s="56"/>
      <c r="EBI33" s="52"/>
      <c r="EBJ33" s="35"/>
      <c r="EBK33" s="52"/>
      <c r="EBL33" s="52"/>
      <c r="EBM33" s="52"/>
      <c r="EBN33" s="52"/>
      <c r="EBO33" s="52"/>
      <c r="EBP33" s="53"/>
      <c r="EBQ33" s="156"/>
      <c r="EBR33" s="226"/>
      <c r="EBS33" s="52"/>
      <c r="EBT33" s="52"/>
      <c r="EBU33" s="52"/>
      <c r="EBV33" s="35"/>
      <c r="EBW33" s="56"/>
      <c r="EBX33" s="52"/>
      <c r="EBY33" s="35"/>
      <c r="EBZ33" s="52"/>
      <c r="ECA33" s="52"/>
      <c r="ECB33" s="52"/>
      <c r="ECC33" s="52"/>
      <c r="ECD33" s="52"/>
      <c r="ECE33" s="53"/>
      <c r="ECF33" s="156"/>
      <c r="ECG33" s="226"/>
      <c r="ECH33" s="52"/>
      <c r="ECI33" s="52"/>
      <c r="ECJ33" s="52"/>
      <c r="ECK33" s="35"/>
      <c r="ECL33" s="56"/>
      <c r="ECM33" s="52"/>
      <c r="ECN33" s="35"/>
      <c r="ECO33" s="52"/>
      <c r="ECP33" s="52"/>
      <c r="ECQ33" s="52"/>
      <c r="ECR33" s="52"/>
      <c r="ECS33" s="52"/>
      <c r="ECT33" s="53"/>
      <c r="ECU33" s="156"/>
      <c r="ECV33" s="226"/>
      <c r="ECW33" s="52"/>
      <c r="ECX33" s="52"/>
      <c r="ECY33" s="52"/>
      <c r="ECZ33" s="35"/>
      <c r="EDA33" s="56"/>
      <c r="EDB33" s="52"/>
      <c r="EDC33" s="35"/>
      <c r="EDD33" s="52"/>
      <c r="EDE33" s="52"/>
      <c r="EDF33" s="52"/>
      <c r="EDG33" s="52"/>
      <c r="EDH33" s="52"/>
      <c r="EDI33" s="53"/>
      <c r="EDJ33" s="156"/>
      <c r="EDK33" s="226"/>
      <c r="EDL33" s="52"/>
      <c r="EDM33" s="52"/>
      <c r="EDN33" s="52"/>
      <c r="EDO33" s="35"/>
      <c r="EDP33" s="56"/>
      <c r="EDQ33" s="52"/>
      <c r="EDR33" s="35"/>
      <c r="EDS33" s="52"/>
      <c r="EDT33" s="52"/>
      <c r="EDU33" s="52"/>
      <c r="EDV33" s="52"/>
      <c r="EDW33" s="52"/>
      <c r="EDX33" s="53"/>
      <c r="EDY33" s="156"/>
      <c r="EDZ33" s="226"/>
      <c r="EEA33" s="52"/>
      <c r="EEB33" s="52"/>
      <c r="EEC33" s="52"/>
      <c r="EED33" s="35"/>
      <c r="EEE33" s="56"/>
      <c r="EEF33" s="52"/>
      <c r="EEG33" s="35"/>
      <c r="EEH33" s="52"/>
      <c r="EEI33" s="52"/>
      <c r="EEJ33" s="52"/>
      <c r="EEK33" s="52"/>
      <c r="EEL33" s="52"/>
      <c r="EEM33" s="53"/>
      <c r="EEN33" s="156"/>
      <c r="EEO33" s="226"/>
      <c r="EEP33" s="52"/>
      <c r="EEQ33" s="52"/>
      <c r="EER33" s="52"/>
      <c r="EES33" s="35"/>
      <c r="EET33" s="56"/>
      <c r="EEU33" s="52"/>
      <c r="EEV33" s="35"/>
      <c r="EEW33" s="52"/>
      <c r="EEX33" s="52"/>
      <c r="EEY33" s="52"/>
      <c r="EEZ33" s="52"/>
      <c r="EFA33" s="52"/>
      <c r="EFB33" s="53"/>
      <c r="EFC33" s="156"/>
      <c r="EFD33" s="226"/>
      <c r="EFE33" s="52"/>
      <c r="EFF33" s="52"/>
      <c r="EFG33" s="52"/>
      <c r="EFH33" s="35"/>
      <c r="EFI33" s="56"/>
      <c r="EFJ33" s="52"/>
      <c r="EFK33" s="35"/>
      <c r="EFL33" s="52"/>
      <c r="EFM33" s="52"/>
      <c r="EFN33" s="52"/>
      <c r="EFO33" s="52"/>
      <c r="EFP33" s="52"/>
      <c r="EFQ33" s="53"/>
      <c r="EFR33" s="156"/>
      <c r="EFS33" s="226"/>
      <c r="EFT33" s="52"/>
      <c r="EFU33" s="52"/>
      <c r="EFV33" s="52"/>
      <c r="EFW33" s="35"/>
      <c r="EFX33" s="56"/>
      <c r="EFY33" s="52"/>
      <c r="EFZ33" s="35"/>
      <c r="EGA33" s="52"/>
      <c r="EGB33" s="52"/>
      <c r="EGC33" s="52"/>
      <c r="EGD33" s="52"/>
      <c r="EGE33" s="52"/>
      <c r="EGF33" s="53"/>
      <c r="EGG33" s="156"/>
      <c r="EGH33" s="226"/>
      <c r="EGI33" s="52"/>
      <c r="EGJ33" s="52"/>
      <c r="EGK33" s="52"/>
      <c r="EGL33" s="35"/>
      <c r="EGM33" s="56"/>
      <c r="EGN33" s="52"/>
      <c r="EGO33" s="35"/>
      <c r="EGP33" s="52"/>
      <c r="EGQ33" s="52"/>
      <c r="EGR33" s="52"/>
      <c r="EGS33" s="52"/>
      <c r="EGT33" s="52"/>
      <c r="EGU33" s="53"/>
      <c r="EGV33" s="156"/>
      <c r="EGW33" s="226"/>
      <c r="EGX33" s="52"/>
      <c r="EGY33" s="52"/>
      <c r="EGZ33" s="52"/>
      <c r="EHA33" s="35"/>
      <c r="EHB33" s="56"/>
      <c r="EHC33" s="52"/>
      <c r="EHD33" s="35"/>
      <c r="EHE33" s="52"/>
      <c r="EHF33" s="52"/>
      <c r="EHG33" s="52"/>
      <c r="EHH33" s="52"/>
      <c r="EHI33" s="52"/>
      <c r="EHJ33" s="53"/>
      <c r="EHK33" s="156"/>
      <c r="EHL33" s="226"/>
      <c r="EHM33" s="52"/>
      <c r="EHN33" s="52"/>
      <c r="EHO33" s="52"/>
      <c r="EHP33" s="35"/>
      <c r="EHQ33" s="56"/>
      <c r="EHR33" s="52"/>
      <c r="EHS33" s="35"/>
      <c r="EHT33" s="52"/>
      <c r="EHU33" s="52"/>
      <c r="EHV33" s="52"/>
      <c r="EHW33" s="52"/>
      <c r="EHX33" s="52"/>
      <c r="EHY33" s="53"/>
      <c r="EHZ33" s="156"/>
      <c r="EIA33" s="226"/>
      <c r="EIB33" s="52"/>
      <c r="EIC33" s="52"/>
      <c r="EID33" s="52"/>
      <c r="EIE33" s="35"/>
      <c r="EIF33" s="56"/>
      <c r="EIG33" s="52"/>
      <c r="EIH33" s="35"/>
      <c r="EII33" s="52"/>
      <c r="EIJ33" s="52"/>
      <c r="EIK33" s="52"/>
      <c r="EIL33" s="52"/>
      <c r="EIM33" s="52"/>
      <c r="EIN33" s="53"/>
      <c r="EIO33" s="156"/>
      <c r="EIP33" s="226"/>
      <c r="EIQ33" s="52"/>
      <c r="EIR33" s="52"/>
      <c r="EIS33" s="52"/>
      <c r="EIT33" s="35"/>
      <c r="EIU33" s="56"/>
      <c r="EIV33" s="52"/>
      <c r="EIW33" s="35"/>
      <c r="EIX33" s="52"/>
      <c r="EIY33" s="52"/>
      <c r="EIZ33" s="52"/>
      <c r="EJA33" s="52"/>
      <c r="EJB33" s="52"/>
      <c r="EJC33" s="53"/>
      <c r="EJD33" s="156"/>
      <c r="EJE33" s="226"/>
      <c r="EJF33" s="52"/>
      <c r="EJG33" s="52"/>
      <c r="EJH33" s="52"/>
      <c r="EJI33" s="35"/>
      <c r="EJJ33" s="56"/>
      <c r="EJK33" s="52"/>
      <c r="EJL33" s="35"/>
      <c r="EJM33" s="52"/>
      <c r="EJN33" s="52"/>
      <c r="EJO33" s="52"/>
      <c r="EJP33" s="52"/>
      <c r="EJQ33" s="52"/>
      <c r="EJR33" s="53"/>
      <c r="EJS33" s="156"/>
      <c r="EJT33" s="226"/>
      <c r="EJU33" s="52"/>
      <c r="EJV33" s="52"/>
      <c r="EJW33" s="52"/>
      <c r="EJX33" s="35"/>
      <c r="EJY33" s="56"/>
      <c r="EJZ33" s="52"/>
      <c r="EKA33" s="35"/>
      <c r="EKB33" s="52"/>
      <c r="EKC33" s="52"/>
      <c r="EKD33" s="52"/>
      <c r="EKE33" s="52"/>
      <c r="EKF33" s="52"/>
      <c r="EKG33" s="53"/>
      <c r="EKH33" s="156"/>
      <c r="EKI33" s="226"/>
      <c r="EKJ33" s="52"/>
      <c r="EKK33" s="52"/>
      <c r="EKL33" s="52"/>
      <c r="EKM33" s="35"/>
      <c r="EKN33" s="56"/>
      <c r="EKO33" s="52"/>
      <c r="EKP33" s="35"/>
      <c r="EKQ33" s="52"/>
      <c r="EKR33" s="52"/>
      <c r="EKS33" s="52"/>
      <c r="EKT33" s="52"/>
      <c r="EKU33" s="52"/>
      <c r="EKV33" s="53"/>
      <c r="EKW33" s="156"/>
      <c r="EKX33" s="226"/>
      <c r="EKY33" s="52"/>
      <c r="EKZ33" s="52"/>
      <c r="ELA33" s="52"/>
      <c r="ELB33" s="35"/>
      <c r="ELC33" s="56"/>
      <c r="ELD33" s="52"/>
      <c r="ELE33" s="35"/>
      <c r="ELF33" s="52"/>
      <c r="ELG33" s="52"/>
      <c r="ELH33" s="52"/>
      <c r="ELI33" s="52"/>
      <c r="ELJ33" s="52"/>
      <c r="ELK33" s="53"/>
      <c r="ELL33" s="156"/>
      <c r="ELM33" s="226"/>
      <c r="ELN33" s="52"/>
      <c r="ELO33" s="52"/>
      <c r="ELP33" s="52"/>
      <c r="ELQ33" s="35"/>
      <c r="ELR33" s="56"/>
      <c r="ELS33" s="52"/>
      <c r="ELT33" s="35"/>
      <c r="ELU33" s="52"/>
      <c r="ELV33" s="52"/>
      <c r="ELW33" s="52"/>
      <c r="ELX33" s="52"/>
      <c r="ELY33" s="52"/>
      <c r="ELZ33" s="53"/>
      <c r="EMA33" s="156"/>
      <c r="EMB33" s="226"/>
      <c r="EMC33" s="52"/>
      <c r="EMD33" s="52"/>
      <c r="EME33" s="52"/>
      <c r="EMF33" s="35"/>
      <c r="EMG33" s="56"/>
      <c r="EMH33" s="52"/>
      <c r="EMI33" s="35"/>
      <c r="EMJ33" s="52"/>
      <c r="EMK33" s="52"/>
      <c r="EML33" s="52"/>
      <c r="EMM33" s="52"/>
      <c r="EMN33" s="52"/>
      <c r="EMO33" s="53"/>
      <c r="EMP33" s="156"/>
      <c r="EMQ33" s="226"/>
      <c r="EMR33" s="52"/>
      <c r="EMS33" s="52"/>
      <c r="EMT33" s="52"/>
      <c r="EMU33" s="35"/>
      <c r="EMV33" s="56"/>
      <c r="EMW33" s="52"/>
      <c r="EMX33" s="35"/>
      <c r="EMY33" s="52"/>
      <c r="EMZ33" s="52"/>
      <c r="ENA33" s="52"/>
      <c r="ENB33" s="52"/>
      <c r="ENC33" s="52"/>
      <c r="END33" s="53"/>
      <c r="ENE33" s="156"/>
      <c r="ENF33" s="226"/>
      <c r="ENG33" s="52"/>
      <c r="ENH33" s="52"/>
      <c r="ENI33" s="52"/>
      <c r="ENJ33" s="35"/>
      <c r="ENK33" s="56"/>
      <c r="ENL33" s="52"/>
      <c r="ENM33" s="35"/>
      <c r="ENN33" s="52"/>
      <c r="ENO33" s="52"/>
      <c r="ENP33" s="52"/>
      <c r="ENQ33" s="52"/>
      <c r="ENR33" s="52"/>
      <c r="ENS33" s="53"/>
      <c r="ENT33" s="156"/>
      <c r="ENU33" s="226"/>
      <c r="ENV33" s="52"/>
      <c r="ENW33" s="52"/>
      <c r="ENX33" s="52"/>
      <c r="ENY33" s="35"/>
      <c r="ENZ33" s="56"/>
      <c r="EOA33" s="52"/>
      <c r="EOB33" s="35"/>
      <c r="EOC33" s="52"/>
      <c r="EOD33" s="52"/>
      <c r="EOE33" s="52"/>
      <c r="EOF33" s="52"/>
      <c r="EOG33" s="52"/>
      <c r="EOH33" s="53"/>
      <c r="EOI33" s="156"/>
      <c r="EOJ33" s="226"/>
      <c r="EOK33" s="52"/>
      <c r="EOL33" s="52"/>
      <c r="EOM33" s="52"/>
      <c r="EON33" s="35"/>
      <c r="EOO33" s="56"/>
      <c r="EOP33" s="52"/>
      <c r="EOQ33" s="35"/>
      <c r="EOR33" s="52"/>
      <c r="EOS33" s="52"/>
      <c r="EOT33" s="52"/>
      <c r="EOU33" s="52"/>
      <c r="EOV33" s="52"/>
      <c r="EOW33" s="53"/>
      <c r="EOX33" s="156"/>
      <c r="EOY33" s="226"/>
      <c r="EOZ33" s="52"/>
      <c r="EPA33" s="52"/>
      <c r="EPB33" s="52"/>
      <c r="EPC33" s="35"/>
      <c r="EPD33" s="56"/>
      <c r="EPE33" s="52"/>
      <c r="EPF33" s="35"/>
      <c r="EPG33" s="52"/>
      <c r="EPH33" s="52"/>
      <c r="EPI33" s="52"/>
      <c r="EPJ33" s="52"/>
      <c r="EPK33" s="52"/>
      <c r="EPL33" s="53"/>
      <c r="EPM33" s="156"/>
      <c r="EPN33" s="226"/>
      <c r="EPO33" s="52"/>
      <c r="EPP33" s="52"/>
      <c r="EPQ33" s="52"/>
      <c r="EPR33" s="35"/>
      <c r="EPS33" s="56"/>
      <c r="EPT33" s="52"/>
      <c r="EPU33" s="35"/>
      <c r="EPV33" s="52"/>
      <c r="EPW33" s="52"/>
      <c r="EPX33" s="52"/>
      <c r="EPY33" s="52"/>
      <c r="EPZ33" s="52"/>
      <c r="EQA33" s="53"/>
      <c r="EQB33" s="156"/>
      <c r="EQC33" s="226"/>
      <c r="EQD33" s="52"/>
      <c r="EQE33" s="52"/>
      <c r="EQF33" s="52"/>
      <c r="EQG33" s="35"/>
      <c r="EQH33" s="56"/>
      <c r="EQI33" s="52"/>
      <c r="EQJ33" s="35"/>
      <c r="EQK33" s="52"/>
      <c r="EQL33" s="52"/>
      <c r="EQM33" s="52"/>
      <c r="EQN33" s="52"/>
      <c r="EQO33" s="52"/>
      <c r="EQP33" s="53"/>
      <c r="EQQ33" s="156"/>
      <c r="EQR33" s="226"/>
      <c r="EQS33" s="52"/>
      <c r="EQT33" s="52"/>
      <c r="EQU33" s="52"/>
      <c r="EQV33" s="35"/>
      <c r="EQW33" s="56"/>
      <c r="EQX33" s="52"/>
      <c r="EQY33" s="35"/>
      <c r="EQZ33" s="52"/>
      <c r="ERA33" s="52"/>
      <c r="ERB33" s="52"/>
      <c r="ERC33" s="52"/>
      <c r="ERD33" s="52"/>
      <c r="ERE33" s="53"/>
      <c r="ERF33" s="156"/>
      <c r="ERG33" s="226"/>
      <c r="ERH33" s="52"/>
      <c r="ERI33" s="52"/>
      <c r="ERJ33" s="52"/>
      <c r="ERK33" s="35"/>
      <c r="ERL33" s="56"/>
      <c r="ERM33" s="52"/>
      <c r="ERN33" s="35"/>
      <c r="ERO33" s="52"/>
      <c r="ERP33" s="52"/>
      <c r="ERQ33" s="52"/>
      <c r="ERR33" s="52"/>
      <c r="ERS33" s="52"/>
      <c r="ERT33" s="53"/>
      <c r="ERU33" s="156"/>
      <c r="ERV33" s="226"/>
      <c r="ERW33" s="52"/>
      <c r="ERX33" s="52"/>
      <c r="ERY33" s="52"/>
      <c r="ERZ33" s="35"/>
      <c r="ESA33" s="56"/>
      <c r="ESB33" s="52"/>
      <c r="ESC33" s="35"/>
      <c r="ESD33" s="52"/>
      <c r="ESE33" s="52"/>
      <c r="ESF33" s="52"/>
      <c r="ESG33" s="52"/>
      <c r="ESH33" s="52"/>
      <c r="ESI33" s="53"/>
      <c r="ESJ33" s="156"/>
      <c r="ESK33" s="226"/>
      <c r="ESL33" s="52"/>
      <c r="ESM33" s="52"/>
      <c r="ESN33" s="52"/>
      <c r="ESO33" s="35"/>
      <c r="ESP33" s="56"/>
      <c r="ESQ33" s="52"/>
      <c r="ESR33" s="35"/>
      <c r="ESS33" s="52"/>
      <c r="EST33" s="52"/>
      <c r="ESU33" s="52"/>
      <c r="ESV33" s="52"/>
      <c r="ESW33" s="52"/>
      <c r="ESX33" s="53"/>
      <c r="ESY33" s="156"/>
      <c r="ESZ33" s="226"/>
      <c r="ETA33" s="52"/>
      <c r="ETB33" s="52"/>
      <c r="ETC33" s="52"/>
      <c r="ETD33" s="35"/>
      <c r="ETE33" s="56"/>
      <c r="ETF33" s="52"/>
      <c r="ETG33" s="35"/>
      <c r="ETH33" s="52"/>
      <c r="ETI33" s="52"/>
      <c r="ETJ33" s="52"/>
      <c r="ETK33" s="52"/>
      <c r="ETL33" s="52"/>
      <c r="ETM33" s="53"/>
      <c r="ETN33" s="156"/>
      <c r="ETO33" s="226"/>
      <c r="ETP33" s="52"/>
      <c r="ETQ33" s="52"/>
      <c r="ETR33" s="52"/>
      <c r="ETS33" s="35"/>
      <c r="ETT33" s="56"/>
      <c r="ETU33" s="52"/>
      <c r="ETV33" s="35"/>
      <c r="ETW33" s="52"/>
      <c r="ETX33" s="52"/>
      <c r="ETY33" s="52"/>
      <c r="ETZ33" s="52"/>
      <c r="EUA33" s="52"/>
      <c r="EUB33" s="53"/>
      <c r="EUC33" s="156"/>
      <c r="EUD33" s="226"/>
      <c r="EUE33" s="52"/>
      <c r="EUF33" s="52"/>
      <c r="EUG33" s="52"/>
      <c r="EUH33" s="35"/>
      <c r="EUI33" s="56"/>
      <c r="EUJ33" s="52"/>
      <c r="EUK33" s="35"/>
      <c r="EUL33" s="52"/>
      <c r="EUM33" s="52"/>
      <c r="EUN33" s="52"/>
      <c r="EUO33" s="52"/>
      <c r="EUP33" s="52"/>
      <c r="EUQ33" s="53"/>
      <c r="EUR33" s="156"/>
      <c r="EUS33" s="226"/>
      <c r="EUT33" s="52"/>
      <c r="EUU33" s="52"/>
      <c r="EUV33" s="52"/>
      <c r="EUW33" s="35"/>
      <c r="EUX33" s="56"/>
      <c r="EUY33" s="52"/>
      <c r="EUZ33" s="35"/>
      <c r="EVA33" s="52"/>
      <c r="EVB33" s="52"/>
      <c r="EVC33" s="52"/>
      <c r="EVD33" s="52"/>
      <c r="EVE33" s="52"/>
      <c r="EVF33" s="53"/>
      <c r="EVG33" s="156"/>
      <c r="EVH33" s="226"/>
      <c r="EVI33" s="52"/>
      <c r="EVJ33" s="52"/>
      <c r="EVK33" s="52"/>
      <c r="EVL33" s="35"/>
      <c r="EVM33" s="56"/>
      <c r="EVN33" s="52"/>
      <c r="EVO33" s="35"/>
      <c r="EVP33" s="52"/>
      <c r="EVQ33" s="52"/>
      <c r="EVR33" s="52"/>
      <c r="EVS33" s="52"/>
      <c r="EVT33" s="52"/>
      <c r="EVU33" s="53"/>
      <c r="EVV33" s="156"/>
      <c r="EVW33" s="226"/>
      <c r="EVX33" s="52"/>
      <c r="EVY33" s="52"/>
      <c r="EVZ33" s="52"/>
      <c r="EWA33" s="35"/>
      <c r="EWB33" s="56"/>
      <c r="EWC33" s="52"/>
      <c r="EWD33" s="35"/>
      <c r="EWE33" s="52"/>
      <c r="EWF33" s="52"/>
      <c r="EWG33" s="52"/>
      <c r="EWH33" s="52"/>
      <c r="EWI33" s="52"/>
      <c r="EWJ33" s="53"/>
      <c r="EWK33" s="156"/>
      <c r="EWL33" s="226"/>
      <c r="EWM33" s="52"/>
      <c r="EWN33" s="52"/>
      <c r="EWO33" s="52"/>
      <c r="EWP33" s="35"/>
      <c r="EWQ33" s="56"/>
      <c r="EWR33" s="52"/>
      <c r="EWS33" s="35"/>
      <c r="EWT33" s="52"/>
      <c r="EWU33" s="52"/>
      <c r="EWV33" s="52"/>
      <c r="EWW33" s="52"/>
      <c r="EWX33" s="52"/>
      <c r="EWY33" s="53"/>
      <c r="EWZ33" s="156"/>
      <c r="EXA33" s="226"/>
      <c r="EXB33" s="52"/>
      <c r="EXC33" s="52"/>
      <c r="EXD33" s="52"/>
      <c r="EXE33" s="35"/>
      <c r="EXF33" s="56"/>
      <c r="EXG33" s="52"/>
      <c r="EXH33" s="35"/>
      <c r="EXI33" s="52"/>
      <c r="EXJ33" s="52"/>
      <c r="EXK33" s="52"/>
      <c r="EXL33" s="52"/>
      <c r="EXM33" s="52"/>
      <c r="EXN33" s="53"/>
      <c r="EXO33" s="156"/>
      <c r="EXP33" s="226"/>
      <c r="EXQ33" s="52"/>
      <c r="EXR33" s="52"/>
      <c r="EXS33" s="52"/>
      <c r="EXT33" s="35"/>
      <c r="EXU33" s="56"/>
      <c r="EXV33" s="52"/>
      <c r="EXW33" s="35"/>
      <c r="EXX33" s="52"/>
      <c r="EXY33" s="52"/>
      <c r="EXZ33" s="52"/>
      <c r="EYA33" s="52"/>
      <c r="EYB33" s="52"/>
      <c r="EYC33" s="53"/>
      <c r="EYD33" s="156"/>
      <c r="EYE33" s="226"/>
      <c r="EYF33" s="52"/>
      <c r="EYG33" s="52"/>
      <c r="EYH33" s="52"/>
      <c r="EYI33" s="35"/>
      <c r="EYJ33" s="56"/>
      <c r="EYK33" s="52"/>
      <c r="EYL33" s="35"/>
      <c r="EYM33" s="52"/>
      <c r="EYN33" s="52"/>
      <c r="EYO33" s="52"/>
      <c r="EYP33" s="52"/>
      <c r="EYQ33" s="52"/>
      <c r="EYR33" s="53"/>
      <c r="EYS33" s="156"/>
      <c r="EYT33" s="226"/>
      <c r="EYU33" s="52"/>
      <c r="EYV33" s="52"/>
      <c r="EYW33" s="52"/>
      <c r="EYX33" s="35"/>
      <c r="EYY33" s="56"/>
      <c r="EYZ33" s="52"/>
      <c r="EZA33" s="35"/>
      <c r="EZB33" s="52"/>
      <c r="EZC33" s="52"/>
      <c r="EZD33" s="52"/>
      <c r="EZE33" s="52"/>
      <c r="EZF33" s="52"/>
      <c r="EZG33" s="53"/>
      <c r="EZH33" s="156"/>
      <c r="EZI33" s="226"/>
      <c r="EZJ33" s="52"/>
      <c r="EZK33" s="52"/>
      <c r="EZL33" s="52"/>
      <c r="EZM33" s="35"/>
      <c r="EZN33" s="56"/>
      <c r="EZO33" s="52"/>
      <c r="EZP33" s="35"/>
      <c r="EZQ33" s="52"/>
      <c r="EZR33" s="52"/>
      <c r="EZS33" s="52"/>
      <c r="EZT33" s="52"/>
      <c r="EZU33" s="52"/>
      <c r="EZV33" s="53"/>
      <c r="EZW33" s="156"/>
      <c r="EZX33" s="226"/>
      <c r="EZY33" s="52"/>
      <c r="EZZ33" s="52"/>
      <c r="FAA33" s="52"/>
      <c r="FAB33" s="35"/>
      <c r="FAC33" s="56"/>
      <c r="FAD33" s="52"/>
      <c r="FAE33" s="35"/>
      <c r="FAF33" s="52"/>
      <c r="FAG33" s="52"/>
      <c r="FAH33" s="52"/>
      <c r="FAI33" s="52"/>
      <c r="FAJ33" s="52"/>
      <c r="FAK33" s="53"/>
      <c r="FAL33" s="156"/>
      <c r="FAM33" s="226"/>
      <c r="FAN33" s="52"/>
      <c r="FAO33" s="52"/>
      <c r="FAP33" s="52"/>
      <c r="FAQ33" s="35"/>
      <c r="FAR33" s="56"/>
      <c r="FAS33" s="52"/>
      <c r="FAT33" s="35"/>
      <c r="FAU33" s="52"/>
      <c r="FAV33" s="52"/>
      <c r="FAW33" s="52"/>
      <c r="FAX33" s="52"/>
      <c r="FAY33" s="52"/>
      <c r="FAZ33" s="53"/>
      <c r="FBA33" s="156"/>
      <c r="FBB33" s="226"/>
      <c r="FBC33" s="52"/>
      <c r="FBD33" s="52"/>
      <c r="FBE33" s="52"/>
      <c r="FBF33" s="35"/>
      <c r="FBG33" s="56"/>
      <c r="FBH33" s="52"/>
      <c r="FBI33" s="35"/>
      <c r="FBJ33" s="52"/>
      <c r="FBK33" s="52"/>
      <c r="FBL33" s="52"/>
      <c r="FBM33" s="52"/>
      <c r="FBN33" s="52"/>
      <c r="FBO33" s="53"/>
      <c r="FBP33" s="156"/>
      <c r="FBQ33" s="226"/>
      <c r="FBR33" s="52"/>
      <c r="FBS33" s="52"/>
      <c r="FBT33" s="52"/>
      <c r="FBU33" s="35"/>
      <c r="FBV33" s="56"/>
      <c r="FBW33" s="52"/>
      <c r="FBX33" s="35"/>
      <c r="FBY33" s="52"/>
      <c r="FBZ33" s="52"/>
      <c r="FCA33" s="52"/>
      <c r="FCB33" s="52"/>
      <c r="FCC33" s="52"/>
      <c r="FCD33" s="53"/>
      <c r="FCE33" s="156"/>
      <c r="FCF33" s="226"/>
      <c r="FCG33" s="52"/>
      <c r="FCH33" s="52"/>
      <c r="FCI33" s="52"/>
      <c r="FCJ33" s="35"/>
      <c r="FCK33" s="56"/>
      <c r="FCL33" s="52"/>
      <c r="FCM33" s="35"/>
      <c r="FCN33" s="52"/>
      <c r="FCO33" s="52"/>
      <c r="FCP33" s="52"/>
      <c r="FCQ33" s="52"/>
      <c r="FCR33" s="52"/>
      <c r="FCS33" s="53"/>
      <c r="FCT33" s="156"/>
      <c r="FCU33" s="226"/>
      <c r="FCV33" s="52"/>
      <c r="FCW33" s="52"/>
      <c r="FCX33" s="52"/>
      <c r="FCY33" s="35"/>
      <c r="FCZ33" s="56"/>
      <c r="FDA33" s="52"/>
      <c r="FDB33" s="35"/>
      <c r="FDC33" s="52"/>
      <c r="FDD33" s="52"/>
      <c r="FDE33" s="52"/>
      <c r="FDF33" s="52"/>
      <c r="FDG33" s="52"/>
      <c r="FDH33" s="53"/>
      <c r="FDI33" s="156"/>
      <c r="FDJ33" s="226"/>
      <c r="FDK33" s="52"/>
      <c r="FDL33" s="52"/>
      <c r="FDM33" s="52"/>
      <c r="FDN33" s="35"/>
      <c r="FDO33" s="56"/>
      <c r="FDP33" s="52"/>
      <c r="FDQ33" s="35"/>
      <c r="FDR33" s="52"/>
      <c r="FDS33" s="52"/>
      <c r="FDT33" s="52"/>
      <c r="FDU33" s="52"/>
      <c r="FDV33" s="52"/>
      <c r="FDW33" s="53"/>
      <c r="FDX33" s="156"/>
      <c r="FDY33" s="226"/>
      <c r="FDZ33" s="52"/>
      <c r="FEA33" s="52"/>
      <c r="FEB33" s="52"/>
      <c r="FEC33" s="35"/>
      <c r="FED33" s="56"/>
      <c r="FEE33" s="52"/>
      <c r="FEF33" s="35"/>
      <c r="FEG33" s="52"/>
      <c r="FEH33" s="52"/>
      <c r="FEI33" s="52"/>
      <c r="FEJ33" s="52"/>
      <c r="FEK33" s="52"/>
      <c r="FEL33" s="53"/>
      <c r="FEM33" s="156"/>
      <c r="FEN33" s="226"/>
      <c r="FEO33" s="52"/>
      <c r="FEP33" s="52"/>
      <c r="FEQ33" s="52"/>
      <c r="FER33" s="35"/>
      <c r="FES33" s="56"/>
      <c r="FET33" s="52"/>
      <c r="FEU33" s="35"/>
      <c r="FEV33" s="52"/>
      <c r="FEW33" s="52"/>
      <c r="FEX33" s="52"/>
      <c r="FEY33" s="52"/>
      <c r="FEZ33" s="52"/>
      <c r="FFA33" s="53"/>
      <c r="FFB33" s="156"/>
      <c r="FFC33" s="226"/>
      <c r="FFD33" s="52"/>
      <c r="FFE33" s="52"/>
      <c r="FFF33" s="52"/>
      <c r="FFG33" s="35"/>
      <c r="FFH33" s="56"/>
      <c r="FFI33" s="52"/>
      <c r="FFJ33" s="35"/>
      <c r="FFK33" s="52"/>
      <c r="FFL33" s="52"/>
      <c r="FFM33" s="52"/>
      <c r="FFN33" s="52"/>
      <c r="FFO33" s="52"/>
      <c r="FFP33" s="53"/>
      <c r="FFQ33" s="156"/>
      <c r="FFR33" s="226"/>
      <c r="FFS33" s="52"/>
      <c r="FFT33" s="52"/>
      <c r="FFU33" s="52"/>
      <c r="FFV33" s="35"/>
      <c r="FFW33" s="56"/>
      <c r="FFX33" s="52"/>
      <c r="FFY33" s="35"/>
      <c r="FFZ33" s="52"/>
      <c r="FGA33" s="52"/>
      <c r="FGB33" s="52"/>
      <c r="FGC33" s="52"/>
      <c r="FGD33" s="52"/>
      <c r="FGE33" s="53"/>
      <c r="FGF33" s="156"/>
      <c r="FGG33" s="226"/>
      <c r="FGH33" s="52"/>
      <c r="FGI33" s="52"/>
      <c r="FGJ33" s="52"/>
      <c r="FGK33" s="35"/>
      <c r="FGL33" s="56"/>
      <c r="FGM33" s="52"/>
      <c r="FGN33" s="35"/>
      <c r="FGO33" s="52"/>
      <c r="FGP33" s="52"/>
      <c r="FGQ33" s="52"/>
      <c r="FGR33" s="52"/>
      <c r="FGS33" s="52"/>
      <c r="FGT33" s="53"/>
      <c r="FGU33" s="156"/>
      <c r="FGV33" s="226"/>
      <c r="FGW33" s="52"/>
      <c r="FGX33" s="52"/>
      <c r="FGY33" s="52"/>
      <c r="FGZ33" s="35"/>
      <c r="FHA33" s="56"/>
      <c r="FHB33" s="52"/>
      <c r="FHC33" s="35"/>
      <c r="FHD33" s="52"/>
      <c r="FHE33" s="52"/>
      <c r="FHF33" s="52"/>
      <c r="FHG33" s="52"/>
      <c r="FHH33" s="52"/>
      <c r="FHI33" s="53"/>
      <c r="FHJ33" s="156"/>
      <c r="FHK33" s="226"/>
      <c r="FHL33" s="52"/>
      <c r="FHM33" s="52"/>
      <c r="FHN33" s="52"/>
      <c r="FHO33" s="35"/>
      <c r="FHP33" s="56"/>
      <c r="FHQ33" s="52"/>
      <c r="FHR33" s="35"/>
      <c r="FHS33" s="52"/>
      <c r="FHT33" s="52"/>
      <c r="FHU33" s="52"/>
      <c r="FHV33" s="52"/>
      <c r="FHW33" s="52"/>
      <c r="FHX33" s="53"/>
      <c r="FHY33" s="156"/>
      <c r="FHZ33" s="226"/>
      <c r="FIA33" s="52"/>
      <c r="FIB33" s="52"/>
      <c r="FIC33" s="52"/>
      <c r="FID33" s="35"/>
      <c r="FIE33" s="56"/>
      <c r="FIF33" s="52"/>
      <c r="FIG33" s="35"/>
      <c r="FIH33" s="52"/>
      <c r="FII33" s="52"/>
      <c r="FIJ33" s="52"/>
      <c r="FIK33" s="52"/>
      <c r="FIL33" s="52"/>
      <c r="FIM33" s="53"/>
      <c r="FIN33" s="156"/>
      <c r="FIO33" s="226"/>
      <c r="FIP33" s="52"/>
      <c r="FIQ33" s="52"/>
      <c r="FIR33" s="52"/>
      <c r="FIS33" s="35"/>
      <c r="FIT33" s="56"/>
      <c r="FIU33" s="52"/>
      <c r="FIV33" s="35"/>
      <c r="FIW33" s="52"/>
      <c r="FIX33" s="52"/>
      <c r="FIY33" s="52"/>
      <c r="FIZ33" s="52"/>
      <c r="FJA33" s="52"/>
      <c r="FJB33" s="53"/>
      <c r="FJC33" s="156"/>
      <c r="FJD33" s="226"/>
      <c r="FJE33" s="52"/>
      <c r="FJF33" s="52"/>
      <c r="FJG33" s="52"/>
      <c r="FJH33" s="35"/>
      <c r="FJI33" s="56"/>
      <c r="FJJ33" s="52"/>
      <c r="FJK33" s="35"/>
      <c r="FJL33" s="52"/>
      <c r="FJM33" s="52"/>
      <c r="FJN33" s="52"/>
      <c r="FJO33" s="52"/>
      <c r="FJP33" s="52"/>
      <c r="FJQ33" s="53"/>
      <c r="FJR33" s="156"/>
      <c r="FJS33" s="226"/>
      <c r="FJT33" s="52"/>
      <c r="FJU33" s="52"/>
      <c r="FJV33" s="52"/>
      <c r="FJW33" s="35"/>
      <c r="FJX33" s="56"/>
      <c r="FJY33" s="52"/>
      <c r="FJZ33" s="35"/>
      <c r="FKA33" s="52"/>
      <c r="FKB33" s="52"/>
      <c r="FKC33" s="52"/>
      <c r="FKD33" s="52"/>
      <c r="FKE33" s="52"/>
      <c r="FKF33" s="53"/>
      <c r="FKG33" s="156"/>
      <c r="FKH33" s="226"/>
      <c r="FKI33" s="52"/>
      <c r="FKJ33" s="52"/>
      <c r="FKK33" s="52"/>
      <c r="FKL33" s="35"/>
      <c r="FKM33" s="56"/>
      <c r="FKN33" s="52"/>
      <c r="FKO33" s="35"/>
      <c r="FKP33" s="52"/>
      <c r="FKQ33" s="52"/>
      <c r="FKR33" s="52"/>
      <c r="FKS33" s="52"/>
      <c r="FKT33" s="52"/>
      <c r="FKU33" s="53"/>
      <c r="FKV33" s="156"/>
      <c r="FKW33" s="226"/>
      <c r="FKX33" s="52"/>
      <c r="FKY33" s="52"/>
      <c r="FKZ33" s="52"/>
      <c r="FLA33" s="35"/>
      <c r="FLB33" s="56"/>
      <c r="FLC33" s="52"/>
      <c r="FLD33" s="35"/>
      <c r="FLE33" s="52"/>
      <c r="FLF33" s="52"/>
      <c r="FLG33" s="52"/>
      <c r="FLH33" s="52"/>
      <c r="FLI33" s="52"/>
      <c r="FLJ33" s="53"/>
      <c r="FLK33" s="156"/>
      <c r="FLL33" s="226"/>
      <c r="FLM33" s="52"/>
      <c r="FLN33" s="52"/>
      <c r="FLO33" s="52"/>
      <c r="FLP33" s="35"/>
      <c r="FLQ33" s="56"/>
      <c r="FLR33" s="52"/>
      <c r="FLS33" s="35"/>
      <c r="FLT33" s="52"/>
      <c r="FLU33" s="52"/>
      <c r="FLV33" s="52"/>
      <c r="FLW33" s="52"/>
      <c r="FLX33" s="52"/>
      <c r="FLY33" s="53"/>
      <c r="FLZ33" s="156"/>
      <c r="FMA33" s="226"/>
      <c r="FMB33" s="52"/>
      <c r="FMC33" s="52"/>
      <c r="FMD33" s="52"/>
      <c r="FME33" s="35"/>
      <c r="FMF33" s="56"/>
      <c r="FMG33" s="52"/>
      <c r="FMH33" s="35"/>
      <c r="FMI33" s="52"/>
      <c r="FMJ33" s="52"/>
      <c r="FMK33" s="52"/>
      <c r="FML33" s="52"/>
      <c r="FMM33" s="52"/>
      <c r="FMN33" s="53"/>
      <c r="FMO33" s="156"/>
      <c r="FMP33" s="226"/>
      <c r="FMQ33" s="52"/>
      <c r="FMR33" s="52"/>
      <c r="FMS33" s="52"/>
      <c r="FMT33" s="35"/>
      <c r="FMU33" s="56"/>
      <c r="FMV33" s="52"/>
      <c r="FMW33" s="35"/>
      <c r="FMX33" s="52"/>
      <c r="FMY33" s="52"/>
      <c r="FMZ33" s="52"/>
      <c r="FNA33" s="52"/>
      <c r="FNB33" s="52"/>
      <c r="FNC33" s="53"/>
      <c r="FND33" s="156"/>
      <c r="FNE33" s="226"/>
      <c r="FNF33" s="52"/>
      <c r="FNG33" s="52"/>
      <c r="FNH33" s="52"/>
      <c r="FNI33" s="35"/>
      <c r="FNJ33" s="56"/>
      <c r="FNK33" s="52"/>
      <c r="FNL33" s="35"/>
      <c r="FNM33" s="52"/>
      <c r="FNN33" s="52"/>
      <c r="FNO33" s="52"/>
      <c r="FNP33" s="52"/>
      <c r="FNQ33" s="52"/>
      <c r="FNR33" s="53"/>
      <c r="FNS33" s="156"/>
      <c r="FNT33" s="226"/>
      <c r="FNU33" s="52"/>
      <c r="FNV33" s="52"/>
      <c r="FNW33" s="52"/>
      <c r="FNX33" s="35"/>
      <c r="FNY33" s="56"/>
      <c r="FNZ33" s="52"/>
      <c r="FOA33" s="35"/>
      <c r="FOB33" s="52"/>
      <c r="FOC33" s="52"/>
      <c r="FOD33" s="52"/>
      <c r="FOE33" s="52"/>
      <c r="FOF33" s="52"/>
      <c r="FOG33" s="53"/>
      <c r="FOH33" s="156"/>
      <c r="FOI33" s="226"/>
      <c r="FOJ33" s="52"/>
      <c r="FOK33" s="52"/>
      <c r="FOL33" s="52"/>
      <c r="FOM33" s="35"/>
      <c r="FON33" s="56"/>
      <c r="FOO33" s="52"/>
      <c r="FOP33" s="35"/>
      <c r="FOQ33" s="52"/>
      <c r="FOR33" s="52"/>
      <c r="FOS33" s="52"/>
      <c r="FOT33" s="52"/>
      <c r="FOU33" s="52"/>
      <c r="FOV33" s="53"/>
      <c r="FOW33" s="156"/>
      <c r="FOX33" s="226"/>
      <c r="FOY33" s="52"/>
      <c r="FOZ33" s="52"/>
      <c r="FPA33" s="52"/>
      <c r="FPB33" s="35"/>
      <c r="FPC33" s="56"/>
      <c r="FPD33" s="52"/>
      <c r="FPE33" s="35"/>
      <c r="FPF33" s="52"/>
      <c r="FPG33" s="52"/>
      <c r="FPH33" s="52"/>
      <c r="FPI33" s="52"/>
      <c r="FPJ33" s="52"/>
      <c r="FPK33" s="53"/>
      <c r="FPL33" s="156"/>
      <c r="FPM33" s="226"/>
      <c r="FPN33" s="52"/>
      <c r="FPO33" s="52"/>
      <c r="FPP33" s="52"/>
      <c r="FPQ33" s="35"/>
      <c r="FPR33" s="56"/>
      <c r="FPS33" s="52"/>
      <c r="FPT33" s="35"/>
      <c r="FPU33" s="52"/>
      <c r="FPV33" s="52"/>
      <c r="FPW33" s="52"/>
      <c r="FPX33" s="52"/>
      <c r="FPY33" s="52"/>
      <c r="FPZ33" s="53"/>
      <c r="FQA33" s="156"/>
      <c r="FQB33" s="226"/>
      <c r="FQC33" s="52"/>
      <c r="FQD33" s="52"/>
      <c r="FQE33" s="52"/>
      <c r="FQF33" s="35"/>
      <c r="FQG33" s="56"/>
      <c r="FQH33" s="52"/>
      <c r="FQI33" s="35"/>
      <c r="FQJ33" s="52"/>
      <c r="FQK33" s="52"/>
      <c r="FQL33" s="52"/>
      <c r="FQM33" s="52"/>
      <c r="FQN33" s="52"/>
      <c r="FQO33" s="53"/>
      <c r="FQP33" s="156"/>
      <c r="FQQ33" s="226"/>
      <c r="FQR33" s="52"/>
      <c r="FQS33" s="52"/>
      <c r="FQT33" s="52"/>
      <c r="FQU33" s="35"/>
      <c r="FQV33" s="56"/>
      <c r="FQW33" s="52"/>
      <c r="FQX33" s="35"/>
      <c r="FQY33" s="52"/>
      <c r="FQZ33" s="52"/>
      <c r="FRA33" s="52"/>
      <c r="FRB33" s="52"/>
      <c r="FRC33" s="52"/>
      <c r="FRD33" s="53"/>
      <c r="FRE33" s="156"/>
      <c r="FRF33" s="226"/>
      <c r="FRG33" s="52"/>
      <c r="FRH33" s="52"/>
      <c r="FRI33" s="52"/>
      <c r="FRJ33" s="35"/>
      <c r="FRK33" s="56"/>
      <c r="FRL33" s="52"/>
      <c r="FRM33" s="35"/>
      <c r="FRN33" s="52"/>
      <c r="FRO33" s="52"/>
      <c r="FRP33" s="52"/>
      <c r="FRQ33" s="52"/>
      <c r="FRR33" s="52"/>
      <c r="FRS33" s="53"/>
      <c r="FRT33" s="156"/>
      <c r="FRU33" s="226"/>
      <c r="FRV33" s="52"/>
      <c r="FRW33" s="52"/>
      <c r="FRX33" s="52"/>
      <c r="FRY33" s="35"/>
      <c r="FRZ33" s="56"/>
      <c r="FSA33" s="52"/>
      <c r="FSB33" s="35"/>
      <c r="FSC33" s="52"/>
      <c r="FSD33" s="52"/>
      <c r="FSE33" s="52"/>
      <c r="FSF33" s="52"/>
      <c r="FSG33" s="52"/>
      <c r="FSH33" s="53"/>
      <c r="FSI33" s="156"/>
      <c r="FSJ33" s="226"/>
      <c r="FSK33" s="52"/>
      <c r="FSL33" s="52"/>
      <c r="FSM33" s="52"/>
      <c r="FSN33" s="35"/>
      <c r="FSO33" s="56"/>
      <c r="FSP33" s="52"/>
      <c r="FSQ33" s="35"/>
      <c r="FSR33" s="52"/>
      <c r="FSS33" s="52"/>
      <c r="FST33" s="52"/>
      <c r="FSU33" s="52"/>
      <c r="FSV33" s="52"/>
      <c r="FSW33" s="53"/>
      <c r="FSX33" s="156"/>
      <c r="FSY33" s="226"/>
      <c r="FSZ33" s="52"/>
      <c r="FTA33" s="52"/>
      <c r="FTB33" s="52"/>
      <c r="FTC33" s="35"/>
      <c r="FTD33" s="56"/>
      <c r="FTE33" s="52"/>
      <c r="FTF33" s="35"/>
      <c r="FTG33" s="52"/>
      <c r="FTH33" s="52"/>
      <c r="FTI33" s="52"/>
      <c r="FTJ33" s="52"/>
      <c r="FTK33" s="52"/>
      <c r="FTL33" s="53"/>
      <c r="FTM33" s="156"/>
      <c r="FTN33" s="226"/>
      <c r="FTO33" s="52"/>
      <c r="FTP33" s="52"/>
      <c r="FTQ33" s="52"/>
      <c r="FTR33" s="35"/>
      <c r="FTS33" s="56"/>
      <c r="FTT33" s="52"/>
      <c r="FTU33" s="35"/>
      <c r="FTV33" s="52"/>
      <c r="FTW33" s="52"/>
      <c r="FTX33" s="52"/>
      <c r="FTY33" s="52"/>
      <c r="FTZ33" s="52"/>
      <c r="FUA33" s="53"/>
      <c r="FUB33" s="156"/>
      <c r="FUC33" s="226"/>
      <c r="FUD33" s="52"/>
      <c r="FUE33" s="52"/>
      <c r="FUF33" s="52"/>
      <c r="FUG33" s="35"/>
      <c r="FUH33" s="56"/>
      <c r="FUI33" s="52"/>
      <c r="FUJ33" s="35"/>
      <c r="FUK33" s="52"/>
      <c r="FUL33" s="52"/>
      <c r="FUM33" s="52"/>
      <c r="FUN33" s="52"/>
      <c r="FUO33" s="52"/>
      <c r="FUP33" s="53"/>
      <c r="FUQ33" s="156"/>
      <c r="FUR33" s="226"/>
      <c r="FUS33" s="52"/>
      <c r="FUT33" s="52"/>
      <c r="FUU33" s="52"/>
      <c r="FUV33" s="35"/>
      <c r="FUW33" s="56"/>
      <c r="FUX33" s="52"/>
      <c r="FUY33" s="35"/>
      <c r="FUZ33" s="52"/>
      <c r="FVA33" s="52"/>
      <c r="FVB33" s="52"/>
      <c r="FVC33" s="52"/>
      <c r="FVD33" s="52"/>
      <c r="FVE33" s="53"/>
      <c r="FVF33" s="156"/>
      <c r="FVG33" s="226"/>
      <c r="FVH33" s="52"/>
      <c r="FVI33" s="52"/>
      <c r="FVJ33" s="52"/>
      <c r="FVK33" s="35"/>
      <c r="FVL33" s="56"/>
      <c r="FVM33" s="52"/>
      <c r="FVN33" s="35"/>
      <c r="FVO33" s="52"/>
      <c r="FVP33" s="52"/>
      <c r="FVQ33" s="52"/>
      <c r="FVR33" s="52"/>
      <c r="FVS33" s="52"/>
      <c r="FVT33" s="53"/>
      <c r="FVU33" s="156"/>
      <c r="FVV33" s="226"/>
      <c r="FVW33" s="52"/>
      <c r="FVX33" s="52"/>
      <c r="FVY33" s="52"/>
      <c r="FVZ33" s="35"/>
      <c r="FWA33" s="56"/>
      <c r="FWB33" s="52"/>
      <c r="FWC33" s="35"/>
      <c r="FWD33" s="52"/>
      <c r="FWE33" s="52"/>
      <c r="FWF33" s="52"/>
      <c r="FWG33" s="52"/>
      <c r="FWH33" s="52"/>
      <c r="FWI33" s="53"/>
      <c r="FWJ33" s="156"/>
      <c r="FWK33" s="226"/>
      <c r="FWL33" s="52"/>
      <c r="FWM33" s="52"/>
      <c r="FWN33" s="52"/>
      <c r="FWO33" s="35"/>
      <c r="FWP33" s="56"/>
      <c r="FWQ33" s="52"/>
      <c r="FWR33" s="35"/>
      <c r="FWS33" s="52"/>
      <c r="FWT33" s="52"/>
      <c r="FWU33" s="52"/>
      <c r="FWV33" s="52"/>
      <c r="FWW33" s="52"/>
      <c r="FWX33" s="53"/>
      <c r="FWY33" s="156"/>
      <c r="FWZ33" s="226"/>
      <c r="FXA33" s="52"/>
      <c r="FXB33" s="52"/>
      <c r="FXC33" s="52"/>
      <c r="FXD33" s="35"/>
      <c r="FXE33" s="56"/>
      <c r="FXF33" s="52"/>
      <c r="FXG33" s="35"/>
      <c r="FXH33" s="52"/>
      <c r="FXI33" s="52"/>
      <c r="FXJ33" s="52"/>
      <c r="FXK33" s="52"/>
      <c r="FXL33" s="52"/>
      <c r="FXM33" s="53"/>
      <c r="FXN33" s="156"/>
      <c r="FXO33" s="226"/>
      <c r="FXP33" s="52"/>
      <c r="FXQ33" s="52"/>
      <c r="FXR33" s="52"/>
      <c r="FXS33" s="35"/>
      <c r="FXT33" s="56"/>
      <c r="FXU33" s="52"/>
      <c r="FXV33" s="35"/>
      <c r="FXW33" s="52"/>
      <c r="FXX33" s="52"/>
      <c r="FXY33" s="52"/>
      <c r="FXZ33" s="52"/>
      <c r="FYA33" s="52"/>
      <c r="FYB33" s="53"/>
      <c r="FYC33" s="156"/>
      <c r="FYD33" s="226"/>
      <c r="FYE33" s="52"/>
      <c r="FYF33" s="52"/>
      <c r="FYG33" s="52"/>
      <c r="FYH33" s="35"/>
      <c r="FYI33" s="56"/>
      <c r="FYJ33" s="52"/>
      <c r="FYK33" s="35"/>
      <c r="FYL33" s="52"/>
      <c r="FYM33" s="52"/>
      <c r="FYN33" s="52"/>
      <c r="FYO33" s="52"/>
      <c r="FYP33" s="52"/>
      <c r="FYQ33" s="53"/>
      <c r="FYR33" s="156"/>
      <c r="FYS33" s="226"/>
      <c r="FYT33" s="52"/>
      <c r="FYU33" s="52"/>
      <c r="FYV33" s="52"/>
      <c r="FYW33" s="35"/>
      <c r="FYX33" s="56"/>
      <c r="FYY33" s="52"/>
      <c r="FYZ33" s="35"/>
      <c r="FZA33" s="52"/>
      <c r="FZB33" s="52"/>
      <c r="FZC33" s="52"/>
      <c r="FZD33" s="52"/>
      <c r="FZE33" s="52"/>
      <c r="FZF33" s="53"/>
      <c r="FZG33" s="156"/>
      <c r="FZH33" s="226"/>
      <c r="FZI33" s="52"/>
      <c r="FZJ33" s="52"/>
      <c r="FZK33" s="52"/>
      <c r="FZL33" s="35"/>
      <c r="FZM33" s="56"/>
      <c r="FZN33" s="52"/>
      <c r="FZO33" s="35"/>
      <c r="FZP33" s="52"/>
      <c r="FZQ33" s="52"/>
      <c r="FZR33" s="52"/>
      <c r="FZS33" s="52"/>
      <c r="FZT33" s="52"/>
      <c r="FZU33" s="53"/>
      <c r="FZV33" s="156"/>
      <c r="FZW33" s="226"/>
      <c r="FZX33" s="52"/>
      <c r="FZY33" s="52"/>
      <c r="FZZ33" s="52"/>
      <c r="GAA33" s="35"/>
      <c r="GAB33" s="56"/>
      <c r="GAC33" s="52"/>
      <c r="GAD33" s="35"/>
      <c r="GAE33" s="52"/>
      <c r="GAF33" s="52"/>
      <c r="GAG33" s="52"/>
      <c r="GAH33" s="52"/>
      <c r="GAI33" s="52"/>
      <c r="GAJ33" s="53"/>
      <c r="GAK33" s="156"/>
      <c r="GAL33" s="226"/>
      <c r="GAM33" s="52"/>
      <c r="GAN33" s="52"/>
      <c r="GAO33" s="52"/>
      <c r="GAP33" s="35"/>
      <c r="GAQ33" s="56"/>
      <c r="GAR33" s="52"/>
      <c r="GAS33" s="35"/>
      <c r="GAT33" s="52"/>
      <c r="GAU33" s="52"/>
      <c r="GAV33" s="52"/>
      <c r="GAW33" s="52"/>
      <c r="GAX33" s="52"/>
      <c r="GAY33" s="53"/>
      <c r="GAZ33" s="156"/>
      <c r="GBA33" s="226"/>
      <c r="GBB33" s="52"/>
      <c r="GBC33" s="52"/>
      <c r="GBD33" s="52"/>
      <c r="GBE33" s="35"/>
      <c r="GBF33" s="56"/>
      <c r="GBG33" s="52"/>
      <c r="GBH33" s="35"/>
      <c r="GBI33" s="52"/>
      <c r="GBJ33" s="52"/>
      <c r="GBK33" s="52"/>
      <c r="GBL33" s="52"/>
      <c r="GBM33" s="52"/>
      <c r="GBN33" s="53"/>
      <c r="GBO33" s="156"/>
      <c r="GBP33" s="226"/>
      <c r="GBQ33" s="52"/>
      <c r="GBR33" s="52"/>
      <c r="GBS33" s="52"/>
      <c r="GBT33" s="35"/>
      <c r="GBU33" s="56"/>
      <c r="GBV33" s="52"/>
      <c r="GBW33" s="35"/>
      <c r="GBX33" s="52"/>
      <c r="GBY33" s="52"/>
      <c r="GBZ33" s="52"/>
      <c r="GCA33" s="52"/>
      <c r="GCB33" s="52"/>
      <c r="GCC33" s="53"/>
      <c r="GCD33" s="156"/>
      <c r="GCE33" s="226"/>
      <c r="GCF33" s="52"/>
      <c r="GCG33" s="52"/>
      <c r="GCH33" s="52"/>
      <c r="GCI33" s="35"/>
      <c r="GCJ33" s="56"/>
      <c r="GCK33" s="52"/>
      <c r="GCL33" s="35"/>
      <c r="GCM33" s="52"/>
      <c r="GCN33" s="52"/>
      <c r="GCO33" s="52"/>
      <c r="GCP33" s="52"/>
      <c r="GCQ33" s="52"/>
      <c r="GCR33" s="53"/>
      <c r="GCS33" s="156"/>
      <c r="GCT33" s="226"/>
      <c r="GCU33" s="52"/>
      <c r="GCV33" s="52"/>
      <c r="GCW33" s="52"/>
      <c r="GCX33" s="35"/>
      <c r="GCY33" s="56"/>
      <c r="GCZ33" s="52"/>
      <c r="GDA33" s="35"/>
      <c r="GDB33" s="52"/>
      <c r="GDC33" s="52"/>
      <c r="GDD33" s="52"/>
      <c r="GDE33" s="52"/>
      <c r="GDF33" s="52"/>
      <c r="GDG33" s="53"/>
      <c r="GDH33" s="156"/>
      <c r="GDI33" s="226"/>
      <c r="GDJ33" s="52"/>
      <c r="GDK33" s="52"/>
      <c r="GDL33" s="52"/>
      <c r="GDM33" s="35"/>
      <c r="GDN33" s="56"/>
      <c r="GDO33" s="52"/>
      <c r="GDP33" s="35"/>
      <c r="GDQ33" s="52"/>
      <c r="GDR33" s="52"/>
      <c r="GDS33" s="52"/>
      <c r="GDT33" s="52"/>
      <c r="GDU33" s="52"/>
      <c r="GDV33" s="53"/>
      <c r="GDW33" s="156"/>
      <c r="GDX33" s="226"/>
      <c r="GDY33" s="52"/>
      <c r="GDZ33" s="52"/>
      <c r="GEA33" s="52"/>
      <c r="GEB33" s="35"/>
      <c r="GEC33" s="56"/>
      <c r="GED33" s="52"/>
      <c r="GEE33" s="35"/>
      <c r="GEF33" s="52"/>
      <c r="GEG33" s="52"/>
      <c r="GEH33" s="52"/>
      <c r="GEI33" s="52"/>
      <c r="GEJ33" s="52"/>
      <c r="GEK33" s="53"/>
      <c r="GEL33" s="156"/>
      <c r="GEM33" s="226"/>
      <c r="GEN33" s="52"/>
      <c r="GEO33" s="52"/>
      <c r="GEP33" s="52"/>
      <c r="GEQ33" s="35"/>
      <c r="GER33" s="56"/>
      <c r="GES33" s="52"/>
      <c r="GET33" s="35"/>
      <c r="GEU33" s="52"/>
      <c r="GEV33" s="52"/>
      <c r="GEW33" s="52"/>
      <c r="GEX33" s="52"/>
      <c r="GEY33" s="52"/>
      <c r="GEZ33" s="53"/>
      <c r="GFA33" s="156"/>
      <c r="GFB33" s="226"/>
      <c r="GFC33" s="52"/>
      <c r="GFD33" s="52"/>
      <c r="GFE33" s="52"/>
      <c r="GFF33" s="35"/>
      <c r="GFG33" s="56"/>
      <c r="GFH33" s="52"/>
      <c r="GFI33" s="35"/>
      <c r="GFJ33" s="52"/>
      <c r="GFK33" s="52"/>
      <c r="GFL33" s="52"/>
      <c r="GFM33" s="52"/>
      <c r="GFN33" s="52"/>
      <c r="GFO33" s="53"/>
      <c r="GFP33" s="156"/>
      <c r="GFQ33" s="226"/>
      <c r="GFR33" s="52"/>
      <c r="GFS33" s="52"/>
      <c r="GFT33" s="52"/>
      <c r="GFU33" s="35"/>
      <c r="GFV33" s="56"/>
      <c r="GFW33" s="52"/>
      <c r="GFX33" s="35"/>
      <c r="GFY33" s="52"/>
      <c r="GFZ33" s="52"/>
      <c r="GGA33" s="52"/>
      <c r="GGB33" s="52"/>
      <c r="GGC33" s="52"/>
      <c r="GGD33" s="53"/>
      <c r="GGE33" s="156"/>
      <c r="GGF33" s="226"/>
      <c r="GGG33" s="52"/>
      <c r="GGH33" s="52"/>
      <c r="GGI33" s="52"/>
      <c r="GGJ33" s="35"/>
      <c r="GGK33" s="56"/>
      <c r="GGL33" s="52"/>
      <c r="GGM33" s="35"/>
      <c r="GGN33" s="52"/>
      <c r="GGO33" s="52"/>
      <c r="GGP33" s="52"/>
      <c r="GGQ33" s="52"/>
      <c r="GGR33" s="52"/>
      <c r="GGS33" s="53"/>
      <c r="GGT33" s="156"/>
      <c r="GGU33" s="226"/>
      <c r="GGV33" s="52"/>
      <c r="GGW33" s="52"/>
      <c r="GGX33" s="52"/>
      <c r="GGY33" s="35"/>
      <c r="GGZ33" s="56"/>
      <c r="GHA33" s="52"/>
      <c r="GHB33" s="35"/>
      <c r="GHC33" s="52"/>
      <c r="GHD33" s="52"/>
      <c r="GHE33" s="52"/>
      <c r="GHF33" s="52"/>
      <c r="GHG33" s="52"/>
      <c r="GHH33" s="53"/>
      <c r="GHI33" s="156"/>
      <c r="GHJ33" s="226"/>
      <c r="GHK33" s="52"/>
      <c r="GHL33" s="52"/>
      <c r="GHM33" s="52"/>
      <c r="GHN33" s="35"/>
      <c r="GHO33" s="56"/>
      <c r="GHP33" s="52"/>
      <c r="GHQ33" s="35"/>
      <c r="GHR33" s="52"/>
      <c r="GHS33" s="52"/>
      <c r="GHT33" s="52"/>
      <c r="GHU33" s="52"/>
      <c r="GHV33" s="52"/>
      <c r="GHW33" s="53"/>
      <c r="GHX33" s="156"/>
      <c r="GHY33" s="226"/>
      <c r="GHZ33" s="52"/>
      <c r="GIA33" s="52"/>
      <c r="GIB33" s="52"/>
      <c r="GIC33" s="35"/>
      <c r="GID33" s="56"/>
      <c r="GIE33" s="52"/>
      <c r="GIF33" s="35"/>
      <c r="GIG33" s="52"/>
      <c r="GIH33" s="52"/>
      <c r="GII33" s="52"/>
      <c r="GIJ33" s="52"/>
      <c r="GIK33" s="52"/>
      <c r="GIL33" s="53"/>
      <c r="GIM33" s="156"/>
      <c r="GIN33" s="226"/>
      <c r="GIO33" s="52"/>
      <c r="GIP33" s="52"/>
      <c r="GIQ33" s="52"/>
      <c r="GIR33" s="35"/>
      <c r="GIS33" s="56"/>
      <c r="GIT33" s="52"/>
      <c r="GIU33" s="35"/>
      <c r="GIV33" s="52"/>
      <c r="GIW33" s="52"/>
      <c r="GIX33" s="52"/>
      <c r="GIY33" s="52"/>
      <c r="GIZ33" s="52"/>
      <c r="GJA33" s="53"/>
      <c r="GJB33" s="156"/>
      <c r="GJC33" s="226"/>
      <c r="GJD33" s="52"/>
      <c r="GJE33" s="52"/>
      <c r="GJF33" s="52"/>
      <c r="GJG33" s="35"/>
      <c r="GJH33" s="56"/>
      <c r="GJI33" s="52"/>
      <c r="GJJ33" s="35"/>
      <c r="GJK33" s="52"/>
      <c r="GJL33" s="52"/>
      <c r="GJM33" s="52"/>
      <c r="GJN33" s="52"/>
      <c r="GJO33" s="52"/>
      <c r="GJP33" s="53"/>
      <c r="GJQ33" s="156"/>
      <c r="GJR33" s="226"/>
      <c r="GJS33" s="52"/>
      <c r="GJT33" s="52"/>
      <c r="GJU33" s="52"/>
      <c r="GJV33" s="35"/>
      <c r="GJW33" s="56"/>
      <c r="GJX33" s="52"/>
      <c r="GJY33" s="35"/>
      <c r="GJZ33" s="52"/>
      <c r="GKA33" s="52"/>
      <c r="GKB33" s="52"/>
      <c r="GKC33" s="52"/>
      <c r="GKD33" s="52"/>
      <c r="GKE33" s="53"/>
      <c r="GKF33" s="156"/>
      <c r="GKG33" s="226"/>
      <c r="GKH33" s="52"/>
      <c r="GKI33" s="52"/>
      <c r="GKJ33" s="52"/>
      <c r="GKK33" s="35"/>
      <c r="GKL33" s="56"/>
      <c r="GKM33" s="52"/>
      <c r="GKN33" s="35"/>
      <c r="GKO33" s="52"/>
      <c r="GKP33" s="52"/>
      <c r="GKQ33" s="52"/>
      <c r="GKR33" s="52"/>
      <c r="GKS33" s="52"/>
      <c r="GKT33" s="53"/>
      <c r="GKU33" s="156"/>
      <c r="GKV33" s="226"/>
      <c r="GKW33" s="52"/>
      <c r="GKX33" s="52"/>
      <c r="GKY33" s="52"/>
      <c r="GKZ33" s="35"/>
      <c r="GLA33" s="56"/>
      <c r="GLB33" s="52"/>
      <c r="GLC33" s="35"/>
      <c r="GLD33" s="52"/>
      <c r="GLE33" s="52"/>
      <c r="GLF33" s="52"/>
      <c r="GLG33" s="52"/>
      <c r="GLH33" s="52"/>
      <c r="GLI33" s="53"/>
      <c r="GLJ33" s="156"/>
      <c r="GLK33" s="226"/>
      <c r="GLL33" s="52"/>
      <c r="GLM33" s="52"/>
      <c r="GLN33" s="52"/>
      <c r="GLO33" s="35"/>
      <c r="GLP33" s="56"/>
      <c r="GLQ33" s="52"/>
      <c r="GLR33" s="35"/>
      <c r="GLS33" s="52"/>
      <c r="GLT33" s="52"/>
      <c r="GLU33" s="52"/>
      <c r="GLV33" s="52"/>
      <c r="GLW33" s="52"/>
      <c r="GLX33" s="53"/>
      <c r="GLY33" s="156"/>
      <c r="GLZ33" s="226"/>
      <c r="GMA33" s="52"/>
      <c r="GMB33" s="52"/>
      <c r="GMC33" s="52"/>
      <c r="GMD33" s="35"/>
      <c r="GME33" s="56"/>
      <c r="GMF33" s="52"/>
      <c r="GMG33" s="35"/>
      <c r="GMH33" s="52"/>
      <c r="GMI33" s="52"/>
      <c r="GMJ33" s="52"/>
      <c r="GMK33" s="52"/>
      <c r="GML33" s="52"/>
      <c r="GMM33" s="53"/>
      <c r="GMN33" s="156"/>
      <c r="GMO33" s="226"/>
      <c r="GMP33" s="52"/>
      <c r="GMQ33" s="52"/>
      <c r="GMR33" s="52"/>
      <c r="GMS33" s="35"/>
      <c r="GMT33" s="56"/>
      <c r="GMU33" s="52"/>
      <c r="GMV33" s="35"/>
      <c r="GMW33" s="52"/>
      <c r="GMX33" s="52"/>
      <c r="GMY33" s="52"/>
      <c r="GMZ33" s="52"/>
      <c r="GNA33" s="52"/>
      <c r="GNB33" s="53"/>
      <c r="GNC33" s="156"/>
      <c r="GND33" s="226"/>
      <c r="GNE33" s="52"/>
      <c r="GNF33" s="52"/>
      <c r="GNG33" s="52"/>
      <c r="GNH33" s="35"/>
      <c r="GNI33" s="56"/>
      <c r="GNJ33" s="52"/>
      <c r="GNK33" s="35"/>
      <c r="GNL33" s="52"/>
      <c r="GNM33" s="52"/>
      <c r="GNN33" s="52"/>
      <c r="GNO33" s="52"/>
      <c r="GNP33" s="52"/>
      <c r="GNQ33" s="53"/>
      <c r="GNR33" s="156"/>
      <c r="GNS33" s="226"/>
      <c r="GNT33" s="52"/>
      <c r="GNU33" s="52"/>
      <c r="GNV33" s="52"/>
      <c r="GNW33" s="35"/>
      <c r="GNX33" s="56"/>
      <c r="GNY33" s="52"/>
      <c r="GNZ33" s="35"/>
      <c r="GOA33" s="52"/>
      <c r="GOB33" s="52"/>
      <c r="GOC33" s="52"/>
      <c r="GOD33" s="52"/>
      <c r="GOE33" s="52"/>
      <c r="GOF33" s="53"/>
      <c r="GOG33" s="156"/>
      <c r="GOH33" s="226"/>
      <c r="GOI33" s="52"/>
      <c r="GOJ33" s="52"/>
      <c r="GOK33" s="52"/>
      <c r="GOL33" s="35"/>
      <c r="GOM33" s="56"/>
      <c r="GON33" s="52"/>
      <c r="GOO33" s="35"/>
      <c r="GOP33" s="52"/>
      <c r="GOQ33" s="52"/>
      <c r="GOR33" s="52"/>
      <c r="GOS33" s="52"/>
      <c r="GOT33" s="52"/>
      <c r="GOU33" s="53"/>
      <c r="GOV33" s="156"/>
      <c r="GOW33" s="226"/>
      <c r="GOX33" s="52"/>
      <c r="GOY33" s="52"/>
      <c r="GOZ33" s="52"/>
      <c r="GPA33" s="35"/>
      <c r="GPB33" s="56"/>
      <c r="GPC33" s="52"/>
      <c r="GPD33" s="35"/>
      <c r="GPE33" s="52"/>
      <c r="GPF33" s="52"/>
      <c r="GPG33" s="52"/>
      <c r="GPH33" s="52"/>
      <c r="GPI33" s="52"/>
      <c r="GPJ33" s="53"/>
      <c r="GPK33" s="156"/>
      <c r="GPL33" s="226"/>
      <c r="GPM33" s="52"/>
      <c r="GPN33" s="52"/>
      <c r="GPO33" s="52"/>
      <c r="GPP33" s="35"/>
      <c r="GPQ33" s="56"/>
      <c r="GPR33" s="52"/>
      <c r="GPS33" s="35"/>
      <c r="GPT33" s="52"/>
      <c r="GPU33" s="52"/>
      <c r="GPV33" s="52"/>
      <c r="GPW33" s="52"/>
      <c r="GPX33" s="52"/>
      <c r="GPY33" s="53"/>
      <c r="GPZ33" s="156"/>
      <c r="GQA33" s="226"/>
      <c r="GQB33" s="52"/>
      <c r="GQC33" s="52"/>
      <c r="GQD33" s="52"/>
      <c r="GQE33" s="35"/>
      <c r="GQF33" s="56"/>
      <c r="GQG33" s="52"/>
      <c r="GQH33" s="35"/>
      <c r="GQI33" s="52"/>
      <c r="GQJ33" s="52"/>
      <c r="GQK33" s="52"/>
      <c r="GQL33" s="52"/>
      <c r="GQM33" s="52"/>
      <c r="GQN33" s="53"/>
      <c r="GQO33" s="156"/>
      <c r="GQP33" s="226"/>
      <c r="GQQ33" s="52"/>
      <c r="GQR33" s="52"/>
      <c r="GQS33" s="52"/>
      <c r="GQT33" s="35"/>
      <c r="GQU33" s="56"/>
      <c r="GQV33" s="52"/>
      <c r="GQW33" s="35"/>
      <c r="GQX33" s="52"/>
      <c r="GQY33" s="52"/>
      <c r="GQZ33" s="52"/>
      <c r="GRA33" s="52"/>
      <c r="GRB33" s="52"/>
      <c r="GRC33" s="53"/>
      <c r="GRD33" s="156"/>
      <c r="GRE33" s="226"/>
      <c r="GRF33" s="52"/>
      <c r="GRG33" s="52"/>
      <c r="GRH33" s="52"/>
      <c r="GRI33" s="35"/>
      <c r="GRJ33" s="56"/>
      <c r="GRK33" s="52"/>
      <c r="GRL33" s="35"/>
      <c r="GRM33" s="52"/>
      <c r="GRN33" s="52"/>
      <c r="GRO33" s="52"/>
      <c r="GRP33" s="52"/>
      <c r="GRQ33" s="52"/>
      <c r="GRR33" s="53"/>
      <c r="GRS33" s="156"/>
      <c r="GRT33" s="226"/>
      <c r="GRU33" s="52"/>
      <c r="GRV33" s="52"/>
      <c r="GRW33" s="52"/>
      <c r="GRX33" s="35"/>
      <c r="GRY33" s="56"/>
      <c r="GRZ33" s="52"/>
      <c r="GSA33" s="35"/>
      <c r="GSB33" s="52"/>
      <c r="GSC33" s="52"/>
      <c r="GSD33" s="52"/>
      <c r="GSE33" s="52"/>
      <c r="GSF33" s="52"/>
      <c r="GSG33" s="53"/>
      <c r="GSH33" s="156"/>
      <c r="GSI33" s="226"/>
      <c r="GSJ33" s="52"/>
      <c r="GSK33" s="52"/>
      <c r="GSL33" s="52"/>
      <c r="GSM33" s="35"/>
      <c r="GSN33" s="56"/>
      <c r="GSO33" s="52"/>
      <c r="GSP33" s="35"/>
      <c r="GSQ33" s="52"/>
      <c r="GSR33" s="52"/>
      <c r="GSS33" s="52"/>
      <c r="GST33" s="52"/>
      <c r="GSU33" s="52"/>
      <c r="GSV33" s="53"/>
      <c r="GSW33" s="156"/>
      <c r="GSX33" s="226"/>
      <c r="GSY33" s="52"/>
      <c r="GSZ33" s="52"/>
      <c r="GTA33" s="52"/>
      <c r="GTB33" s="35"/>
      <c r="GTC33" s="56"/>
      <c r="GTD33" s="52"/>
      <c r="GTE33" s="35"/>
      <c r="GTF33" s="52"/>
      <c r="GTG33" s="52"/>
      <c r="GTH33" s="52"/>
      <c r="GTI33" s="52"/>
      <c r="GTJ33" s="52"/>
      <c r="GTK33" s="53"/>
      <c r="GTL33" s="156"/>
      <c r="GTM33" s="226"/>
      <c r="GTN33" s="52"/>
      <c r="GTO33" s="52"/>
      <c r="GTP33" s="52"/>
      <c r="GTQ33" s="35"/>
      <c r="GTR33" s="56"/>
      <c r="GTS33" s="52"/>
      <c r="GTT33" s="35"/>
      <c r="GTU33" s="52"/>
      <c r="GTV33" s="52"/>
      <c r="GTW33" s="52"/>
      <c r="GTX33" s="52"/>
      <c r="GTY33" s="52"/>
      <c r="GTZ33" s="53"/>
      <c r="GUA33" s="156"/>
      <c r="GUB33" s="226"/>
      <c r="GUC33" s="52"/>
      <c r="GUD33" s="52"/>
      <c r="GUE33" s="52"/>
      <c r="GUF33" s="35"/>
      <c r="GUG33" s="56"/>
      <c r="GUH33" s="52"/>
      <c r="GUI33" s="35"/>
      <c r="GUJ33" s="52"/>
      <c r="GUK33" s="52"/>
      <c r="GUL33" s="52"/>
      <c r="GUM33" s="52"/>
      <c r="GUN33" s="52"/>
      <c r="GUO33" s="53"/>
      <c r="GUP33" s="156"/>
      <c r="GUQ33" s="226"/>
      <c r="GUR33" s="52"/>
      <c r="GUS33" s="52"/>
      <c r="GUT33" s="52"/>
      <c r="GUU33" s="35"/>
      <c r="GUV33" s="56"/>
      <c r="GUW33" s="52"/>
      <c r="GUX33" s="35"/>
      <c r="GUY33" s="52"/>
      <c r="GUZ33" s="52"/>
      <c r="GVA33" s="52"/>
      <c r="GVB33" s="52"/>
      <c r="GVC33" s="52"/>
      <c r="GVD33" s="53"/>
      <c r="GVE33" s="156"/>
      <c r="GVF33" s="226"/>
      <c r="GVG33" s="52"/>
      <c r="GVH33" s="52"/>
      <c r="GVI33" s="52"/>
      <c r="GVJ33" s="35"/>
      <c r="GVK33" s="56"/>
      <c r="GVL33" s="52"/>
      <c r="GVM33" s="35"/>
      <c r="GVN33" s="52"/>
      <c r="GVO33" s="52"/>
      <c r="GVP33" s="52"/>
      <c r="GVQ33" s="52"/>
      <c r="GVR33" s="52"/>
      <c r="GVS33" s="53"/>
      <c r="GVT33" s="156"/>
      <c r="GVU33" s="226"/>
      <c r="GVV33" s="52"/>
      <c r="GVW33" s="52"/>
      <c r="GVX33" s="52"/>
      <c r="GVY33" s="35"/>
      <c r="GVZ33" s="56"/>
      <c r="GWA33" s="52"/>
      <c r="GWB33" s="35"/>
      <c r="GWC33" s="52"/>
      <c r="GWD33" s="52"/>
      <c r="GWE33" s="52"/>
      <c r="GWF33" s="52"/>
      <c r="GWG33" s="52"/>
      <c r="GWH33" s="53"/>
      <c r="GWI33" s="156"/>
      <c r="GWJ33" s="226"/>
      <c r="GWK33" s="52"/>
      <c r="GWL33" s="52"/>
      <c r="GWM33" s="52"/>
      <c r="GWN33" s="35"/>
      <c r="GWO33" s="56"/>
      <c r="GWP33" s="52"/>
      <c r="GWQ33" s="35"/>
      <c r="GWR33" s="52"/>
      <c r="GWS33" s="52"/>
      <c r="GWT33" s="52"/>
      <c r="GWU33" s="52"/>
      <c r="GWV33" s="52"/>
      <c r="GWW33" s="53"/>
      <c r="GWX33" s="156"/>
      <c r="GWY33" s="226"/>
      <c r="GWZ33" s="52"/>
      <c r="GXA33" s="52"/>
      <c r="GXB33" s="52"/>
      <c r="GXC33" s="35"/>
      <c r="GXD33" s="56"/>
      <c r="GXE33" s="52"/>
      <c r="GXF33" s="35"/>
      <c r="GXG33" s="52"/>
      <c r="GXH33" s="52"/>
      <c r="GXI33" s="52"/>
      <c r="GXJ33" s="52"/>
      <c r="GXK33" s="52"/>
      <c r="GXL33" s="53"/>
      <c r="GXM33" s="156"/>
      <c r="GXN33" s="226"/>
      <c r="GXO33" s="52"/>
      <c r="GXP33" s="52"/>
      <c r="GXQ33" s="52"/>
      <c r="GXR33" s="35"/>
      <c r="GXS33" s="56"/>
      <c r="GXT33" s="52"/>
      <c r="GXU33" s="35"/>
      <c r="GXV33" s="52"/>
      <c r="GXW33" s="52"/>
      <c r="GXX33" s="52"/>
      <c r="GXY33" s="52"/>
      <c r="GXZ33" s="52"/>
      <c r="GYA33" s="53"/>
      <c r="GYB33" s="156"/>
      <c r="GYC33" s="226"/>
      <c r="GYD33" s="52"/>
      <c r="GYE33" s="52"/>
      <c r="GYF33" s="52"/>
      <c r="GYG33" s="35"/>
      <c r="GYH33" s="56"/>
      <c r="GYI33" s="52"/>
      <c r="GYJ33" s="35"/>
      <c r="GYK33" s="52"/>
      <c r="GYL33" s="52"/>
      <c r="GYM33" s="52"/>
      <c r="GYN33" s="52"/>
      <c r="GYO33" s="52"/>
      <c r="GYP33" s="53"/>
      <c r="GYQ33" s="156"/>
      <c r="GYR33" s="226"/>
      <c r="GYS33" s="52"/>
      <c r="GYT33" s="52"/>
      <c r="GYU33" s="52"/>
      <c r="GYV33" s="35"/>
      <c r="GYW33" s="56"/>
      <c r="GYX33" s="52"/>
      <c r="GYY33" s="35"/>
      <c r="GYZ33" s="52"/>
      <c r="GZA33" s="52"/>
      <c r="GZB33" s="52"/>
      <c r="GZC33" s="52"/>
      <c r="GZD33" s="52"/>
      <c r="GZE33" s="53"/>
      <c r="GZF33" s="156"/>
      <c r="GZG33" s="226"/>
      <c r="GZH33" s="52"/>
      <c r="GZI33" s="52"/>
      <c r="GZJ33" s="52"/>
      <c r="GZK33" s="35"/>
      <c r="GZL33" s="56"/>
      <c r="GZM33" s="52"/>
      <c r="GZN33" s="35"/>
      <c r="GZO33" s="52"/>
      <c r="GZP33" s="52"/>
      <c r="GZQ33" s="52"/>
      <c r="GZR33" s="52"/>
      <c r="GZS33" s="52"/>
      <c r="GZT33" s="53"/>
      <c r="GZU33" s="156"/>
      <c r="GZV33" s="226"/>
      <c r="GZW33" s="52"/>
      <c r="GZX33" s="52"/>
      <c r="GZY33" s="52"/>
      <c r="GZZ33" s="35"/>
      <c r="HAA33" s="56"/>
      <c r="HAB33" s="52"/>
      <c r="HAC33" s="35"/>
      <c r="HAD33" s="52"/>
      <c r="HAE33" s="52"/>
      <c r="HAF33" s="52"/>
      <c r="HAG33" s="52"/>
      <c r="HAH33" s="52"/>
      <c r="HAI33" s="53"/>
      <c r="HAJ33" s="156"/>
      <c r="HAK33" s="226"/>
      <c r="HAL33" s="52"/>
      <c r="HAM33" s="52"/>
      <c r="HAN33" s="52"/>
      <c r="HAO33" s="35"/>
      <c r="HAP33" s="56"/>
      <c r="HAQ33" s="52"/>
      <c r="HAR33" s="35"/>
      <c r="HAS33" s="52"/>
      <c r="HAT33" s="52"/>
      <c r="HAU33" s="52"/>
      <c r="HAV33" s="52"/>
      <c r="HAW33" s="52"/>
      <c r="HAX33" s="53"/>
      <c r="HAY33" s="156"/>
      <c r="HAZ33" s="226"/>
      <c r="HBA33" s="52"/>
      <c r="HBB33" s="52"/>
      <c r="HBC33" s="52"/>
      <c r="HBD33" s="35"/>
      <c r="HBE33" s="56"/>
      <c r="HBF33" s="52"/>
      <c r="HBG33" s="35"/>
      <c r="HBH33" s="52"/>
      <c r="HBI33" s="52"/>
      <c r="HBJ33" s="52"/>
      <c r="HBK33" s="52"/>
      <c r="HBL33" s="52"/>
      <c r="HBM33" s="53"/>
      <c r="HBN33" s="156"/>
      <c r="HBO33" s="226"/>
      <c r="HBP33" s="52"/>
      <c r="HBQ33" s="52"/>
      <c r="HBR33" s="52"/>
      <c r="HBS33" s="35"/>
      <c r="HBT33" s="56"/>
      <c r="HBU33" s="52"/>
      <c r="HBV33" s="35"/>
      <c r="HBW33" s="52"/>
      <c r="HBX33" s="52"/>
      <c r="HBY33" s="52"/>
      <c r="HBZ33" s="52"/>
      <c r="HCA33" s="52"/>
      <c r="HCB33" s="53"/>
      <c r="HCC33" s="156"/>
      <c r="HCD33" s="226"/>
      <c r="HCE33" s="52"/>
      <c r="HCF33" s="52"/>
      <c r="HCG33" s="52"/>
      <c r="HCH33" s="35"/>
      <c r="HCI33" s="56"/>
      <c r="HCJ33" s="52"/>
      <c r="HCK33" s="35"/>
      <c r="HCL33" s="52"/>
      <c r="HCM33" s="52"/>
      <c r="HCN33" s="52"/>
      <c r="HCO33" s="52"/>
      <c r="HCP33" s="52"/>
      <c r="HCQ33" s="53"/>
      <c r="HCR33" s="156"/>
      <c r="HCS33" s="226"/>
      <c r="HCT33" s="52"/>
      <c r="HCU33" s="52"/>
      <c r="HCV33" s="52"/>
      <c r="HCW33" s="35"/>
      <c r="HCX33" s="56"/>
      <c r="HCY33" s="52"/>
      <c r="HCZ33" s="35"/>
      <c r="HDA33" s="52"/>
      <c r="HDB33" s="52"/>
      <c r="HDC33" s="52"/>
      <c r="HDD33" s="52"/>
      <c r="HDE33" s="52"/>
      <c r="HDF33" s="53"/>
      <c r="HDG33" s="156"/>
      <c r="HDH33" s="226"/>
      <c r="HDI33" s="52"/>
      <c r="HDJ33" s="52"/>
      <c r="HDK33" s="52"/>
      <c r="HDL33" s="35"/>
      <c r="HDM33" s="56"/>
      <c r="HDN33" s="52"/>
      <c r="HDO33" s="35"/>
      <c r="HDP33" s="52"/>
      <c r="HDQ33" s="52"/>
      <c r="HDR33" s="52"/>
      <c r="HDS33" s="52"/>
      <c r="HDT33" s="52"/>
      <c r="HDU33" s="53"/>
      <c r="HDV33" s="156"/>
      <c r="HDW33" s="226"/>
      <c r="HDX33" s="52"/>
      <c r="HDY33" s="52"/>
      <c r="HDZ33" s="52"/>
      <c r="HEA33" s="35"/>
      <c r="HEB33" s="56"/>
      <c r="HEC33" s="52"/>
      <c r="HED33" s="35"/>
      <c r="HEE33" s="52"/>
      <c r="HEF33" s="52"/>
      <c r="HEG33" s="52"/>
      <c r="HEH33" s="52"/>
      <c r="HEI33" s="52"/>
      <c r="HEJ33" s="53"/>
      <c r="HEK33" s="156"/>
      <c r="HEL33" s="226"/>
      <c r="HEM33" s="52"/>
      <c r="HEN33" s="52"/>
      <c r="HEO33" s="52"/>
      <c r="HEP33" s="35"/>
      <c r="HEQ33" s="56"/>
      <c r="HER33" s="52"/>
      <c r="HES33" s="35"/>
      <c r="HET33" s="52"/>
      <c r="HEU33" s="52"/>
      <c r="HEV33" s="52"/>
      <c r="HEW33" s="52"/>
      <c r="HEX33" s="52"/>
      <c r="HEY33" s="53"/>
      <c r="HEZ33" s="156"/>
      <c r="HFA33" s="226"/>
      <c r="HFB33" s="52"/>
      <c r="HFC33" s="52"/>
      <c r="HFD33" s="52"/>
      <c r="HFE33" s="35"/>
      <c r="HFF33" s="56"/>
      <c r="HFG33" s="52"/>
      <c r="HFH33" s="35"/>
      <c r="HFI33" s="52"/>
      <c r="HFJ33" s="52"/>
      <c r="HFK33" s="52"/>
      <c r="HFL33" s="52"/>
      <c r="HFM33" s="52"/>
      <c r="HFN33" s="53"/>
      <c r="HFO33" s="156"/>
      <c r="HFP33" s="226"/>
      <c r="HFQ33" s="52"/>
      <c r="HFR33" s="52"/>
      <c r="HFS33" s="52"/>
      <c r="HFT33" s="35"/>
      <c r="HFU33" s="56"/>
      <c r="HFV33" s="52"/>
      <c r="HFW33" s="35"/>
      <c r="HFX33" s="52"/>
      <c r="HFY33" s="52"/>
      <c r="HFZ33" s="52"/>
      <c r="HGA33" s="52"/>
      <c r="HGB33" s="52"/>
      <c r="HGC33" s="53"/>
      <c r="HGD33" s="156"/>
      <c r="HGE33" s="226"/>
      <c r="HGF33" s="52"/>
      <c r="HGG33" s="52"/>
      <c r="HGH33" s="52"/>
      <c r="HGI33" s="35"/>
      <c r="HGJ33" s="56"/>
      <c r="HGK33" s="52"/>
      <c r="HGL33" s="35"/>
      <c r="HGM33" s="52"/>
      <c r="HGN33" s="52"/>
      <c r="HGO33" s="52"/>
      <c r="HGP33" s="52"/>
      <c r="HGQ33" s="52"/>
      <c r="HGR33" s="53"/>
      <c r="HGS33" s="156"/>
      <c r="HGT33" s="226"/>
      <c r="HGU33" s="52"/>
      <c r="HGV33" s="52"/>
      <c r="HGW33" s="52"/>
      <c r="HGX33" s="35"/>
      <c r="HGY33" s="56"/>
      <c r="HGZ33" s="52"/>
      <c r="HHA33" s="35"/>
      <c r="HHB33" s="52"/>
      <c r="HHC33" s="52"/>
      <c r="HHD33" s="52"/>
      <c r="HHE33" s="52"/>
      <c r="HHF33" s="52"/>
      <c r="HHG33" s="53"/>
      <c r="HHH33" s="156"/>
      <c r="HHI33" s="226"/>
      <c r="HHJ33" s="52"/>
      <c r="HHK33" s="52"/>
      <c r="HHL33" s="52"/>
      <c r="HHM33" s="35"/>
      <c r="HHN33" s="56"/>
      <c r="HHO33" s="52"/>
      <c r="HHP33" s="35"/>
      <c r="HHQ33" s="52"/>
      <c r="HHR33" s="52"/>
      <c r="HHS33" s="52"/>
      <c r="HHT33" s="52"/>
      <c r="HHU33" s="52"/>
      <c r="HHV33" s="53"/>
      <c r="HHW33" s="156"/>
      <c r="HHX33" s="226"/>
      <c r="HHY33" s="52"/>
      <c r="HHZ33" s="52"/>
      <c r="HIA33" s="52"/>
      <c r="HIB33" s="35"/>
      <c r="HIC33" s="56"/>
      <c r="HID33" s="52"/>
      <c r="HIE33" s="35"/>
      <c r="HIF33" s="52"/>
      <c r="HIG33" s="52"/>
      <c r="HIH33" s="52"/>
      <c r="HII33" s="52"/>
      <c r="HIJ33" s="52"/>
      <c r="HIK33" s="53"/>
      <c r="HIL33" s="156"/>
      <c r="HIM33" s="226"/>
      <c r="HIN33" s="52"/>
      <c r="HIO33" s="52"/>
      <c r="HIP33" s="52"/>
      <c r="HIQ33" s="35"/>
      <c r="HIR33" s="56"/>
      <c r="HIS33" s="52"/>
      <c r="HIT33" s="35"/>
      <c r="HIU33" s="52"/>
      <c r="HIV33" s="52"/>
      <c r="HIW33" s="52"/>
      <c r="HIX33" s="52"/>
      <c r="HIY33" s="52"/>
      <c r="HIZ33" s="53"/>
      <c r="HJA33" s="156"/>
      <c r="HJB33" s="226"/>
      <c r="HJC33" s="52"/>
      <c r="HJD33" s="52"/>
      <c r="HJE33" s="52"/>
      <c r="HJF33" s="35"/>
      <c r="HJG33" s="56"/>
      <c r="HJH33" s="52"/>
      <c r="HJI33" s="35"/>
      <c r="HJJ33" s="52"/>
      <c r="HJK33" s="52"/>
      <c r="HJL33" s="52"/>
      <c r="HJM33" s="52"/>
      <c r="HJN33" s="52"/>
      <c r="HJO33" s="53"/>
      <c r="HJP33" s="156"/>
      <c r="HJQ33" s="226"/>
      <c r="HJR33" s="52"/>
      <c r="HJS33" s="52"/>
      <c r="HJT33" s="52"/>
      <c r="HJU33" s="35"/>
      <c r="HJV33" s="56"/>
      <c r="HJW33" s="52"/>
      <c r="HJX33" s="35"/>
      <c r="HJY33" s="52"/>
      <c r="HJZ33" s="52"/>
      <c r="HKA33" s="52"/>
      <c r="HKB33" s="52"/>
      <c r="HKC33" s="52"/>
      <c r="HKD33" s="53"/>
      <c r="HKE33" s="156"/>
      <c r="HKF33" s="226"/>
      <c r="HKG33" s="52"/>
      <c r="HKH33" s="52"/>
      <c r="HKI33" s="52"/>
      <c r="HKJ33" s="35"/>
      <c r="HKK33" s="56"/>
      <c r="HKL33" s="52"/>
      <c r="HKM33" s="35"/>
      <c r="HKN33" s="52"/>
      <c r="HKO33" s="52"/>
      <c r="HKP33" s="52"/>
      <c r="HKQ33" s="52"/>
      <c r="HKR33" s="52"/>
      <c r="HKS33" s="53"/>
      <c r="HKT33" s="156"/>
      <c r="HKU33" s="226"/>
      <c r="HKV33" s="52"/>
      <c r="HKW33" s="52"/>
      <c r="HKX33" s="52"/>
      <c r="HKY33" s="35"/>
      <c r="HKZ33" s="56"/>
      <c r="HLA33" s="52"/>
      <c r="HLB33" s="35"/>
      <c r="HLC33" s="52"/>
      <c r="HLD33" s="52"/>
      <c r="HLE33" s="52"/>
      <c r="HLF33" s="52"/>
      <c r="HLG33" s="52"/>
      <c r="HLH33" s="53"/>
      <c r="HLI33" s="156"/>
      <c r="HLJ33" s="226"/>
      <c r="HLK33" s="52"/>
      <c r="HLL33" s="52"/>
      <c r="HLM33" s="52"/>
      <c r="HLN33" s="35"/>
      <c r="HLO33" s="56"/>
      <c r="HLP33" s="52"/>
      <c r="HLQ33" s="35"/>
      <c r="HLR33" s="52"/>
      <c r="HLS33" s="52"/>
      <c r="HLT33" s="52"/>
      <c r="HLU33" s="52"/>
      <c r="HLV33" s="52"/>
      <c r="HLW33" s="53"/>
      <c r="HLX33" s="156"/>
      <c r="HLY33" s="226"/>
      <c r="HLZ33" s="52"/>
      <c r="HMA33" s="52"/>
      <c r="HMB33" s="52"/>
      <c r="HMC33" s="35"/>
      <c r="HMD33" s="56"/>
      <c r="HME33" s="52"/>
      <c r="HMF33" s="35"/>
      <c r="HMG33" s="52"/>
      <c r="HMH33" s="52"/>
      <c r="HMI33" s="52"/>
      <c r="HMJ33" s="52"/>
      <c r="HMK33" s="52"/>
      <c r="HML33" s="53"/>
      <c r="HMM33" s="156"/>
      <c r="HMN33" s="226"/>
      <c r="HMO33" s="52"/>
      <c r="HMP33" s="52"/>
      <c r="HMQ33" s="52"/>
      <c r="HMR33" s="35"/>
      <c r="HMS33" s="56"/>
      <c r="HMT33" s="52"/>
      <c r="HMU33" s="35"/>
      <c r="HMV33" s="52"/>
      <c r="HMW33" s="52"/>
      <c r="HMX33" s="52"/>
      <c r="HMY33" s="52"/>
      <c r="HMZ33" s="52"/>
      <c r="HNA33" s="53"/>
      <c r="HNB33" s="156"/>
      <c r="HNC33" s="226"/>
      <c r="HND33" s="52"/>
      <c r="HNE33" s="52"/>
      <c r="HNF33" s="52"/>
      <c r="HNG33" s="35"/>
      <c r="HNH33" s="56"/>
      <c r="HNI33" s="52"/>
      <c r="HNJ33" s="35"/>
      <c r="HNK33" s="52"/>
      <c r="HNL33" s="52"/>
      <c r="HNM33" s="52"/>
      <c r="HNN33" s="52"/>
      <c r="HNO33" s="52"/>
      <c r="HNP33" s="53"/>
      <c r="HNQ33" s="156"/>
      <c r="HNR33" s="226"/>
      <c r="HNS33" s="52"/>
      <c r="HNT33" s="52"/>
      <c r="HNU33" s="52"/>
      <c r="HNV33" s="35"/>
      <c r="HNW33" s="56"/>
      <c r="HNX33" s="52"/>
      <c r="HNY33" s="35"/>
      <c r="HNZ33" s="52"/>
      <c r="HOA33" s="52"/>
      <c r="HOB33" s="52"/>
      <c r="HOC33" s="52"/>
      <c r="HOD33" s="52"/>
      <c r="HOE33" s="53"/>
      <c r="HOF33" s="156"/>
      <c r="HOG33" s="226"/>
      <c r="HOH33" s="52"/>
      <c r="HOI33" s="52"/>
      <c r="HOJ33" s="52"/>
      <c r="HOK33" s="35"/>
      <c r="HOL33" s="56"/>
      <c r="HOM33" s="52"/>
      <c r="HON33" s="35"/>
      <c r="HOO33" s="52"/>
      <c r="HOP33" s="52"/>
      <c r="HOQ33" s="52"/>
      <c r="HOR33" s="52"/>
      <c r="HOS33" s="52"/>
      <c r="HOT33" s="53"/>
      <c r="HOU33" s="156"/>
      <c r="HOV33" s="226"/>
      <c r="HOW33" s="52"/>
      <c r="HOX33" s="52"/>
      <c r="HOY33" s="52"/>
      <c r="HOZ33" s="35"/>
      <c r="HPA33" s="56"/>
      <c r="HPB33" s="52"/>
      <c r="HPC33" s="35"/>
      <c r="HPD33" s="52"/>
      <c r="HPE33" s="52"/>
      <c r="HPF33" s="52"/>
      <c r="HPG33" s="52"/>
      <c r="HPH33" s="52"/>
      <c r="HPI33" s="53"/>
      <c r="HPJ33" s="156"/>
      <c r="HPK33" s="226"/>
      <c r="HPL33" s="52"/>
      <c r="HPM33" s="52"/>
      <c r="HPN33" s="52"/>
      <c r="HPO33" s="35"/>
      <c r="HPP33" s="56"/>
      <c r="HPQ33" s="52"/>
      <c r="HPR33" s="35"/>
      <c r="HPS33" s="52"/>
      <c r="HPT33" s="52"/>
      <c r="HPU33" s="52"/>
      <c r="HPV33" s="52"/>
      <c r="HPW33" s="52"/>
      <c r="HPX33" s="53"/>
      <c r="HPY33" s="156"/>
      <c r="HPZ33" s="226"/>
      <c r="HQA33" s="52"/>
      <c r="HQB33" s="52"/>
      <c r="HQC33" s="52"/>
      <c r="HQD33" s="35"/>
      <c r="HQE33" s="56"/>
      <c r="HQF33" s="52"/>
      <c r="HQG33" s="35"/>
      <c r="HQH33" s="52"/>
      <c r="HQI33" s="52"/>
      <c r="HQJ33" s="52"/>
      <c r="HQK33" s="52"/>
      <c r="HQL33" s="52"/>
      <c r="HQM33" s="53"/>
      <c r="HQN33" s="156"/>
      <c r="HQO33" s="226"/>
      <c r="HQP33" s="52"/>
      <c r="HQQ33" s="52"/>
      <c r="HQR33" s="52"/>
      <c r="HQS33" s="35"/>
      <c r="HQT33" s="56"/>
      <c r="HQU33" s="52"/>
      <c r="HQV33" s="35"/>
      <c r="HQW33" s="52"/>
      <c r="HQX33" s="52"/>
      <c r="HQY33" s="52"/>
      <c r="HQZ33" s="52"/>
      <c r="HRA33" s="52"/>
      <c r="HRB33" s="53"/>
      <c r="HRC33" s="156"/>
      <c r="HRD33" s="226"/>
      <c r="HRE33" s="52"/>
      <c r="HRF33" s="52"/>
      <c r="HRG33" s="52"/>
      <c r="HRH33" s="35"/>
      <c r="HRI33" s="56"/>
      <c r="HRJ33" s="52"/>
      <c r="HRK33" s="35"/>
      <c r="HRL33" s="52"/>
      <c r="HRM33" s="52"/>
      <c r="HRN33" s="52"/>
      <c r="HRO33" s="52"/>
      <c r="HRP33" s="52"/>
      <c r="HRQ33" s="53"/>
      <c r="HRR33" s="156"/>
      <c r="HRS33" s="226"/>
      <c r="HRT33" s="52"/>
      <c r="HRU33" s="52"/>
      <c r="HRV33" s="52"/>
      <c r="HRW33" s="35"/>
      <c r="HRX33" s="56"/>
      <c r="HRY33" s="52"/>
      <c r="HRZ33" s="35"/>
      <c r="HSA33" s="52"/>
      <c r="HSB33" s="52"/>
      <c r="HSC33" s="52"/>
      <c r="HSD33" s="52"/>
      <c r="HSE33" s="52"/>
      <c r="HSF33" s="53"/>
      <c r="HSG33" s="156"/>
      <c r="HSH33" s="226"/>
      <c r="HSI33" s="52"/>
      <c r="HSJ33" s="52"/>
      <c r="HSK33" s="52"/>
      <c r="HSL33" s="35"/>
      <c r="HSM33" s="56"/>
      <c r="HSN33" s="52"/>
      <c r="HSO33" s="35"/>
      <c r="HSP33" s="52"/>
      <c r="HSQ33" s="52"/>
      <c r="HSR33" s="52"/>
      <c r="HSS33" s="52"/>
      <c r="HST33" s="52"/>
      <c r="HSU33" s="53"/>
      <c r="HSV33" s="156"/>
      <c r="HSW33" s="226"/>
      <c r="HSX33" s="52"/>
      <c r="HSY33" s="52"/>
      <c r="HSZ33" s="52"/>
      <c r="HTA33" s="35"/>
      <c r="HTB33" s="56"/>
      <c r="HTC33" s="52"/>
      <c r="HTD33" s="35"/>
      <c r="HTE33" s="52"/>
      <c r="HTF33" s="52"/>
      <c r="HTG33" s="52"/>
      <c r="HTH33" s="52"/>
      <c r="HTI33" s="52"/>
      <c r="HTJ33" s="53"/>
      <c r="HTK33" s="156"/>
      <c r="HTL33" s="226"/>
      <c r="HTM33" s="52"/>
      <c r="HTN33" s="52"/>
      <c r="HTO33" s="52"/>
      <c r="HTP33" s="35"/>
      <c r="HTQ33" s="56"/>
      <c r="HTR33" s="52"/>
      <c r="HTS33" s="35"/>
      <c r="HTT33" s="52"/>
      <c r="HTU33" s="52"/>
      <c r="HTV33" s="52"/>
      <c r="HTW33" s="52"/>
      <c r="HTX33" s="52"/>
      <c r="HTY33" s="53"/>
      <c r="HTZ33" s="156"/>
      <c r="HUA33" s="226"/>
      <c r="HUB33" s="52"/>
      <c r="HUC33" s="52"/>
      <c r="HUD33" s="52"/>
      <c r="HUE33" s="35"/>
      <c r="HUF33" s="56"/>
      <c r="HUG33" s="52"/>
      <c r="HUH33" s="35"/>
      <c r="HUI33" s="52"/>
      <c r="HUJ33" s="52"/>
      <c r="HUK33" s="52"/>
      <c r="HUL33" s="52"/>
      <c r="HUM33" s="52"/>
      <c r="HUN33" s="53"/>
      <c r="HUO33" s="156"/>
      <c r="HUP33" s="226"/>
      <c r="HUQ33" s="52"/>
      <c r="HUR33" s="52"/>
      <c r="HUS33" s="52"/>
      <c r="HUT33" s="35"/>
      <c r="HUU33" s="56"/>
      <c r="HUV33" s="52"/>
      <c r="HUW33" s="35"/>
      <c r="HUX33" s="52"/>
      <c r="HUY33" s="52"/>
      <c r="HUZ33" s="52"/>
      <c r="HVA33" s="52"/>
      <c r="HVB33" s="52"/>
      <c r="HVC33" s="53"/>
      <c r="HVD33" s="156"/>
      <c r="HVE33" s="226"/>
      <c r="HVF33" s="52"/>
      <c r="HVG33" s="52"/>
      <c r="HVH33" s="52"/>
      <c r="HVI33" s="35"/>
      <c r="HVJ33" s="56"/>
      <c r="HVK33" s="52"/>
      <c r="HVL33" s="35"/>
      <c r="HVM33" s="52"/>
      <c r="HVN33" s="52"/>
      <c r="HVO33" s="52"/>
      <c r="HVP33" s="52"/>
      <c r="HVQ33" s="52"/>
      <c r="HVR33" s="53"/>
      <c r="HVS33" s="156"/>
      <c r="HVT33" s="226"/>
      <c r="HVU33" s="52"/>
      <c r="HVV33" s="52"/>
      <c r="HVW33" s="52"/>
      <c r="HVX33" s="35"/>
      <c r="HVY33" s="56"/>
      <c r="HVZ33" s="52"/>
      <c r="HWA33" s="35"/>
      <c r="HWB33" s="52"/>
      <c r="HWC33" s="52"/>
      <c r="HWD33" s="52"/>
      <c r="HWE33" s="52"/>
      <c r="HWF33" s="52"/>
      <c r="HWG33" s="53"/>
      <c r="HWH33" s="156"/>
      <c r="HWI33" s="226"/>
      <c r="HWJ33" s="52"/>
      <c r="HWK33" s="52"/>
      <c r="HWL33" s="52"/>
      <c r="HWM33" s="35"/>
      <c r="HWN33" s="56"/>
      <c r="HWO33" s="52"/>
      <c r="HWP33" s="35"/>
      <c r="HWQ33" s="52"/>
      <c r="HWR33" s="52"/>
      <c r="HWS33" s="52"/>
      <c r="HWT33" s="52"/>
      <c r="HWU33" s="52"/>
      <c r="HWV33" s="53"/>
      <c r="HWW33" s="156"/>
      <c r="HWX33" s="226"/>
      <c r="HWY33" s="52"/>
      <c r="HWZ33" s="52"/>
      <c r="HXA33" s="52"/>
      <c r="HXB33" s="35"/>
      <c r="HXC33" s="56"/>
      <c r="HXD33" s="52"/>
      <c r="HXE33" s="35"/>
      <c r="HXF33" s="52"/>
      <c r="HXG33" s="52"/>
      <c r="HXH33" s="52"/>
      <c r="HXI33" s="52"/>
      <c r="HXJ33" s="52"/>
      <c r="HXK33" s="53"/>
      <c r="HXL33" s="156"/>
      <c r="HXM33" s="226"/>
      <c r="HXN33" s="52"/>
      <c r="HXO33" s="52"/>
      <c r="HXP33" s="52"/>
      <c r="HXQ33" s="35"/>
      <c r="HXR33" s="56"/>
      <c r="HXS33" s="52"/>
      <c r="HXT33" s="35"/>
      <c r="HXU33" s="52"/>
      <c r="HXV33" s="52"/>
      <c r="HXW33" s="52"/>
      <c r="HXX33" s="52"/>
      <c r="HXY33" s="52"/>
      <c r="HXZ33" s="53"/>
      <c r="HYA33" s="156"/>
      <c r="HYB33" s="226"/>
      <c r="HYC33" s="52"/>
      <c r="HYD33" s="52"/>
      <c r="HYE33" s="52"/>
      <c r="HYF33" s="35"/>
      <c r="HYG33" s="56"/>
      <c r="HYH33" s="52"/>
      <c r="HYI33" s="35"/>
      <c r="HYJ33" s="52"/>
      <c r="HYK33" s="52"/>
      <c r="HYL33" s="52"/>
      <c r="HYM33" s="52"/>
      <c r="HYN33" s="52"/>
      <c r="HYO33" s="53"/>
      <c r="HYP33" s="156"/>
      <c r="HYQ33" s="226"/>
      <c r="HYR33" s="52"/>
      <c r="HYS33" s="52"/>
      <c r="HYT33" s="52"/>
      <c r="HYU33" s="35"/>
      <c r="HYV33" s="56"/>
      <c r="HYW33" s="52"/>
      <c r="HYX33" s="35"/>
      <c r="HYY33" s="52"/>
      <c r="HYZ33" s="52"/>
      <c r="HZA33" s="52"/>
      <c r="HZB33" s="52"/>
      <c r="HZC33" s="52"/>
      <c r="HZD33" s="53"/>
      <c r="HZE33" s="156"/>
      <c r="HZF33" s="226"/>
      <c r="HZG33" s="52"/>
      <c r="HZH33" s="52"/>
      <c r="HZI33" s="52"/>
      <c r="HZJ33" s="35"/>
      <c r="HZK33" s="56"/>
      <c r="HZL33" s="52"/>
      <c r="HZM33" s="35"/>
      <c r="HZN33" s="52"/>
      <c r="HZO33" s="52"/>
      <c r="HZP33" s="52"/>
      <c r="HZQ33" s="52"/>
      <c r="HZR33" s="52"/>
      <c r="HZS33" s="53"/>
      <c r="HZT33" s="156"/>
      <c r="HZU33" s="226"/>
      <c r="HZV33" s="52"/>
      <c r="HZW33" s="52"/>
      <c r="HZX33" s="52"/>
      <c r="HZY33" s="35"/>
      <c r="HZZ33" s="56"/>
      <c r="IAA33" s="52"/>
      <c r="IAB33" s="35"/>
      <c r="IAC33" s="52"/>
      <c r="IAD33" s="52"/>
      <c r="IAE33" s="52"/>
      <c r="IAF33" s="52"/>
      <c r="IAG33" s="52"/>
      <c r="IAH33" s="53"/>
      <c r="IAI33" s="156"/>
      <c r="IAJ33" s="226"/>
      <c r="IAK33" s="52"/>
      <c r="IAL33" s="52"/>
      <c r="IAM33" s="52"/>
      <c r="IAN33" s="35"/>
      <c r="IAO33" s="56"/>
      <c r="IAP33" s="52"/>
      <c r="IAQ33" s="35"/>
      <c r="IAR33" s="52"/>
      <c r="IAS33" s="52"/>
      <c r="IAT33" s="52"/>
      <c r="IAU33" s="52"/>
      <c r="IAV33" s="52"/>
      <c r="IAW33" s="53"/>
      <c r="IAX33" s="156"/>
      <c r="IAY33" s="226"/>
      <c r="IAZ33" s="52"/>
      <c r="IBA33" s="52"/>
      <c r="IBB33" s="52"/>
      <c r="IBC33" s="35"/>
      <c r="IBD33" s="56"/>
      <c r="IBE33" s="52"/>
      <c r="IBF33" s="35"/>
      <c r="IBG33" s="52"/>
      <c r="IBH33" s="52"/>
      <c r="IBI33" s="52"/>
      <c r="IBJ33" s="52"/>
      <c r="IBK33" s="52"/>
      <c r="IBL33" s="53"/>
      <c r="IBM33" s="156"/>
      <c r="IBN33" s="226"/>
      <c r="IBO33" s="52"/>
      <c r="IBP33" s="52"/>
      <c r="IBQ33" s="52"/>
      <c r="IBR33" s="35"/>
      <c r="IBS33" s="56"/>
      <c r="IBT33" s="52"/>
      <c r="IBU33" s="35"/>
      <c r="IBV33" s="52"/>
      <c r="IBW33" s="52"/>
      <c r="IBX33" s="52"/>
      <c r="IBY33" s="52"/>
      <c r="IBZ33" s="52"/>
      <c r="ICA33" s="53"/>
      <c r="ICB33" s="156"/>
      <c r="ICC33" s="226"/>
      <c r="ICD33" s="52"/>
      <c r="ICE33" s="52"/>
      <c r="ICF33" s="52"/>
      <c r="ICG33" s="35"/>
      <c r="ICH33" s="56"/>
      <c r="ICI33" s="52"/>
      <c r="ICJ33" s="35"/>
      <c r="ICK33" s="52"/>
      <c r="ICL33" s="52"/>
      <c r="ICM33" s="52"/>
      <c r="ICN33" s="52"/>
      <c r="ICO33" s="52"/>
      <c r="ICP33" s="53"/>
      <c r="ICQ33" s="156"/>
      <c r="ICR33" s="226"/>
      <c r="ICS33" s="52"/>
      <c r="ICT33" s="52"/>
      <c r="ICU33" s="52"/>
      <c r="ICV33" s="35"/>
      <c r="ICW33" s="56"/>
      <c r="ICX33" s="52"/>
      <c r="ICY33" s="35"/>
      <c r="ICZ33" s="52"/>
      <c r="IDA33" s="52"/>
      <c r="IDB33" s="52"/>
      <c r="IDC33" s="52"/>
      <c r="IDD33" s="52"/>
      <c r="IDE33" s="53"/>
      <c r="IDF33" s="156"/>
      <c r="IDG33" s="226"/>
      <c r="IDH33" s="52"/>
      <c r="IDI33" s="52"/>
      <c r="IDJ33" s="52"/>
      <c r="IDK33" s="35"/>
      <c r="IDL33" s="56"/>
      <c r="IDM33" s="52"/>
      <c r="IDN33" s="35"/>
      <c r="IDO33" s="52"/>
      <c r="IDP33" s="52"/>
      <c r="IDQ33" s="52"/>
      <c r="IDR33" s="52"/>
      <c r="IDS33" s="52"/>
      <c r="IDT33" s="53"/>
      <c r="IDU33" s="156"/>
      <c r="IDV33" s="226"/>
      <c r="IDW33" s="52"/>
      <c r="IDX33" s="52"/>
      <c r="IDY33" s="52"/>
      <c r="IDZ33" s="35"/>
      <c r="IEA33" s="56"/>
      <c r="IEB33" s="52"/>
      <c r="IEC33" s="35"/>
      <c r="IED33" s="52"/>
      <c r="IEE33" s="52"/>
      <c r="IEF33" s="52"/>
      <c r="IEG33" s="52"/>
      <c r="IEH33" s="52"/>
      <c r="IEI33" s="53"/>
      <c r="IEJ33" s="156"/>
      <c r="IEK33" s="226"/>
      <c r="IEL33" s="52"/>
      <c r="IEM33" s="52"/>
      <c r="IEN33" s="52"/>
      <c r="IEO33" s="35"/>
      <c r="IEP33" s="56"/>
      <c r="IEQ33" s="52"/>
      <c r="IER33" s="35"/>
      <c r="IES33" s="52"/>
      <c r="IET33" s="52"/>
      <c r="IEU33" s="52"/>
      <c r="IEV33" s="52"/>
      <c r="IEW33" s="52"/>
      <c r="IEX33" s="53"/>
      <c r="IEY33" s="156"/>
      <c r="IEZ33" s="226"/>
      <c r="IFA33" s="52"/>
      <c r="IFB33" s="52"/>
      <c r="IFC33" s="52"/>
      <c r="IFD33" s="35"/>
      <c r="IFE33" s="56"/>
      <c r="IFF33" s="52"/>
      <c r="IFG33" s="35"/>
      <c r="IFH33" s="52"/>
      <c r="IFI33" s="52"/>
      <c r="IFJ33" s="52"/>
      <c r="IFK33" s="52"/>
      <c r="IFL33" s="52"/>
      <c r="IFM33" s="53"/>
      <c r="IFN33" s="156"/>
      <c r="IFO33" s="226"/>
      <c r="IFP33" s="52"/>
      <c r="IFQ33" s="52"/>
      <c r="IFR33" s="52"/>
      <c r="IFS33" s="35"/>
      <c r="IFT33" s="56"/>
      <c r="IFU33" s="52"/>
      <c r="IFV33" s="35"/>
      <c r="IFW33" s="52"/>
      <c r="IFX33" s="52"/>
      <c r="IFY33" s="52"/>
      <c r="IFZ33" s="52"/>
      <c r="IGA33" s="52"/>
      <c r="IGB33" s="53"/>
      <c r="IGC33" s="156"/>
      <c r="IGD33" s="226"/>
      <c r="IGE33" s="52"/>
      <c r="IGF33" s="52"/>
      <c r="IGG33" s="52"/>
      <c r="IGH33" s="35"/>
      <c r="IGI33" s="56"/>
      <c r="IGJ33" s="52"/>
      <c r="IGK33" s="35"/>
      <c r="IGL33" s="52"/>
      <c r="IGM33" s="52"/>
      <c r="IGN33" s="52"/>
      <c r="IGO33" s="52"/>
      <c r="IGP33" s="52"/>
      <c r="IGQ33" s="53"/>
      <c r="IGR33" s="156"/>
      <c r="IGS33" s="226"/>
      <c r="IGT33" s="52"/>
      <c r="IGU33" s="52"/>
      <c r="IGV33" s="52"/>
      <c r="IGW33" s="35"/>
      <c r="IGX33" s="56"/>
      <c r="IGY33" s="52"/>
      <c r="IGZ33" s="35"/>
      <c r="IHA33" s="52"/>
      <c r="IHB33" s="52"/>
      <c r="IHC33" s="52"/>
      <c r="IHD33" s="52"/>
      <c r="IHE33" s="52"/>
      <c r="IHF33" s="53"/>
      <c r="IHG33" s="156"/>
      <c r="IHH33" s="226"/>
      <c r="IHI33" s="52"/>
      <c r="IHJ33" s="52"/>
      <c r="IHK33" s="52"/>
      <c r="IHL33" s="35"/>
      <c r="IHM33" s="56"/>
      <c r="IHN33" s="52"/>
      <c r="IHO33" s="35"/>
      <c r="IHP33" s="52"/>
      <c r="IHQ33" s="52"/>
      <c r="IHR33" s="52"/>
      <c r="IHS33" s="52"/>
      <c r="IHT33" s="52"/>
      <c r="IHU33" s="53"/>
      <c r="IHV33" s="156"/>
      <c r="IHW33" s="226"/>
      <c r="IHX33" s="52"/>
      <c r="IHY33" s="52"/>
      <c r="IHZ33" s="52"/>
      <c r="IIA33" s="35"/>
      <c r="IIB33" s="56"/>
      <c r="IIC33" s="52"/>
      <c r="IID33" s="35"/>
      <c r="IIE33" s="52"/>
      <c r="IIF33" s="52"/>
      <c r="IIG33" s="52"/>
      <c r="IIH33" s="52"/>
      <c r="III33" s="52"/>
      <c r="IIJ33" s="53"/>
      <c r="IIK33" s="156"/>
      <c r="IIL33" s="226"/>
      <c r="IIM33" s="52"/>
      <c r="IIN33" s="52"/>
      <c r="IIO33" s="52"/>
      <c r="IIP33" s="35"/>
      <c r="IIQ33" s="56"/>
      <c r="IIR33" s="52"/>
      <c r="IIS33" s="35"/>
      <c r="IIT33" s="52"/>
      <c r="IIU33" s="52"/>
      <c r="IIV33" s="52"/>
      <c r="IIW33" s="52"/>
      <c r="IIX33" s="52"/>
      <c r="IIY33" s="53"/>
      <c r="IIZ33" s="156"/>
      <c r="IJA33" s="226"/>
      <c r="IJB33" s="52"/>
      <c r="IJC33" s="52"/>
      <c r="IJD33" s="52"/>
      <c r="IJE33" s="35"/>
      <c r="IJF33" s="56"/>
      <c r="IJG33" s="52"/>
      <c r="IJH33" s="35"/>
      <c r="IJI33" s="52"/>
      <c r="IJJ33" s="52"/>
      <c r="IJK33" s="52"/>
      <c r="IJL33" s="52"/>
      <c r="IJM33" s="52"/>
      <c r="IJN33" s="53"/>
      <c r="IJO33" s="156"/>
      <c r="IJP33" s="226"/>
      <c r="IJQ33" s="52"/>
      <c r="IJR33" s="52"/>
      <c r="IJS33" s="52"/>
      <c r="IJT33" s="35"/>
      <c r="IJU33" s="56"/>
      <c r="IJV33" s="52"/>
      <c r="IJW33" s="35"/>
      <c r="IJX33" s="52"/>
      <c r="IJY33" s="52"/>
      <c r="IJZ33" s="52"/>
      <c r="IKA33" s="52"/>
      <c r="IKB33" s="52"/>
      <c r="IKC33" s="53"/>
      <c r="IKD33" s="156"/>
      <c r="IKE33" s="226"/>
      <c r="IKF33" s="52"/>
      <c r="IKG33" s="52"/>
      <c r="IKH33" s="52"/>
      <c r="IKI33" s="35"/>
      <c r="IKJ33" s="56"/>
      <c r="IKK33" s="52"/>
      <c r="IKL33" s="35"/>
      <c r="IKM33" s="52"/>
      <c r="IKN33" s="52"/>
      <c r="IKO33" s="52"/>
      <c r="IKP33" s="52"/>
      <c r="IKQ33" s="52"/>
      <c r="IKR33" s="53"/>
      <c r="IKS33" s="156"/>
      <c r="IKT33" s="226"/>
      <c r="IKU33" s="52"/>
      <c r="IKV33" s="52"/>
      <c r="IKW33" s="52"/>
      <c r="IKX33" s="35"/>
      <c r="IKY33" s="56"/>
      <c r="IKZ33" s="52"/>
      <c r="ILA33" s="35"/>
      <c r="ILB33" s="52"/>
      <c r="ILC33" s="52"/>
      <c r="ILD33" s="52"/>
      <c r="ILE33" s="52"/>
      <c r="ILF33" s="52"/>
      <c r="ILG33" s="53"/>
      <c r="ILH33" s="156"/>
      <c r="ILI33" s="226"/>
      <c r="ILJ33" s="52"/>
      <c r="ILK33" s="52"/>
      <c r="ILL33" s="52"/>
      <c r="ILM33" s="35"/>
      <c r="ILN33" s="56"/>
      <c r="ILO33" s="52"/>
      <c r="ILP33" s="35"/>
      <c r="ILQ33" s="52"/>
      <c r="ILR33" s="52"/>
      <c r="ILS33" s="52"/>
      <c r="ILT33" s="52"/>
      <c r="ILU33" s="52"/>
      <c r="ILV33" s="53"/>
      <c r="ILW33" s="156"/>
      <c r="ILX33" s="226"/>
      <c r="ILY33" s="52"/>
      <c r="ILZ33" s="52"/>
      <c r="IMA33" s="52"/>
      <c r="IMB33" s="35"/>
      <c r="IMC33" s="56"/>
      <c r="IMD33" s="52"/>
      <c r="IME33" s="35"/>
      <c r="IMF33" s="52"/>
      <c r="IMG33" s="52"/>
      <c r="IMH33" s="52"/>
      <c r="IMI33" s="52"/>
      <c r="IMJ33" s="52"/>
      <c r="IMK33" s="53"/>
      <c r="IML33" s="156"/>
      <c r="IMM33" s="226"/>
      <c r="IMN33" s="52"/>
      <c r="IMO33" s="52"/>
      <c r="IMP33" s="52"/>
      <c r="IMQ33" s="35"/>
      <c r="IMR33" s="56"/>
      <c r="IMS33" s="52"/>
      <c r="IMT33" s="35"/>
      <c r="IMU33" s="52"/>
      <c r="IMV33" s="52"/>
      <c r="IMW33" s="52"/>
      <c r="IMX33" s="52"/>
      <c r="IMY33" s="52"/>
      <c r="IMZ33" s="53"/>
      <c r="INA33" s="156"/>
      <c r="INB33" s="226"/>
      <c r="INC33" s="52"/>
      <c r="IND33" s="52"/>
      <c r="INE33" s="52"/>
      <c r="INF33" s="35"/>
      <c r="ING33" s="56"/>
      <c r="INH33" s="52"/>
      <c r="INI33" s="35"/>
      <c r="INJ33" s="52"/>
      <c r="INK33" s="52"/>
      <c r="INL33" s="52"/>
      <c r="INM33" s="52"/>
      <c r="INN33" s="52"/>
      <c r="INO33" s="53"/>
      <c r="INP33" s="156"/>
      <c r="INQ33" s="226"/>
      <c r="INR33" s="52"/>
      <c r="INS33" s="52"/>
      <c r="INT33" s="52"/>
      <c r="INU33" s="35"/>
      <c r="INV33" s="56"/>
      <c r="INW33" s="52"/>
      <c r="INX33" s="35"/>
      <c r="INY33" s="52"/>
      <c r="INZ33" s="52"/>
      <c r="IOA33" s="52"/>
      <c r="IOB33" s="52"/>
      <c r="IOC33" s="52"/>
      <c r="IOD33" s="53"/>
      <c r="IOE33" s="156"/>
      <c r="IOF33" s="226"/>
      <c r="IOG33" s="52"/>
      <c r="IOH33" s="52"/>
      <c r="IOI33" s="52"/>
      <c r="IOJ33" s="35"/>
      <c r="IOK33" s="56"/>
      <c r="IOL33" s="52"/>
      <c r="IOM33" s="35"/>
      <c r="ION33" s="52"/>
      <c r="IOO33" s="52"/>
      <c r="IOP33" s="52"/>
      <c r="IOQ33" s="52"/>
      <c r="IOR33" s="52"/>
      <c r="IOS33" s="53"/>
      <c r="IOT33" s="156"/>
      <c r="IOU33" s="226"/>
      <c r="IOV33" s="52"/>
      <c r="IOW33" s="52"/>
      <c r="IOX33" s="52"/>
      <c r="IOY33" s="35"/>
      <c r="IOZ33" s="56"/>
      <c r="IPA33" s="52"/>
      <c r="IPB33" s="35"/>
      <c r="IPC33" s="52"/>
      <c r="IPD33" s="52"/>
      <c r="IPE33" s="52"/>
      <c r="IPF33" s="52"/>
      <c r="IPG33" s="52"/>
      <c r="IPH33" s="53"/>
      <c r="IPI33" s="156"/>
      <c r="IPJ33" s="226"/>
      <c r="IPK33" s="52"/>
      <c r="IPL33" s="52"/>
      <c r="IPM33" s="52"/>
      <c r="IPN33" s="35"/>
      <c r="IPO33" s="56"/>
      <c r="IPP33" s="52"/>
      <c r="IPQ33" s="35"/>
      <c r="IPR33" s="52"/>
      <c r="IPS33" s="52"/>
      <c r="IPT33" s="52"/>
      <c r="IPU33" s="52"/>
      <c r="IPV33" s="52"/>
      <c r="IPW33" s="53"/>
      <c r="IPX33" s="156"/>
      <c r="IPY33" s="226"/>
      <c r="IPZ33" s="52"/>
      <c r="IQA33" s="52"/>
      <c r="IQB33" s="52"/>
      <c r="IQC33" s="35"/>
      <c r="IQD33" s="56"/>
      <c r="IQE33" s="52"/>
      <c r="IQF33" s="35"/>
      <c r="IQG33" s="52"/>
      <c r="IQH33" s="52"/>
      <c r="IQI33" s="52"/>
      <c r="IQJ33" s="52"/>
      <c r="IQK33" s="52"/>
      <c r="IQL33" s="53"/>
      <c r="IQM33" s="156"/>
      <c r="IQN33" s="226"/>
      <c r="IQO33" s="52"/>
      <c r="IQP33" s="52"/>
      <c r="IQQ33" s="52"/>
      <c r="IQR33" s="35"/>
      <c r="IQS33" s="56"/>
      <c r="IQT33" s="52"/>
      <c r="IQU33" s="35"/>
      <c r="IQV33" s="52"/>
      <c r="IQW33" s="52"/>
      <c r="IQX33" s="52"/>
      <c r="IQY33" s="52"/>
      <c r="IQZ33" s="52"/>
      <c r="IRA33" s="53"/>
      <c r="IRB33" s="156"/>
      <c r="IRC33" s="226"/>
      <c r="IRD33" s="52"/>
      <c r="IRE33" s="52"/>
      <c r="IRF33" s="52"/>
      <c r="IRG33" s="35"/>
      <c r="IRH33" s="56"/>
      <c r="IRI33" s="52"/>
      <c r="IRJ33" s="35"/>
      <c r="IRK33" s="52"/>
      <c r="IRL33" s="52"/>
      <c r="IRM33" s="52"/>
      <c r="IRN33" s="52"/>
      <c r="IRO33" s="52"/>
      <c r="IRP33" s="53"/>
      <c r="IRQ33" s="156"/>
      <c r="IRR33" s="226"/>
      <c r="IRS33" s="52"/>
      <c r="IRT33" s="52"/>
      <c r="IRU33" s="52"/>
      <c r="IRV33" s="35"/>
      <c r="IRW33" s="56"/>
      <c r="IRX33" s="52"/>
      <c r="IRY33" s="35"/>
      <c r="IRZ33" s="52"/>
      <c r="ISA33" s="52"/>
      <c r="ISB33" s="52"/>
      <c r="ISC33" s="52"/>
      <c r="ISD33" s="52"/>
      <c r="ISE33" s="53"/>
      <c r="ISF33" s="156"/>
      <c r="ISG33" s="226"/>
      <c r="ISH33" s="52"/>
      <c r="ISI33" s="52"/>
      <c r="ISJ33" s="52"/>
      <c r="ISK33" s="35"/>
      <c r="ISL33" s="56"/>
      <c r="ISM33" s="52"/>
      <c r="ISN33" s="35"/>
      <c r="ISO33" s="52"/>
      <c r="ISP33" s="52"/>
      <c r="ISQ33" s="52"/>
      <c r="ISR33" s="52"/>
      <c r="ISS33" s="52"/>
      <c r="IST33" s="53"/>
      <c r="ISU33" s="156"/>
      <c r="ISV33" s="226"/>
      <c r="ISW33" s="52"/>
      <c r="ISX33" s="52"/>
      <c r="ISY33" s="52"/>
      <c r="ISZ33" s="35"/>
      <c r="ITA33" s="56"/>
      <c r="ITB33" s="52"/>
      <c r="ITC33" s="35"/>
      <c r="ITD33" s="52"/>
      <c r="ITE33" s="52"/>
      <c r="ITF33" s="52"/>
      <c r="ITG33" s="52"/>
      <c r="ITH33" s="52"/>
      <c r="ITI33" s="53"/>
      <c r="ITJ33" s="156"/>
      <c r="ITK33" s="226"/>
      <c r="ITL33" s="52"/>
      <c r="ITM33" s="52"/>
      <c r="ITN33" s="52"/>
      <c r="ITO33" s="35"/>
      <c r="ITP33" s="56"/>
      <c r="ITQ33" s="52"/>
      <c r="ITR33" s="35"/>
      <c r="ITS33" s="52"/>
      <c r="ITT33" s="52"/>
      <c r="ITU33" s="52"/>
      <c r="ITV33" s="52"/>
      <c r="ITW33" s="52"/>
      <c r="ITX33" s="53"/>
      <c r="ITY33" s="156"/>
      <c r="ITZ33" s="226"/>
      <c r="IUA33" s="52"/>
      <c r="IUB33" s="52"/>
      <c r="IUC33" s="52"/>
      <c r="IUD33" s="35"/>
      <c r="IUE33" s="56"/>
      <c r="IUF33" s="52"/>
      <c r="IUG33" s="35"/>
      <c r="IUH33" s="52"/>
      <c r="IUI33" s="52"/>
      <c r="IUJ33" s="52"/>
      <c r="IUK33" s="52"/>
      <c r="IUL33" s="52"/>
      <c r="IUM33" s="53"/>
      <c r="IUN33" s="156"/>
      <c r="IUO33" s="226"/>
      <c r="IUP33" s="52"/>
      <c r="IUQ33" s="52"/>
      <c r="IUR33" s="52"/>
      <c r="IUS33" s="35"/>
      <c r="IUT33" s="56"/>
      <c r="IUU33" s="52"/>
      <c r="IUV33" s="35"/>
      <c r="IUW33" s="52"/>
      <c r="IUX33" s="52"/>
      <c r="IUY33" s="52"/>
      <c r="IUZ33" s="52"/>
      <c r="IVA33" s="52"/>
      <c r="IVB33" s="53"/>
      <c r="IVC33" s="156"/>
      <c r="IVD33" s="226"/>
      <c r="IVE33" s="52"/>
      <c r="IVF33" s="52"/>
      <c r="IVG33" s="52"/>
      <c r="IVH33" s="35"/>
      <c r="IVI33" s="56"/>
      <c r="IVJ33" s="52"/>
      <c r="IVK33" s="35"/>
      <c r="IVL33" s="52"/>
      <c r="IVM33" s="52"/>
      <c r="IVN33" s="52"/>
      <c r="IVO33" s="52"/>
      <c r="IVP33" s="52"/>
      <c r="IVQ33" s="53"/>
      <c r="IVR33" s="156"/>
      <c r="IVS33" s="226"/>
      <c r="IVT33" s="52"/>
      <c r="IVU33" s="52"/>
      <c r="IVV33" s="52"/>
      <c r="IVW33" s="35"/>
      <c r="IVX33" s="56"/>
      <c r="IVY33" s="52"/>
      <c r="IVZ33" s="35"/>
      <c r="IWA33" s="52"/>
      <c r="IWB33" s="52"/>
      <c r="IWC33" s="52"/>
      <c r="IWD33" s="52"/>
      <c r="IWE33" s="52"/>
      <c r="IWF33" s="53"/>
      <c r="IWG33" s="156"/>
      <c r="IWH33" s="226"/>
      <c r="IWI33" s="52"/>
      <c r="IWJ33" s="52"/>
      <c r="IWK33" s="52"/>
      <c r="IWL33" s="35"/>
      <c r="IWM33" s="56"/>
      <c r="IWN33" s="52"/>
      <c r="IWO33" s="35"/>
      <c r="IWP33" s="52"/>
      <c r="IWQ33" s="52"/>
      <c r="IWR33" s="52"/>
      <c r="IWS33" s="52"/>
      <c r="IWT33" s="52"/>
      <c r="IWU33" s="53"/>
      <c r="IWV33" s="156"/>
      <c r="IWW33" s="226"/>
      <c r="IWX33" s="52"/>
      <c r="IWY33" s="52"/>
      <c r="IWZ33" s="52"/>
      <c r="IXA33" s="35"/>
      <c r="IXB33" s="56"/>
      <c r="IXC33" s="52"/>
      <c r="IXD33" s="35"/>
      <c r="IXE33" s="52"/>
      <c r="IXF33" s="52"/>
      <c r="IXG33" s="52"/>
      <c r="IXH33" s="52"/>
      <c r="IXI33" s="52"/>
      <c r="IXJ33" s="53"/>
      <c r="IXK33" s="156"/>
      <c r="IXL33" s="226"/>
      <c r="IXM33" s="52"/>
      <c r="IXN33" s="52"/>
      <c r="IXO33" s="52"/>
      <c r="IXP33" s="35"/>
      <c r="IXQ33" s="56"/>
      <c r="IXR33" s="52"/>
      <c r="IXS33" s="35"/>
      <c r="IXT33" s="52"/>
      <c r="IXU33" s="52"/>
      <c r="IXV33" s="52"/>
      <c r="IXW33" s="52"/>
      <c r="IXX33" s="52"/>
      <c r="IXY33" s="53"/>
      <c r="IXZ33" s="156"/>
      <c r="IYA33" s="226"/>
      <c r="IYB33" s="52"/>
      <c r="IYC33" s="52"/>
      <c r="IYD33" s="52"/>
      <c r="IYE33" s="35"/>
      <c r="IYF33" s="56"/>
      <c r="IYG33" s="52"/>
      <c r="IYH33" s="35"/>
      <c r="IYI33" s="52"/>
      <c r="IYJ33" s="52"/>
      <c r="IYK33" s="52"/>
      <c r="IYL33" s="52"/>
      <c r="IYM33" s="52"/>
      <c r="IYN33" s="53"/>
      <c r="IYO33" s="156"/>
      <c r="IYP33" s="226"/>
      <c r="IYQ33" s="52"/>
      <c r="IYR33" s="52"/>
      <c r="IYS33" s="52"/>
      <c r="IYT33" s="35"/>
      <c r="IYU33" s="56"/>
      <c r="IYV33" s="52"/>
      <c r="IYW33" s="35"/>
      <c r="IYX33" s="52"/>
      <c r="IYY33" s="52"/>
      <c r="IYZ33" s="52"/>
      <c r="IZA33" s="52"/>
      <c r="IZB33" s="52"/>
      <c r="IZC33" s="53"/>
      <c r="IZD33" s="156"/>
      <c r="IZE33" s="226"/>
      <c r="IZF33" s="52"/>
      <c r="IZG33" s="52"/>
      <c r="IZH33" s="52"/>
      <c r="IZI33" s="35"/>
      <c r="IZJ33" s="56"/>
      <c r="IZK33" s="52"/>
      <c r="IZL33" s="35"/>
      <c r="IZM33" s="52"/>
      <c r="IZN33" s="52"/>
      <c r="IZO33" s="52"/>
      <c r="IZP33" s="52"/>
      <c r="IZQ33" s="52"/>
      <c r="IZR33" s="53"/>
      <c r="IZS33" s="156"/>
      <c r="IZT33" s="226"/>
      <c r="IZU33" s="52"/>
      <c r="IZV33" s="52"/>
      <c r="IZW33" s="52"/>
      <c r="IZX33" s="35"/>
      <c r="IZY33" s="56"/>
      <c r="IZZ33" s="52"/>
      <c r="JAA33" s="35"/>
      <c r="JAB33" s="52"/>
      <c r="JAC33" s="52"/>
      <c r="JAD33" s="52"/>
      <c r="JAE33" s="52"/>
      <c r="JAF33" s="52"/>
      <c r="JAG33" s="53"/>
      <c r="JAH33" s="156"/>
      <c r="JAI33" s="226"/>
      <c r="JAJ33" s="52"/>
      <c r="JAK33" s="52"/>
      <c r="JAL33" s="52"/>
      <c r="JAM33" s="35"/>
      <c r="JAN33" s="56"/>
      <c r="JAO33" s="52"/>
      <c r="JAP33" s="35"/>
      <c r="JAQ33" s="52"/>
      <c r="JAR33" s="52"/>
      <c r="JAS33" s="52"/>
      <c r="JAT33" s="52"/>
      <c r="JAU33" s="52"/>
      <c r="JAV33" s="53"/>
      <c r="JAW33" s="156"/>
      <c r="JAX33" s="226"/>
      <c r="JAY33" s="52"/>
      <c r="JAZ33" s="52"/>
      <c r="JBA33" s="52"/>
      <c r="JBB33" s="35"/>
      <c r="JBC33" s="56"/>
      <c r="JBD33" s="52"/>
      <c r="JBE33" s="35"/>
      <c r="JBF33" s="52"/>
      <c r="JBG33" s="52"/>
      <c r="JBH33" s="52"/>
      <c r="JBI33" s="52"/>
      <c r="JBJ33" s="52"/>
      <c r="JBK33" s="53"/>
      <c r="JBL33" s="156"/>
      <c r="JBM33" s="226"/>
      <c r="JBN33" s="52"/>
      <c r="JBO33" s="52"/>
      <c r="JBP33" s="52"/>
      <c r="JBQ33" s="35"/>
      <c r="JBR33" s="56"/>
      <c r="JBS33" s="52"/>
      <c r="JBT33" s="35"/>
      <c r="JBU33" s="52"/>
      <c r="JBV33" s="52"/>
      <c r="JBW33" s="52"/>
      <c r="JBX33" s="52"/>
      <c r="JBY33" s="52"/>
      <c r="JBZ33" s="53"/>
      <c r="JCA33" s="156"/>
      <c r="JCB33" s="226"/>
      <c r="JCC33" s="52"/>
      <c r="JCD33" s="52"/>
      <c r="JCE33" s="52"/>
      <c r="JCF33" s="35"/>
      <c r="JCG33" s="56"/>
      <c r="JCH33" s="52"/>
      <c r="JCI33" s="35"/>
      <c r="JCJ33" s="52"/>
      <c r="JCK33" s="52"/>
      <c r="JCL33" s="52"/>
      <c r="JCM33" s="52"/>
      <c r="JCN33" s="52"/>
      <c r="JCO33" s="53"/>
      <c r="JCP33" s="156"/>
      <c r="JCQ33" s="226"/>
      <c r="JCR33" s="52"/>
      <c r="JCS33" s="52"/>
      <c r="JCT33" s="52"/>
      <c r="JCU33" s="35"/>
      <c r="JCV33" s="56"/>
      <c r="JCW33" s="52"/>
      <c r="JCX33" s="35"/>
      <c r="JCY33" s="52"/>
      <c r="JCZ33" s="52"/>
      <c r="JDA33" s="52"/>
      <c r="JDB33" s="52"/>
      <c r="JDC33" s="52"/>
      <c r="JDD33" s="53"/>
      <c r="JDE33" s="156"/>
      <c r="JDF33" s="226"/>
      <c r="JDG33" s="52"/>
      <c r="JDH33" s="52"/>
      <c r="JDI33" s="52"/>
      <c r="JDJ33" s="35"/>
      <c r="JDK33" s="56"/>
      <c r="JDL33" s="52"/>
      <c r="JDM33" s="35"/>
      <c r="JDN33" s="52"/>
      <c r="JDO33" s="52"/>
      <c r="JDP33" s="52"/>
      <c r="JDQ33" s="52"/>
      <c r="JDR33" s="52"/>
      <c r="JDS33" s="53"/>
      <c r="JDT33" s="156"/>
      <c r="JDU33" s="226"/>
      <c r="JDV33" s="52"/>
      <c r="JDW33" s="52"/>
      <c r="JDX33" s="52"/>
      <c r="JDY33" s="35"/>
      <c r="JDZ33" s="56"/>
      <c r="JEA33" s="52"/>
      <c r="JEB33" s="35"/>
      <c r="JEC33" s="52"/>
      <c r="JED33" s="52"/>
      <c r="JEE33" s="52"/>
      <c r="JEF33" s="52"/>
      <c r="JEG33" s="52"/>
      <c r="JEH33" s="53"/>
      <c r="JEI33" s="156"/>
      <c r="JEJ33" s="226"/>
      <c r="JEK33" s="52"/>
      <c r="JEL33" s="52"/>
      <c r="JEM33" s="52"/>
      <c r="JEN33" s="35"/>
      <c r="JEO33" s="56"/>
      <c r="JEP33" s="52"/>
      <c r="JEQ33" s="35"/>
      <c r="JER33" s="52"/>
      <c r="JES33" s="52"/>
      <c r="JET33" s="52"/>
      <c r="JEU33" s="52"/>
      <c r="JEV33" s="52"/>
      <c r="JEW33" s="53"/>
      <c r="JEX33" s="156"/>
      <c r="JEY33" s="226"/>
      <c r="JEZ33" s="52"/>
      <c r="JFA33" s="52"/>
      <c r="JFB33" s="52"/>
      <c r="JFC33" s="35"/>
      <c r="JFD33" s="56"/>
      <c r="JFE33" s="52"/>
      <c r="JFF33" s="35"/>
      <c r="JFG33" s="52"/>
      <c r="JFH33" s="52"/>
      <c r="JFI33" s="52"/>
      <c r="JFJ33" s="52"/>
      <c r="JFK33" s="52"/>
      <c r="JFL33" s="53"/>
      <c r="JFM33" s="156"/>
      <c r="JFN33" s="226"/>
      <c r="JFO33" s="52"/>
      <c r="JFP33" s="52"/>
      <c r="JFQ33" s="52"/>
      <c r="JFR33" s="35"/>
      <c r="JFS33" s="56"/>
      <c r="JFT33" s="52"/>
      <c r="JFU33" s="35"/>
      <c r="JFV33" s="52"/>
      <c r="JFW33" s="52"/>
      <c r="JFX33" s="52"/>
      <c r="JFY33" s="52"/>
      <c r="JFZ33" s="52"/>
      <c r="JGA33" s="53"/>
      <c r="JGB33" s="156"/>
      <c r="JGC33" s="226"/>
      <c r="JGD33" s="52"/>
      <c r="JGE33" s="52"/>
      <c r="JGF33" s="52"/>
      <c r="JGG33" s="35"/>
      <c r="JGH33" s="56"/>
      <c r="JGI33" s="52"/>
      <c r="JGJ33" s="35"/>
      <c r="JGK33" s="52"/>
      <c r="JGL33" s="52"/>
      <c r="JGM33" s="52"/>
      <c r="JGN33" s="52"/>
      <c r="JGO33" s="52"/>
      <c r="JGP33" s="53"/>
      <c r="JGQ33" s="156"/>
      <c r="JGR33" s="226"/>
      <c r="JGS33" s="52"/>
      <c r="JGT33" s="52"/>
      <c r="JGU33" s="52"/>
      <c r="JGV33" s="35"/>
      <c r="JGW33" s="56"/>
      <c r="JGX33" s="52"/>
      <c r="JGY33" s="35"/>
      <c r="JGZ33" s="52"/>
      <c r="JHA33" s="52"/>
      <c r="JHB33" s="52"/>
      <c r="JHC33" s="52"/>
      <c r="JHD33" s="52"/>
      <c r="JHE33" s="53"/>
      <c r="JHF33" s="156"/>
      <c r="JHG33" s="226"/>
      <c r="JHH33" s="52"/>
      <c r="JHI33" s="52"/>
      <c r="JHJ33" s="52"/>
      <c r="JHK33" s="35"/>
      <c r="JHL33" s="56"/>
      <c r="JHM33" s="52"/>
      <c r="JHN33" s="35"/>
      <c r="JHO33" s="52"/>
      <c r="JHP33" s="52"/>
      <c r="JHQ33" s="52"/>
      <c r="JHR33" s="52"/>
      <c r="JHS33" s="52"/>
      <c r="JHT33" s="53"/>
      <c r="JHU33" s="156"/>
      <c r="JHV33" s="226"/>
      <c r="JHW33" s="52"/>
      <c r="JHX33" s="52"/>
      <c r="JHY33" s="52"/>
      <c r="JHZ33" s="35"/>
      <c r="JIA33" s="56"/>
      <c r="JIB33" s="52"/>
      <c r="JIC33" s="35"/>
      <c r="JID33" s="52"/>
      <c r="JIE33" s="52"/>
      <c r="JIF33" s="52"/>
      <c r="JIG33" s="52"/>
      <c r="JIH33" s="52"/>
      <c r="JII33" s="53"/>
      <c r="JIJ33" s="156"/>
      <c r="JIK33" s="226"/>
      <c r="JIL33" s="52"/>
      <c r="JIM33" s="52"/>
      <c r="JIN33" s="52"/>
      <c r="JIO33" s="35"/>
      <c r="JIP33" s="56"/>
      <c r="JIQ33" s="52"/>
      <c r="JIR33" s="35"/>
      <c r="JIS33" s="52"/>
      <c r="JIT33" s="52"/>
      <c r="JIU33" s="52"/>
      <c r="JIV33" s="52"/>
      <c r="JIW33" s="52"/>
      <c r="JIX33" s="53"/>
      <c r="JIY33" s="156"/>
      <c r="JIZ33" s="226"/>
      <c r="JJA33" s="52"/>
      <c r="JJB33" s="52"/>
      <c r="JJC33" s="52"/>
      <c r="JJD33" s="35"/>
      <c r="JJE33" s="56"/>
      <c r="JJF33" s="52"/>
      <c r="JJG33" s="35"/>
      <c r="JJH33" s="52"/>
      <c r="JJI33" s="52"/>
      <c r="JJJ33" s="52"/>
      <c r="JJK33" s="52"/>
      <c r="JJL33" s="52"/>
      <c r="JJM33" s="53"/>
      <c r="JJN33" s="156"/>
      <c r="JJO33" s="226"/>
      <c r="JJP33" s="52"/>
      <c r="JJQ33" s="52"/>
      <c r="JJR33" s="52"/>
      <c r="JJS33" s="35"/>
      <c r="JJT33" s="56"/>
      <c r="JJU33" s="52"/>
      <c r="JJV33" s="35"/>
      <c r="JJW33" s="52"/>
      <c r="JJX33" s="52"/>
      <c r="JJY33" s="52"/>
      <c r="JJZ33" s="52"/>
      <c r="JKA33" s="52"/>
      <c r="JKB33" s="53"/>
      <c r="JKC33" s="156"/>
      <c r="JKD33" s="226"/>
      <c r="JKE33" s="52"/>
      <c r="JKF33" s="52"/>
      <c r="JKG33" s="52"/>
      <c r="JKH33" s="35"/>
      <c r="JKI33" s="56"/>
      <c r="JKJ33" s="52"/>
      <c r="JKK33" s="35"/>
      <c r="JKL33" s="52"/>
      <c r="JKM33" s="52"/>
      <c r="JKN33" s="52"/>
      <c r="JKO33" s="52"/>
      <c r="JKP33" s="52"/>
      <c r="JKQ33" s="53"/>
      <c r="JKR33" s="156"/>
      <c r="JKS33" s="226"/>
      <c r="JKT33" s="52"/>
      <c r="JKU33" s="52"/>
      <c r="JKV33" s="52"/>
      <c r="JKW33" s="35"/>
      <c r="JKX33" s="56"/>
      <c r="JKY33" s="52"/>
      <c r="JKZ33" s="35"/>
      <c r="JLA33" s="52"/>
      <c r="JLB33" s="52"/>
      <c r="JLC33" s="52"/>
      <c r="JLD33" s="52"/>
      <c r="JLE33" s="52"/>
      <c r="JLF33" s="53"/>
      <c r="JLG33" s="156"/>
      <c r="JLH33" s="226"/>
      <c r="JLI33" s="52"/>
      <c r="JLJ33" s="52"/>
      <c r="JLK33" s="52"/>
      <c r="JLL33" s="35"/>
      <c r="JLM33" s="56"/>
      <c r="JLN33" s="52"/>
      <c r="JLO33" s="35"/>
      <c r="JLP33" s="52"/>
      <c r="JLQ33" s="52"/>
      <c r="JLR33" s="52"/>
      <c r="JLS33" s="52"/>
      <c r="JLT33" s="52"/>
      <c r="JLU33" s="53"/>
      <c r="JLV33" s="156"/>
      <c r="JLW33" s="226"/>
      <c r="JLX33" s="52"/>
      <c r="JLY33" s="52"/>
      <c r="JLZ33" s="52"/>
      <c r="JMA33" s="35"/>
      <c r="JMB33" s="56"/>
      <c r="JMC33" s="52"/>
      <c r="JMD33" s="35"/>
      <c r="JME33" s="52"/>
      <c r="JMF33" s="52"/>
      <c r="JMG33" s="52"/>
      <c r="JMH33" s="52"/>
      <c r="JMI33" s="52"/>
      <c r="JMJ33" s="53"/>
      <c r="JMK33" s="156"/>
      <c r="JML33" s="226"/>
      <c r="JMM33" s="52"/>
      <c r="JMN33" s="52"/>
      <c r="JMO33" s="52"/>
      <c r="JMP33" s="35"/>
      <c r="JMQ33" s="56"/>
      <c r="JMR33" s="52"/>
      <c r="JMS33" s="35"/>
      <c r="JMT33" s="52"/>
      <c r="JMU33" s="52"/>
      <c r="JMV33" s="52"/>
      <c r="JMW33" s="52"/>
      <c r="JMX33" s="52"/>
      <c r="JMY33" s="53"/>
      <c r="JMZ33" s="156"/>
      <c r="JNA33" s="226"/>
      <c r="JNB33" s="52"/>
      <c r="JNC33" s="52"/>
      <c r="JND33" s="52"/>
      <c r="JNE33" s="35"/>
      <c r="JNF33" s="56"/>
      <c r="JNG33" s="52"/>
      <c r="JNH33" s="35"/>
      <c r="JNI33" s="52"/>
      <c r="JNJ33" s="52"/>
      <c r="JNK33" s="52"/>
      <c r="JNL33" s="52"/>
      <c r="JNM33" s="52"/>
      <c r="JNN33" s="53"/>
      <c r="JNO33" s="156"/>
      <c r="JNP33" s="226"/>
      <c r="JNQ33" s="52"/>
      <c r="JNR33" s="52"/>
      <c r="JNS33" s="52"/>
      <c r="JNT33" s="35"/>
      <c r="JNU33" s="56"/>
      <c r="JNV33" s="52"/>
      <c r="JNW33" s="35"/>
      <c r="JNX33" s="52"/>
      <c r="JNY33" s="52"/>
      <c r="JNZ33" s="52"/>
      <c r="JOA33" s="52"/>
      <c r="JOB33" s="52"/>
      <c r="JOC33" s="53"/>
      <c r="JOD33" s="156"/>
      <c r="JOE33" s="226"/>
      <c r="JOF33" s="52"/>
      <c r="JOG33" s="52"/>
      <c r="JOH33" s="52"/>
      <c r="JOI33" s="35"/>
      <c r="JOJ33" s="56"/>
      <c r="JOK33" s="52"/>
      <c r="JOL33" s="35"/>
      <c r="JOM33" s="52"/>
      <c r="JON33" s="52"/>
      <c r="JOO33" s="52"/>
      <c r="JOP33" s="52"/>
      <c r="JOQ33" s="52"/>
      <c r="JOR33" s="53"/>
      <c r="JOS33" s="156"/>
      <c r="JOT33" s="226"/>
      <c r="JOU33" s="52"/>
      <c r="JOV33" s="52"/>
      <c r="JOW33" s="52"/>
      <c r="JOX33" s="35"/>
      <c r="JOY33" s="56"/>
      <c r="JOZ33" s="52"/>
      <c r="JPA33" s="35"/>
      <c r="JPB33" s="52"/>
      <c r="JPC33" s="52"/>
      <c r="JPD33" s="52"/>
      <c r="JPE33" s="52"/>
      <c r="JPF33" s="52"/>
      <c r="JPG33" s="53"/>
      <c r="JPH33" s="156"/>
      <c r="JPI33" s="226"/>
      <c r="JPJ33" s="52"/>
      <c r="JPK33" s="52"/>
      <c r="JPL33" s="52"/>
      <c r="JPM33" s="35"/>
      <c r="JPN33" s="56"/>
      <c r="JPO33" s="52"/>
      <c r="JPP33" s="35"/>
      <c r="JPQ33" s="52"/>
      <c r="JPR33" s="52"/>
      <c r="JPS33" s="52"/>
      <c r="JPT33" s="52"/>
      <c r="JPU33" s="52"/>
      <c r="JPV33" s="53"/>
      <c r="JPW33" s="156"/>
      <c r="JPX33" s="226"/>
      <c r="JPY33" s="52"/>
      <c r="JPZ33" s="52"/>
      <c r="JQA33" s="52"/>
      <c r="JQB33" s="35"/>
      <c r="JQC33" s="56"/>
      <c r="JQD33" s="52"/>
      <c r="JQE33" s="35"/>
      <c r="JQF33" s="52"/>
      <c r="JQG33" s="52"/>
      <c r="JQH33" s="52"/>
      <c r="JQI33" s="52"/>
      <c r="JQJ33" s="52"/>
      <c r="JQK33" s="53"/>
      <c r="JQL33" s="156"/>
      <c r="JQM33" s="226"/>
      <c r="JQN33" s="52"/>
      <c r="JQO33" s="52"/>
      <c r="JQP33" s="52"/>
      <c r="JQQ33" s="35"/>
      <c r="JQR33" s="56"/>
      <c r="JQS33" s="52"/>
      <c r="JQT33" s="35"/>
      <c r="JQU33" s="52"/>
      <c r="JQV33" s="52"/>
      <c r="JQW33" s="52"/>
      <c r="JQX33" s="52"/>
      <c r="JQY33" s="52"/>
      <c r="JQZ33" s="53"/>
      <c r="JRA33" s="156"/>
      <c r="JRB33" s="226"/>
      <c r="JRC33" s="52"/>
      <c r="JRD33" s="52"/>
      <c r="JRE33" s="52"/>
      <c r="JRF33" s="35"/>
      <c r="JRG33" s="56"/>
      <c r="JRH33" s="52"/>
      <c r="JRI33" s="35"/>
      <c r="JRJ33" s="52"/>
      <c r="JRK33" s="52"/>
      <c r="JRL33" s="52"/>
      <c r="JRM33" s="52"/>
      <c r="JRN33" s="52"/>
      <c r="JRO33" s="53"/>
      <c r="JRP33" s="156"/>
      <c r="JRQ33" s="226"/>
      <c r="JRR33" s="52"/>
      <c r="JRS33" s="52"/>
      <c r="JRT33" s="52"/>
      <c r="JRU33" s="35"/>
      <c r="JRV33" s="56"/>
      <c r="JRW33" s="52"/>
      <c r="JRX33" s="35"/>
      <c r="JRY33" s="52"/>
      <c r="JRZ33" s="52"/>
      <c r="JSA33" s="52"/>
      <c r="JSB33" s="52"/>
      <c r="JSC33" s="52"/>
      <c r="JSD33" s="53"/>
      <c r="JSE33" s="156"/>
      <c r="JSF33" s="226"/>
      <c r="JSG33" s="52"/>
      <c r="JSH33" s="52"/>
      <c r="JSI33" s="52"/>
      <c r="JSJ33" s="35"/>
      <c r="JSK33" s="56"/>
      <c r="JSL33" s="52"/>
      <c r="JSM33" s="35"/>
      <c r="JSN33" s="52"/>
      <c r="JSO33" s="52"/>
      <c r="JSP33" s="52"/>
      <c r="JSQ33" s="52"/>
      <c r="JSR33" s="52"/>
      <c r="JSS33" s="53"/>
      <c r="JST33" s="156"/>
      <c r="JSU33" s="226"/>
      <c r="JSV33" s="52"/>
      <c r="JSW33" s="52"/>
      <c r="JSX33" s="52"/>
      <c r="JSY33" s="35"/>
      <c r="JSZ33" s="56"/>
      <c r="JTA33" s="52"/>
      <c r="JTB33" s="35"/>
      <c r="JTC33" s="52"/>
      <c r="JTD33" s="52"/>
      <c r="JTE33" s="52"/>
      <c r="JTF33" s="52"/>
      <c r="JTG33" s="52"/>
      <c r="JTH33" s="53"/>
      <c r="JTI33" s="156"/>
      <c r="JTJ33" s="226"/>
      <c r="JTK33" s="52"/>
      <c r="JTL33" s="52"/>
      <c r="JTM33" s="52"/>
      <c r="JTN33" s="35"/>
      <c r="JTO33" s="56"/>
      <c r="JTP33" s="52"/>
      <c r="JTQ33" s="35"/>
      <c r="JTR33" s="52"/>
      <c r="JTS33" s="52"/>
      <c r="JTT33" s="52"/>
      <c r="JTU33" s="52"/>
      <c r="JTV33" s="52"/>
      <c r="JTW33" s="53"/>
      <c r="JTX33" s="156"/>
      <c r="JTY33" s="226"/>
      <c r="JTZ33" s="52"/>
      <c r="JUA33" s="52"/>
      <c r="JUB33" s="52"/>
      <c r="JUC33" s="35"/>
      <c r="JUD33" s="56"/>
      <c r="JUE33" s="52"/>
      <c r="JUF33" s="35"/>
      <c r="JUG33" s="52"/>
      <c r="JUH33" s="52"/>
      <c r="JUI33" s="52"/>
      <c r="JUJ33" s="52"/>
      <c r="JUK33" s="52"/>
      <c r="JUL33" s="53"/>
      <c r="JUM33" s="156"/>
      <c r="JUN33" s="226"/>
      <c r="JUO33" s="52"/>
      <c r="JUP33" s="52"/>
      <c r="JUQ33" s="52"/>
      <c r="JUR33" s="35"/>
      <c r="JUS33" s="56"/>
      <c r="JUT33" s="52"/>
      <c r="JUU33" s="35"/>
      <c r="JUV33" s="52"/>
      <c r="JUW33" s="52"/>
      <c r="JUX33" s="52"/>
      <c r="JUY33" s="52"/>
      <c r="JUZ33" s="52"/>
      <c r="JVA33" s="53"/>
      <c r="JVB33" s="156"/>
      <c r="JVC33" s="226"/>
      <c r="JVD33" s="52"/>
      <c r="JVE33" s="52"/>
      <c r="JVF33" s="52"/>
      <c r="JVG33" s="35"/>
      <c r="JVH33" s="56"/>
      <c r="JVI33" s="52"/>
      <c r="JVJ33" s="35"/>
      <c r="JVK33" s="52"/>
      <c r="JVL33" s="52"/>
      <c r="JVM33" s="52"/>
      <c r="JVN33" s="52"/>
      <c r="JVO33" s="52"/>
      <c r="JVP33" s="53"/>
      <c r="JVQ33" s="156"/>
      <c r="JVR33" s="226"/>
      <c r="JVS33" s="52"/>
      <c r="JVT33" s="52"/>
      <c r="JVU33" s="52"/>
      <c r="JVV33" s="35"/>
      <c r="JVW33" s="56"/>
      <c r="JVX33" s="52"/>
      <c r="JVY33" s="35"/>
      <c r="JVZ33" s="52"/>
      <c r="JWA33" s="52"/>
      <c r="JWB33" s="52"/>
      <c r="JWC33" s="52"/>
      <c r="JWD33" s="52"/>
      <c r="JWE33" s="53"/>
      <c r="JWF33" s="156"/>
      <c r="JWG33" s="226"/>
      <c r="JWH33" s="52"/>
      <c r="JWI33" s="52"/>
      <c r="JWJ33" s="52"/>
      <c r="JWK33" s="35"/>
      <c r="JWL33" s="56"/>
      <c r="JWM33" s="52"/>
      <c r="JWN33" s="35"/>
      <c r="JWO33" s="52"/>
      <c r="JWP33" s="52"/>
      <c r="JWQ33" s="52"/>
      <c r="JWR33" s="52"/>
      <c r="JWS33" s="52"/>
      <c r="JWT33" s="53"/>
      <c r="JWU33" s="156"/>
      <c r="JWV33" s="226"/>
      <c r="JWW33" s="52"/>
      <c r="JWX33" s="52"/>
      <c r="JWY33" s="52"/>
      <c r="JWZ33" s="35"/>
      <c r="JXA33" s="56"/>
      <c r="JXB33" s="52"/>
      <c r="JXC33" s="35"/>
      <c r="JXD33" s="52"/>
      <c r="JXE33" s="52"/>
      <c r="JXF33" s="52"/>
      <c r="JXG33" s="52"/>
      <c r="JXH33" s="52"/>
      <c r="JXI33" s="53"/>
      <c r="JXJ33" s="156"/>
      <c r="JXK33" s="226"/>
      <c r="JXL33" s="52"/>
      <c r="JXM33" s="52"/>
      <c r="JXN33" s="52"/>
      <c r="JXO33" s="35"/>
      <c r="JXP33" s="56"/>
      <c r="JXQ33" s="52"/>
      <c r="JXR33" s="35"/>
      <c r="JXS33" s="52"/>
      <c r="JXT33" s="52"/>
      <c r="JXU33" s="52"/>
      <c r="JXV33" s="52"/>
      <c r="JXW33" s="52"/>
      <c r="JXX33" s="53"/>
      <c r="JXY33" s="156"/>
      <c r="JXZ33" s="226"/>
      <c r="JYA33" s="52"/>
      <c r="JYB33" s="52"/>
      <c r="JYC33" s="52"/>
      <c r="JYD33" s="35"/>
      <c r="JYE33" s="56"/>
      <c r="JYF33" s="52"/>
      <c r="JYG33" s="35"/>
      <c r="JYH33" s="52"/>
      <c r="JYI33" s="52"/>
      <c r="JYJ33" s="52"/>
      <c r="JYK33" s="52"/>
      <c r="JYL33" s="52"/>
      <c r="JYM33" s="53"/>
      <c r="JYN33" s="156"/>
      <c r="JYO33" s="226"/>
      <c r="JYP33" s="52"/>
      <c r="JYQ33" s="52"/>
      <c r="JYR33" s="52"/>
      <c r="JYS33" s="35"/>
      <c r="JYT33" s="56"/>
      <c r="JYU33" s="52"/>
      <c r="JYV33" s="35"/>
      <c r="JYW33" s="52"/>
      <c r="JYX33" s="52"/>
      <c r="JYY33" s="52"/>
      <c r="JYZ33" s="52"/>
      <c r="JZA33" s="52"/>
      <c r="JZB33" s="53"/>
      <c r="JZC33" s="156"/>
      <c r="JZD33" s="226"/>
      <c r="JZE33" s="52"/>
      <c r="JZF33" s="52"/>
      <c r="JZG33" s="52"/>
      <c r="JZH33" s="35"/>
      <c r="JZI33" s="56"/>
      <c r="JZJ33" s="52"/>
      <c r="JZK33" s="35"/>
      <c r="JZL33" s="52"/>
      <c r="JZM33" s="52"/>
      <c r="JZN33" s="52"/>
      <c r="JZO33" s="52"/>
      <c r="JZP33" s="52"/>
      <c r="JZQ33" s="53"/>
      <c r="JZR33" s="156"/>
      <c r="JZS33" s="226"/>
      <c r="JZT33" s="52"/>
      <c r="JZU33" s="52"/>
      <c r="JZV33" s="52"/>
      <c r="JZW33" s="35"/>
      <c r="JZX33" s="56"/>
      <c r="JZY33" s="52"/>
      <c r="JZZ33" s="35"/>
      <c r="KAA33" s="52"/>
      <c r="KAB33" s="52"/>
      <c r="KAC33" s="52"/>
      <c r="KAD33" s="52"/>
      <c r="KAE33" s="52"/>
      <c r="KAF33" s="53"/>
      <c r="KAG33" s="156"/>
      <c r="KAH33" s="226"/>
      <c r="KAI33" s="52"/>
      <c r="KAJ33" s="52"/>
      <c r="KAK33" s="52"/>
      <c r="KAL33" s="35"/>
      <c r="KAM33" s="56"/>
      <c r="KAN33" s="52"/>
      <c r="KAO33" s="35"/>
      <c r="KAP33" s="52"/>
      <c r="KAQ33" s="52"/>
      <c r="KAR33" s="52"/>
      <c r="KAS33" s="52"/>
      <c r="KAT33" s="52"/>
      <c r="KAU33" s="53"/>
      <c r="KAV33" s="156"/>
      <c r="KAW33" s="226"/>
      <c r="KAX33" s="52"/>
      <c r="KAY33" s="52"/>
      <c r="KAZ33" s="52"/>
      <c r="KBA33" s="35"/>
      <c r="KBB33" s="56"/>
      <c r="KBC33" s="52"/>
      <c r="KBD33" s="35"/>
      <c r="KBE33" s="52"/>
      <c r="KBF33" s="52"/>
      <c r="KBG33" s="52"/>
      <c r="KBH33" s="52"/>
      <c r="KBI33" s="52"/>
      <c r="KBJ33" s="53"/>
      <c r="KBK33" s="156"/>
      <c r="KBL33" s="226"/>
      <c r="KBM33" s="52"/>
      <c r="KBN33" s="52"/>
      <c r="KBO33" s="52"/>
      <c r="KBP33" s="35"/>
      <c r="KBQ33" s="56"/>
      <c r="KBR33" s="52"/>
      <c r="KBS33" s="35"/>
      <c r="KBT33" s="52"/>
      <c r="KBU33" s="52"/>
      <c r="KBV33" s="52"/>
      <c r="KBW33" s="52"/>
      <c r="KBX33" s="52"/>
      <c r="KBY33" s="53"/>
      <c r="KBZ33" s="156"/>
      <c r="KCA33" s="226"/>
      <c r="KCB33" s="52"/>
      <c r="KCC33" s="52"/>
      <c r="KCD33" s="52"/>
      <c r="KCE33" s="35"/>
      <c r="KCF33" s="56"/>
      <c r="KCG33" s="52"/>
      <c r="KCH33" s="35"/>
      <c r="KCI33" s="52"/>
      <c r="KCJ33" s="52"/>
      <c r="KCK33" s="52"/>
      <c r="KCL33" s="52"/>
      <c r="KCM33" s="52"/>
      <c r="KCN33" s="53"/>
      <c r="KCO33" s="156"/>
      <c r="KCP33" s="226"/>
      <c r="KCQ33" s="52"/>
      <c r="KCR33" s="52"/>
      <c r="KCS33" s="52"/>
      <c r="KCT33" s="35"/>
      <c r="KCU33" s="56"/>
      <c r="KCV33" s="52"/>
      <c r="KCW33" s="35"/>
      <c r="KCX33" s="52"/>
      <c r="KCY33" s="52"/>
      <c r="KCZ33" s="52"/>
      <c r="KDA33" s="52"/>
      <c r="KDB33" s="52"/>
      <c r="KDC33" s="53"/>
      <c r="KDD33" s="156"/>
      <c r="KDE33" s="226"/>
      <c r="KDF33" s="52"/>
      <c r="KDG33" s="52"/>
      <c r="KDH33" s="52"/>
      <c r="KDI33" s="35"/>
      <c r="KDJ33" s="56"/>
      <c r="KDK33" s="52"/>
      <c r="KDL33" s="35"/>
      <c r="KDM33" s="52"/>
      <c r="KDN33" s="52"/>
      <c r="KDO33" s="52"/>
      <c r="KDP33" s="52"/>
      <c r="KDQ33" s="52"/>
      <c r="KDR33" s="53"/>
      <c r="KDS33" s="156"/>
      <c r="KDT33" s="226"/>
      <c r="KDU33" s="52"/>
      <c r="KDV33" s="52"/>
      <c r="KDW33" s="52"/>
      <c r="KDX33" s="35"/>
      <c r="KDY33" s="56"/>
      <c r="KDZ33" s="52"/>
      <c r="KEA33" s="35"/>
      <c r="KEB33" s="52"/>
      <c r="KEC33" s="52"/>
      <c r="KED33" s="52"/>
      <c r="KEE33" s="52"/>
      <c r="KEF33" s="52"/>
      <c r="KEG33" s="53"/>
      <c r="KEH33" s="156"/>
      <c r="KEI33" s="226"/>
      <c r="KEJ33" s="52"/>
      <c r="KEK33" s="52"/>
      <c r="KEL33" s="52"/>
      <c r="KEM33" s="35"/>
      <c r="KEN33" s="56"/>
      <c r="KEO33" s="52"/>
      <c r="KEP33" s="35"/>
      <c r="KEQ33" s="52"/>
      <c r="KER33" s="52"/>
      <c r="KES33" s="52"/>
      <c r="KET33" s="52"/>
      <c r="KEU33" s="52"/>
      <c r="KEV33" s="53"/>
      <c r="KEW33" s="156"/>
      <c r="KEX33" s="226"/>
      <c r="KEY33" s="52"/>
      <c r="KEZ33" s="52"/>
      <c r="KFA33" s="52"/>
      <c r="KFB33" s="35"/>
      <c r="KFC33" s="56"/>
      <c r="KFD33" s="52"/>
      <c r="KFE33" s="35"/>
      <c r="KFF33" s="52"/>
      <c r="KFG33" s="52"/>
      <c r="KFH33" s="52"/>
      <c r="KFI33" s="52"/>
      <c r="KFJ33" s="52"/>
      <c r="KFK33" s="53"/>
      <c r="KFL33" s="156"/>
      <c r="KFM33" s="226"/>
      <c r="KFN33" s="52"/>
      <c r="KFO33" s="52"/>
      <c r="KFP33" s="52"/>
      <c r="KFQ33" s="35"/>
      <c r="KFR33" s="56"/>
      <c r="KFS33" s="52"/>
      <c r="KFT33" s="35"/>
      <c r="KFU33" s="52"/>
      <c r="KFV33" s="52"/>
      <c r="KFW33" s="52"/>
      <c r="KFX33" s="52"/>
      <c r="KFY33" s="52"/>
      <c r="KFZ33" s="53"/>
      <c r="KGA33" s="156"/>
      <c r="KGB33" s="226"/>
      <c r="KGC33" s="52"/>
      <c r="KGD33" s="52"/>
      <c r="KGE33" s="52"/>
      <c r="KGF33" s="35"/>
      <c r="KGG33" s="56"/>
      <c r="KGH33" s="52"/>
      <c r="KGI33" s="35"/>
      <c r="KGJ33" s="52"/>
      <c r="KGK33" s="52"/>
      <c r="KGL33" s="52"/>
      <c r="KGM33" s="52"/>
      <c r="KGN33" s="52"/>
      <c r="KGO33" s="53"/>
      <c r="KGP33" s="156"/>
      <c r="KGQ33" s="226"/>
      <c r="KGR33" s="52"/>
      <c r="KGS33" s="52"/>
      <c r="KGT33" s="52"/>
      <c r="KGU33" s="35"/>
      <c r="KGV33" s="56"/>
      <c r="KGW33" s="52"/>
      <c r="KGX33" s="35"/>
      <c r="KGY33" s="52"/>
      <c r="KGZ33" s="52"/>
      <c r="KHA33" s="52"/>
      <c r="KHB33" s="52"/>
      <c r="KHC33" s="52"/>
      <c r="KHD33" s="53"/>
      <c r="KHE33" s="156"/>
      <c r="KHF33" s="226"/>
      <c r="KHG33" s="52"/>
      <c r="KHH33" s="52"/>
      <c r="KHI33" s="52"/>
      <c r="KHJ33" s="35"/>
      <c r="KHK33" s="56"/>
      <c r="KHL33" s="52"/>
      <c r="KHM33" s="35"/>
      <c r="KHN33" s="52"/>
      <c r="KHO33" s="52"/>
      <c r="KHP33" s="52"/>
      <c r="KHQ33" s="52"/>
      <c r="KHR33" s="52"/>
      <c r="KHS33" s="53"/>
      <c r="KHT33" s="156"/>
      <c r="KHU33" s="226"/>
      <c r="KHV33" s="52"/>
      <c r="KHW33" s="52"/>
      <c r="KHX33" s="52"/>
      <c r="KHY33" s="35"/>
      <c r="KHZ33" s="56"/>
      <c r="KIA33" s="52"/>
      <c r="KIB33" s="35"/>
      <c r="KIC33" s="52"/>
      <c r="KID33" s="52"/>
      <c r="KIE33" s="52"/>
      <c r="KIF33" s="52"/>
      <c r="KIG33" s="52"/>
      <c r="KIH33" s="53"/>
      <c r="KII33" s="156"/>
      <c r="KIJ33" s="226"/>
      <c r="KIK33" s="52"/>
      <c r="KIL33" s="52"/>
      <c r="KIM33" s="52"/>
      <c r="KIN33" s="35"/>
      <c r="KIO33" s="56"/>
      <c r="KIP33" s="52"/>
      <c r="KIQ33" s="35"/>
      <c r="KIR33" s="52"/>
      <c r="KIS33" s="52"/>
      <c r="KIT33" s="52"/>
      <c r="KIU33" s="52"/>
      <c r="KIV33" s="52"/>
      <c r="KIW33" s="53"/>
      <c r="KIX33" s="156"/>
      <c r="KIY33" s="226"/>
      <c r="KIZ33" s="52"/>
      <c r="KJA33" s="52"/>
      <c r="KJB33" s="52"/>
      <c r="KJC33" s="35"/>
      <c r="KJD33" s="56"/>
      <c r="KJE33" s="52"/>
      <c r="KJF33" s="35"/>
      <c r="KJG33" s="52"/>
      <c r="KJH33" s="52"/>
      <c r="KJI33" s="52"/>
      <c r="KJJ33" s="52"/>
      <c r="KJK33" s="52"/>
      <c r="KJL33" s="53"/>
      <c r="KJM33" s="156"/>
      <c r="KJN33" s="226"/>
      <c r="KJO33" s="52"/>
      <c r="KJP33" s="52"/>
      <c r="KJQ33" s="52"/>
      <c r="KJR33" s="35"/>
      <c r="KJS33" s="56"/>
      <c r="KJT33" s="52"/>
      <c r="KJU33" s="35"/>
      <c r="KJV33" s="52"/>
      <c r="KJW33" s="52"/>
      <c r="KJX33" s="52"/>
      <c r="KJY33" s="52"/>
      <c r="KJZ33" s="52"/>
      <c r="KKA33" s="53"/>
      <c r="KKB33" s="156"/>
      <c r="KKC33" s="226"/>
      <c r="KKD33" s="52"/>
      <c r="KKE33" s="52"/>
      <c r="KKF33" s="52"/>
      <c r="KKG33" s="35"/>
      <c r="KKH33" s="56"/>
      <c r="KKI33" s="52"/>
      <c r="KKJ33" s="35"/>
      <c r="KKK33" s="52"/>
      <c r="KKL33" s="52"/>
      <c r="KKM33" s="52"/>
      <c r="KKN33" s="52"/>
      <c r="KKO33" s="52"/>
      <c r="KKP33" s="53"/>
      <c r="KKQ33" s="156"/>
      <c r="KKR33" s="226"/>
      <c r="KKS33" s="52"/>
      <c r="KKT33" s="52"/>
      <c r="KKU33" s="52"/>
      <c r="KKV33" s="35"/>
      <c r="KKW33" s="56"/>
      <c r="KKX33" s="52"/>
      <c r="KKY33" s="35"/>
      <c r="KKZ33" s="52"/>
      <c r="KLA33" s="52"/>
      <c r="KLB33" s="52"/>
      <c r="KLC33" s="52"/>
      <c r="KLD33" s="52"/>
      <c r="KLE33" s="53"/>
      <c r="KLF33" s="156"/>
      <c r="KLG33" s="226"/>
      <c r="KLH33" s="52"/>
      <c r="KLI33" s="52"/>
      <c r="KLJ33" s="52"/>
      <c r="KLK33" s="35"/>
      <c r="KLL33" s="56"/>
      <c r="KLM33" s="52"/>
      <c r="KLN33" s="35"/>
      <c r="KLO33" s="52"/>
      <c r="KLP33" s="52"/>
      <c r="KLQ33" s="52"/>
      <c r="KLR33" s="52"/>
      <c r="KLS33" s="52"/>
      <c r="KLT33" s="53"/>
      <c r="KLU33" s="156"/>
      <c r="KLV33" s="226"/>
      <c r="KLW33" s="52"/>
      <c r="KLX33" s="52"/>
      <c r="KLY33" s="52"/>
      <c r="KLZ33" s="35"/>
      <c r="KMA33" s="56"/>
      <c r="KMB33" s="52"/>
      <c r="KMC33" s="35"/>
      <c r="KMD33" s="52"/>
      <c r="KME33" s="52"/>
      <c r="KMF33" s="52"/>
      <c r="KMG33" s="52"/>
      <c r="KMH33" s="52"/>
      <c r="KMI33" s="53"/>
      <c r="KMJ33" s="156"/>
      <c r="KMK33" s="226"/>
      <c r="KML33" s="52"/>
      <c r="KMM33" s="52"/>
      <c r="KMN33" s="52"/>
      <c r="KMO33" s="35"/>
      <c r="KMP33" s="56"/>
      <c r="KMQ33" s="52"/>
      <c r="KMR33" s="35"/>
      <c r="KMS33" s="52"/>
      <c r="KMT33" s="52"/>
      <c r="KMU33" s="52"/>
      <c r="KMV33" s="52"/>
      <c r="KMW33" s="52"/>
      <c r="KMX33" s="53"/>
      <c r="KMY33" s="156"/>
      <c r="KMZ33" s="226"/>
      <c r="KNA33" s="52"/>
      <c r="KNB33" s="52"/>
      <c r="KNC33" s="52"/>
      <c r="KND33" s="35"/>
      <c r="KNE33" s="56"/>
      <c r="KNF33" s="52"/>
      <c r="KNG33" s="35"/>
      <c r="KNH33" s="52"/>
      <c r="KNI33" s="52"/>
      <c r="KNJ33" s="52"/>
      <c r="KNK33" s="52"/>
      <c r="KNL33" s="52"/>
      <c r="KNM33" s="53"/>
      <c r="KNN33" s="156"/>
      <c r="KNO33" s="226"/>
      <c r="KNP33" s="52"/>
      <c r="KNQ33" s="52"/>
      <c r="KNR33" s="52"/>
      <c r="KNS33" s="35"/>
      <c r="KNT33" s="56"/>
      <c r="KNU33" s="52"/>
      <c r="KNV33" s="35"/>
      <c r="KNW33" s="52"/>
      <c r="KNX33" s="52"/>
      <c r="KNY33" s="52"/>
      <c r="KNZ33" s="52"/>
      <c r="KOA33" s="52"/>
      <c r="KOB33" s="53"/>
      <c r="KOC33" s="156"/>
      <c r="KOD33" s="226"/>
      <c r="KOE33" s="52"/>
      <c r="KOF33" s="52"/>
      <c r="KOG33" s="52"/>
      <c r="KOH33" s="35"/>
      <c r="KOI33" s="56"/>
      <c r="KOJ33" s="52"/>
      <c r="KOK33" s="35"/>
      <c r="KOL33" s="52"/>
      <c r="KOM33" s="52"/>
      <c r="KON33" s="52"/>
      <c r="KOO33" s="52"/>
      <c r="KOP33" s="52"/>
      <c r="KOQ33" s="53"/>
      <c r="KOR33" s="156"/>
      <c r="KOS33" s="226"/>
      <c r="KOT33" s="52"/>
      <c r="KOU33" s="52"/>
      <c r="KOV33" s="52"/>
      <c r="KOW33" s="35"/>
      <c r="KOX33" s="56"/>
      <c r="KOY33" s="52"/>
      <c r="KOZ33" s="35"/>
      <c r="KPA33" s="52"/>
      <c r="KPB33" s="52"/>
      <c r="KPC33" s="52"/>
      <c r="KPD33" s="52"/>
      <c r="KPE33" s="52"/>
      <c r="KPF33" s="53"/>
      <c r="KPG33" s="156"/>
      <c r="KPH33" s="226"/>
      <c r="KPI33" s="52"/>
      <c r="KPJ33" s="52"/>
      <c r="KPK33" s="52"/>
      <c r="KPL33" s="35"/>
      <c r="KPM33" s="56"/>
      <c r="KPN33" s="52"/>
      <c r="KPO33" s="35"/>
      <c r="KPP33" s="52"/>
      <c r="KPQ33" s="52"/>
      <c r="KPR33" s="52"/>
      <c r="KPS33" s="52"/>
      <c r="KPT33" s="52"/>
      <c r="KPU33" s="53"/>
      <c r="KPV33" s="156"/>
      <c r="KPW33" s="226"/>
      <c r="KPX33" s="52"/>
      <c r="KPY33" s="52"/>
      <c r="KPZ33" s="52"/>
      <c r="KQA33" s="35"/>
      <c r="KQB33" s="56"/>
      <c r="KQC33" s="52"/>
      <c r="KQD33" s="35"/>
      <c r="KQE33" s="52"/>
      <c r="KQF33" s="52"/>
      <c r="KQG33" s="52"/>
      <c r="KQH33" s="52"/>
      <c r="KQI33" s="52"/>
      <c r="KQJ33" s="53"/>
      <c r="KQK33" s="156"/>
      <c r="KQL33" s="226"/>
      <c r="KQM33" s="52"/>
      <c r="KQN33" s="52"/>
      <c r="KQO33" s="52"/>
      <c r="KQP33" s="35"/>
      <c r="KQQ33" s="56"/>
      <c r="KQR33" s="52"/>
      <c r="KQS33" s="35"/>
      <c r="KQT33" s="52"/>
      <c r="KQU33" s="52"/>
      <c r="KQV33" s="52"/>
      <c r="KQW33" s="52"/>
      <c r="KQX33" s="52"/>
      <c r="KQY33" s="53"/>
      <c r="KQZ33" s="156"/>
      <c r="KRA33" s="226"/>
      <c r="KRB33" s="52"/>
      <c r="KRC33" s="52"/>
      <c r="KRD33" s="52"/>
      <c r="KRE33" s="35"/>
      <c r="KRF33" s="56"/>
      <c r="KRG33" s="52"/>
      <c r="KRH33" s="35"/>
      <c r="KRI33" s="52"/>
      <c r="KRJ33" s="52"/>
      <c r="KRK33" s="52"/>
      <c r="KRL33" s="52"/>
      <c r="KRM33" s="52"/>
      <c r="KRN33" s="53"/>
      <c r="KRO33" s="156"/>
      <c r="KRP33" s="226"/>
      <c r="KRQ33" s="52"/>
      <c r="KRR33" s="52"/>
      <c r="KRS33" s="52"/>
      <c r="KRT33" s="35"/>
      <c r="KRU33" s="56"/>
      <c r="KRV33" s="52"/>
      <c r="KRW33" s="35"/>
      <c r="KRX33" s="52"/>
      <c r="KRY33" s="52"/>
      <c r="KRZ33" s="52"/>
      <c r="KSA33" s="52"/>
      <c r="KSB33" s="52"/>
      <c r="KSC33" s="53"/>
      <c r="KSD33" s="156"/>
      <c r="KSE33" s="226"/>
      <c r="KSF33" s="52"/>
      <c r="KSG33" s="52"/>
      <c r="KSH33" s="52"/>
      <c r="KSI33" s="35"/>
      <c r="KSJ33" s="56"/>
      <c r="KSK33" s="52"/>
      <c r="KSL33" s="35"/>
      <c r="KSM33" s="52"/>
      <c r="KSN33" s="52"/>
      <c r="KSO33" s="52"/>
      <c r="KSP33" s="52"/>
      <c r="KSQ33" s="52"/>
      <c r="KSR33" s="53"/>
      <c r="KSS33" s="156"/>
      <c r="KST33" s="226"/>
      <c r="KSU33" s="52"/>
      <c r="KSV33" s="52"/>
      <c r="KSW33" s="52"/>
      <c r="KSX33" s="35"/>
      <c r="KSY33" s="56"/>
      <c r="KSZ33" s="52"/>
      <c r="KTA33" s="35"/>
      <c r="KTB33" s="52"/>
      <c r="KTC33" s="52"/>
      <c r="KTD33" s="52"/>
      <c r="KTE33" s="52"/>
      <c r="KTF33" s="52"/>
      <c r="KTG33" s="53"/>
      <c r="KTH33" s="156"/>
      <c r="KTI33" s="226"/>
      <c r="KTJ33" s="52"/>
      <c r="KTK33" s="52"/>
      <c r="KTL33" s="52"/>
      <c r="KTM33" s="35"/>
      <c r="KTN33" s="56"/>
      <c r="KTO33" s="52"/>
      <c r="KTP33" s="35"/>
      <c r="KTQ33" s="52"/>
      <c r="KTR33" s="52"/>
      <c r="KTS33" s="52"/>
      <c r="KTT33" s="52"/>
      <c r="KTU33" s="52"/>
      <c r="KTV33" s="53"/>
      <c r="KTW33" s="156"/>
      <c r="KTX33" s="226"/>
      <c r="KTY33" s="52"/>
      <c r="KTZ33" s="52"/>
      <c r="KUA33" s="52"/>
      <c r="KUB33" s="35"/>
      <c r="KUC33" s="56"/>
      <c r="KUD33" s="52"/>
      <c r="KUE33" s="35"/>
      <c r="KUF33" s="52"/>
      <c r="KUG33" s="52"/>
      <c r="KUH33" s="52"/>
      <c r="KUI33" s="52"/>
      <c r="KUJ33" s="52"/>
      <c r="KUK33" s="53"/>
      <c r="KUL33" s="156"/>
      <c r="KUM33" s="226"/>
      <c r="KUN33" s="52"/>
      <c r="KUO33" s="52"/>
      <c r="KUP33" s="52"/>
      <c r="KUQ33" s="35"/>
      <c r="KUR33" s="56"/>
      <c r="KUS33" s="52"/>
      <c r="KUT33" s="35"/>
      <c r="KUU33" s="52"/>
      <c r="KUV33" s="52"/>
      <c r="KUW33" s="52"/>
      <c r="KUX33" s="52"/>
      <c r="KUY33" s="52"/>
      <c r="KUZ33" s="53"/>
      <c r="KVA33" s="156"/>
      <c r="KVB33" s="226"/>
      <c r="KVC33" s="52"/>
      <c r="KVD33" s="52"/>
      <c r="KVE33" s="52"/>
      <c r="KVF33" s="35"/>
      <c r="KVG33" s="56"/>
      <c r="KVH33" s="52"/>
      <c r="KVI33" s="35"/>
      <c r="KVJ33" s="52"/>
      <c r="KVK33" s="52"/>
      <c r="KVL33" s="52"/>
      <c r="KVM33" s="52"/>
      <c r="KVN33" s="52"/>
      <c r="KVO33" s="53"/>
      <c r="KVP33" s="156"/>
      <c r="KVQ33" s="226"/>
      <c r="KVR33" s="52"/>
      <c r="KVS33" s="52"/>
      <c r="KVT33" s="52"/>
      <c r="KVU33" s="35"/>
      <c r="KVV33" s="56"/>
      <c r="KVW33" s="52"/>
      <c r="KVX33" s="35"/>
      <c r="KVY33" s="52"/>
      <c r="KVZ33" s="52"/>
      <c r="KWA33" s="52"/>
      <c r="KWB33" s="52"/>
      <c r="KWC33" s="52"/>
      <c r="KWD33" s="53"/>
      <c r="KWE33" s="156"/>
      <c r="KWF33" s="226"/>
      <c r="KWG33" s="52"/>
      <c r="KWH33" s="52"/>
      <c r="KWI33" s="52"/>
      <c r="KWJ33" s="35"/>
      <c r="KWK33" s="56"/>
      <c r="KWL33" s="52"/>
      <c r="KWM33" s="35"/>
      <c r="KWN33" s="52"/>
      <c r="KWO33" s="52"/>
      <c r="KWP33" s="52"/>
      <c r="KWQ33" s="52"/>
      <c r="KWR33" s="52"/>
      <c r="KWS33" s="53"/>
      <c r="KWT33" s="156"/>
      <c r="KWU33" s="226"/>
      <c r="KWV33" s="52"/>
      <c r="KWW33" s="52"/>
      <c r="KWX33" s="52"/>
      <c r="KWY33" s="35"/>
      <c r="KWZ33" s="56"/>
      <c r="KXA33" s="52"/>
      <c r="KXB33" s="35"/>
      <c r="KXC33" s="52"/>
      <c r="KXD33" s="52"/>
      <c r="KXE33" s="52"/>
      <c r="KXF33" s="52"/>
      <c r="KXG33" s="52"/>
      <c r="KXH33" s="53"/>
      <c r="KXI33" s="156"/>
      <c r="KXJ33" s="226"/>
      <c r="KXK33" s="52"/>
      <c r="KXL33" s="52"/>
      <c r="KXM33" s="52"/>
      <c r="KXN33" s="35"/>
      <c r="KXO33" s="56"/>
      <c r="KXP33" s="52"/>
      <c r="KXQ33" s="35"/>
      <c r="KXR33" s="52"/>
      <c r="KXS33" s="52"/>
      <c r="KXT33" s="52"/>
      <c r="KXU33" s="52"/>
      <c r="KXV33" s="52"/>
      <c r="KXW33" s="53"/>
      <c r="KXX33" s="156"/>
      <c r="KXY33" s="226"/>
      <c r="KXZ33" s="52"/>
      <c r="KYA33" s="52"/>
      <c r="KYB33" s="52"/>
      <c r="KYC33" s="35"/>
      <c r="KYD33" s="56"/>
      <c r="KYE33" s="52"/>
      <c r="KYF33" s="35"/>
      <c r="KYG33" s="52"/>
      <c r="KYH33" s="52"/>
      <c r="KYI33" s="52"/>
      <c r="KYJ33" s="52"/>
      <c r="KYK33" s="52"/>
      <c r="KYL33" s="53"/>
      <c r="KYM33" s="156"/>
      <c r="KYN33" s="226"/>
      <c r="KYO33" s="52"/>
      <c r="KYP33" s="52"/>
      <c r="KYQ33" s="52"/>
      <c r="KYR33" s="35"/>
      <c r="KYS33" s="56"/>
      <c r="KYT33" s="52"/>
      <c r="KYU33" s="35"/>
      <c r="KYV33" s="52"/>
      <c r="KYW33" s="52"/>
      <c r="KYX33" s="52"/>
      <c r="KYY33" s="52"/>
      <c r="KYZ33" s="52"/>
      <c r="KZA33" s="53"/>
      <c r="KZB33" s="156"/>
      <c r="KZC33" s="226"/>
      <c r="KZD33" s="52"/>
      <c r="KZE33" s="52"/>
      <c r="KZF33" s="52"/>
      <c r="KZG33" s="35"/>
      <c r="KZH33" s="56"/>
      <c r="KZI33" s="52"/>
      <c r="KZJ33" s="35"/>
      <c r="KZK33" s="52"/>
      <c r="KZL33" s="52"/>
      <c r="KZM33" s="52"/>
      <c r="KZN33" s="52"/>
      <c r="KZO33" s="52"/>
      <c r="KZP33" s="53"/>
      <c r="KZQ33" s="156"/>
      <c r="KZR33" s="226"/>
      <c r="KZS33" s="52"/>
      <c r="KZT33" s="52"/>
      <c r="KZU33" s="52"/>
      <c r="KZV33" s="35"/>
      <c r="KZW33" s="56"/>
      <c r="KZX33" s="52"/>
      <c r="KZY33" s="35"/>
      <c r="KZZ33" s="52"/>
      <c r="LAA33" s="52"/>
      <c r="LAB33" s="52"/>
      <c r="LAC33" s="52"/>
      <c r="LAD33" s="52"/>
      <c r="LAE33" s="53"/>
      <c r="LAF33" s="156"/>
      <c r="LAG33" s="226"/>
      <c r="LAH33" s="52"/>
      <c r="LAI33" s="52"/>
      <c r="LAJ33" s="52"/>
      <c r="LAK33" s="35"/>
      <c r="LAL33" s="56"/>
      <c r="LAM33" s="52"/>
      <c r="LAN33" s="35"/>
      <c r="LAO33" s="52"/>
      <c r="LAP33" s="52"/>
      <c r="LAQ33" s="52"/>
      <c r="LAR33" s="52"/>
      <c r="LAS33" s="52"/>
      <c r="LAT33" s="53"/>
      <c r="LAU33" s="156"/>
      <c r="LAV33" s="226"/>
      <c r="LAW33" s="52"/>
      <c r="LAX33" s="52"/>
      <c r="LAY33" s="52"/>
      <c r="LAZ33" s="35"/>
      <c r="LBA33" s="56"/>
      <c r="LBB33" s="52"/>
      <c r="LBC33" s="35"/>
      <c r="LBD33" s="52"/>
      <c r="LBE33" s="52"/>
      <c r="LBF33" s="52"/>
      <c r="LBG33" s="52"/>
      <c r="LBH33" s="52"/>
      <c r="LBI33" s="53"/>
      <c r="LBJ33" s="156"/>
      <c r="LBK33" s="226"/>
      <c r="LBL33" s="52"/>
      <c r="LBM33" s="52"/>
      <c r="LBN33" s="52"/>
      <c r="LBO33" s="35"/>
      <c r="LBP33" s="56"/>
      <c r="LBQ33" s="52"/>
      <c r="LBR33" s="35"/>
      <c r="LBS33" s="52"/>
      <c r="LBT33" s="52"/>
      <c r="LBU33" s="52"/>
      <c r="LBV33" s="52"/>
      <c r="LBW33" s="52"/>
      <c r="LBX33" s="53"/>
      <c r="LBY33" s="156"/>
      <c r="LBZ33" s="226"/>
      <c r="LCA33" s="52"/>
      <c r="LCB33" s="52"/>
      <c r="LCC33" s="52"/>
      <c r="LCD33" s="35"/>
      <c r="LCE33" s="56"/>
      <c r="LCF33" s="52"/>
      <c r="LCG33" s="35"/>
      <c r="LCH33" s="52"/>
      <c r="LCI33" s="52"/>
      <c r="LCJ33" s="52"/>
      <c r="LCK33" s="52"/>
      <c r="LCL33" s="52"/>
      <c r="LCM33" s="53"/>
      <c r="LCN33" s="156"/>
      <c r="LCO33" s="226"/>
      <c r="LCP33" s="52"/>
      <c r="LCQ33" s="52"/>
      <c r="LCR33" s="52"/>
      <c r="LCS33" s="35"/>
      <c r="LCT33" s="56"/>
      <c r="LCU33" s="52"/>
      <c r="LCV33" s="35"/>
      <c r="LCW33" s="52"/>
      <c r="LCX33" s="52"/>
      <c r="LCY33" s="52"/>
      <c r="LCZ33" s="52"/>
      <c r="LDA33" s="52"/>
      <c r="LDB33" s="53"/>
      <c r="LDC33" s="156"/>
      <c r="LDD33" s="226"/>
      <c r="LDE33" s="52"/>
      <c r="LDF33" s="52"/>
      <c r="LDG33" s="52"/>
      <c r="LDH33" s="35"/>
      <c r="LDI33" s="56"/>
      <c r="LDJ33" s="52"/>
      <c r="LDK33" s="35"/>
      <c r="LDL33" s="52"/>
      <c r="LDM33" s="52"/>
      <c r="LDN33" s="52"/>
      <c r="LDO33" s="52"/>
      <c r="LDP33" s="52"/>
      <c r="LDQ33" s="53"/>
      <c r="LDR33" s="156"/>
      <c r="LDS33" s="226"/>
      <c r="LDT33" s="52"/>
      <c r="LDU33" s="52"/>
      <c r="LDV33" s="52"/>
      <c r="LDW33" s="35"/>
      <c r="LDX33" s="56"/>
      <c r="LDY33" s="52"/>
      <c r="LDZ33" s="35"/>
      <c r="LEA33" s="52"/>
      <c r="LEB33" s="52"/>
      <c r="LEC33" s="52"/>
      <c r="LED33" s="52"/>
      <c r="LEE33" s="52"/>
      <c r="LEF33" s="53"/>
      <c r="LEG33" s="156"/>
      <c r="LEH33" s="226"/>
      <c r="LEI33" s="52"/>
      <c r="LEJ33" s="52"/>
      <c r="LEK33" s="52"/>
      <c r="LEL33" s="35"/>
      <c r="LEM33" s="56"/>
      <c r="LEN33" s="52"/>
      <c r="LEO33" s="35"/>
      <c r="LEP33" s="52"/>
      <c r="LEQ33" s="52"/>
      <c r="LER33" s="52"/>
      <c r="LES33" s="52"/>
      <c r="LET33" s="52"/>
      <c r="LEU33" s="53"/>
      <c r="LEV33" s="156"/>
      <c r="LEW33" s="226"/>
      <c r="LEX33" s="52"/>
      <c r="LEY33" s="52"/>
      <c r="LEZ33" s="52"/>
      <c r="LFA33" s="35"/>
      <c r="LFB33" s="56"/>
      <c r="LFC33" s="52"/>
      <c r="LFD33" s="35"/>
      <c r="LFE33" s="52"/>
      <c r="LFF33" s="52"/>
      <c r="LFG33" s="52"/>
      <c r="LFH33" s="52"/>
      <c r="LFI33" s="52"/>
      <c r="LFJ33" s="53"/>
      <c r="LFK33" s="156"/>
      <c r="LFL33" s="226"/>
      <c r="LFM33" s="52"/>
      <c r="LFN33" s="52"/>
      <c r="LFO33" s="52"/>
      <c r="LFP33" s="35"/>
      <c r="LFQ33" s="56"/>
      <c r="LFR33" s="52"/>
      <c r="LFS33" s="35"/>
      <c r="LFT33" s="52"/>
      <c r="LFU33" s="52"/>
      <c r="LFV33" s="52"/>
      <c r="LFW33" s="52"/>
      <c r="LFX33" s="52"/>
      <c r="LFY33" s="53"/>
      <c r="LFZ33" s="156"/>
      <c r="LGA33" s="226"/>
      <c r="LGB33" s="52"/>
      <c r="LGC33" s="52"/>
      <c r="LGD33" s="52"/>
      <c r="LGE33" s="35"/>
      <c r="LGF33" s="56"/>
      <c r="LGG33" s="52"/>
      <c r="LGH33" s="35"/>
      <c r="LGI33" s="52"/>
      <c r="LGJ33" s="52"/>
      <c r="LGK33" s="52"/>
      <c r="LGL33" s="52"/>
      <c r="LGM33" s="52"/>
      <c r="LGN33" s="53"/>
      <c r="LGO33" s="156"/>
      <c r="LGP33" s="226"/>
      <c r="LGQ33" s="52"/>
      <c r="LGR33" s="52"/>
      <c r="LGS33" s="52"/>
      <c r="LGT33" s="35"/>
      <c r="LGU33" s="56"/>
      <c r="LGV33" s="52"/>
      <c r="LGW33" s="35"/>
      <c r="LGX33" s="52"/>
      <c r="LGY33" s="52"/>
      <c r="LGZ33" s="52"/>
      <c r="LHA33" s="52"/>
      <c r="LHB33" s="52"/>
      <c r="LHC33" s="53"/>
      <c r="LHD33" s="156"/>
      <c r="LHE33" s="226"/>
      <c r="LHF33" s="52"/>
      <c r="LHG33" s="52"/>
      <c r="LHH33" s="52"/>
      <c r="LHI33" s="35"/>
      <c r="LHJ33" s="56"/>
      <c r="LHK33" s="52"/>
      <c r="LHL33" s="35"/>
      <c r="LHM33" s="52"/>
      <c r="LHN33" s="52"/>
      <c r="LHO33" s="52"/>
      <c r="LHP33" s="52"/>
      <c r="LHQ33" s="52"/>
      <c r="LHR33" s="53"/>
      <c r="LHS33" s="156"/>
      <c r="LHT33" s="226"/>
      <c r="LHU33" s="52"/>
      <c r="LHV33" s="52"/>
      <c r="LHW33" s="52"/>
      <c r="LHX33" s="35"/>
      <c r="LHY33" s="56"/>
      <c r="LHZ33" s="52"/>
      <c r="LIA33" s="35"/>
      <c r="LIB33" s="52"/>
      <c r="LIC33" s="52"/>
      <c r="LID33" s="52"/>
      <c r="LIE33" s="52"/>
      <c r="LIF33" s="52"/>
      <c r="LIG33" s="53"/>
      <c r="LIH33" s="156"/>
      <c r="LII33" s="226"/>
      <c r="LIJ33" s="52"/>
      <c r="LIK33" s="52"/>
      <c r="LIL33" s="52"/>
      <c r="LIM33" s="35"/>
      <c r="LIN33" s="56"/>
      <c r="LIO33" s="52"/>
      <c r="LIP33" s="35"/>
      <c r="LIQ33" s="52"/>
      <c r="LIR33" s="52"/>
      <c r="LIS33" s="52"/>
      <c r="LIT33" s="52"/>
      <c r="LIU33" s="52"/>
      <c r="LIV33" s="53"/>
      <c r="LIW33" s="156"/>
      <c r="LIX33" s="226"/>
      <c r="LIY33" s="52"/>
      <c r="LIZ33" s="52"/>
      <c r="LJA33" s="52"/>
      <c r="LJB33" s="35"/>
      <c r="LJC33" s="56"/>
      <c r="LJD33" s="52"/>
      <c r="LJE33" s="35"/>
      <c r="LJF33" s="52"/>
      <c r="LJG33" s="52"/>
      <c r="LJH33" s="52"/>
      <c r="LJI33" s="52"/>
      <c r="LJJ33" s="52"/>
      <c r="LJK33" s="53"/>
      <c r="LJL33" s="156"/>
      <c r="LJM33" s="226"/>
      <c r="LJN33" s="52"/>
      <c r="LJO33" s="52"/>
      <c r="LJP33" s="52"/>
      <c r="LJQ33" s="35"/>
      <c r="LJR33" s="56"/>
      <c r="LJS33" s="52"/>
      <c r="LJT33" s="35"/>
      <c r="LJU33" s="52"/>
      <c r="LJV33" s="52"/>
      <c r="LJW33" s="52"/>
      <c r="LJX33" s="52"/>
      <c r="LJY33" s="52"/>
      <c r="LJZ33" s="53"/>
      <c r="LKA33" s="156"/>
      <c r="LKB33" s="226"/>
      <c r="LKC33" s="52"/>
      <c r="LKD33" s="52"/>
      <c r="LKE33" s="52"/>
      <c r="LKF33" s="35"/>
      <c r="LKG33" s="56"/>
      <c r="LKH33" s="52"/>
      <c r="LKI33" s="35"/>
      <c r="LKJ33" s="52"/>
      <c r="LKK33" s="52"/>
      <c r="LKL33" s="52"/>
      <c r="LKM33" s="52"/>
      <c r="LKN33" s="52"/>
      <c r="LKO33" s="53"/>
      <c r="LKP33" s="156"/>
      <c r="LKQ33" s="226"/>
      <c r="LKR33" s="52"/>
      <c r="LKS33" s="52"/>
      <c r="LKT33" s="52"/>
      <c r="LKU33" s="35"/>
      <c r="LKV33" s="56"/>
      <c r="LKW33" s="52"/>
      <c r="LKX33" s="35"/>
      <c r="LKY33" s="52"/>
      <c r="LKZ33" s="52"/>
      <c r="LLA33" s="52"/>
      <c r="LLB33" s="52"/>
      <c r="LLC33" s="52"/>
      <c r="LLD33" s="53"/>
      <c r="LLE33" s="156"/>
      <c r="LLF33" s="226"/>
      <c r="LLG33" s="52"/>
      <c r="LLH33" s="52"/>
      <c r="LLI33" s="52"/>
      <c r="LLJ33" s="35"/>
      <c r="LLK33" s="56"/>
      <c r="LLL33" s="52"/>
      <c r="LLM33" s="35"/>
      <c r="LLN33" s="52"/>
      <c r="LLO33" s="52"/>
      <c r="LLP33" s="52"/>
      <c r="LLQ33" s="52"/>
      <c r="LLR33" s="52"/>
      <c r="LLS33" s="53"/>
      <c r="LLT33" s="156"/>
      <c r="LLU33" s="226"/>
      <c r="LLV33" s="52"/>
      <c r="LLW33" s="52"/>
      <c r="LLX33" s="52"/>
      <c r="LLY33" s="35"/>
      <c r="LLZ33" s="56"/>
      <c r="LMA33" s="52"/>
      <c r="LMB33" s="35"/>
      <c r="LMC33" s="52"/>
      <c r="LMD33" s="52"/>
      <c r="LME33" s="52"/>
      <c r="LMF33" s="52"/>
      <c r="LMG33" s="52"/>
      <c r="LMH33" s="53"/>
      <c r="LMI33" s="156"/>
      <c r="LMJ33" s="226"/>
      <c r="LMK33" s="52"/>
      <c r="LML33" s="52"/>
      <c r="LMM33" s="52"/>
      <c r="LMN33" s="35"/>
      <c r="LMO33" s="56"/>
      <c r="LMP33" s="52"/>
      <c r="LMQ33" s="35"/>
      <c r="LMR33" s="52"/>
      <c r="LMS33" s="52"/>
      <c r="LMT33" s="52"/>
      <c r="LMU33" s="52"/>
      <c r="LMV33" s="52"/>
      <c r="LMW33" s="53"/>
      <c r="LMX33" s="156"/>
      <c r="LMY33" s="226"/>
      <c r="LMZ33" s="52"/>
      <c r="LNA33" s="52"/>
      <c r="LNB33" s="52"/>
      <c r="LNC33" s="35"/>
      <c r="LND33" s="56"/>
      <c r="LNE33" s="52"/>
      <c r="LNF33" s="35"/>
      <c r="LNG33" s="52"/>
      <c r="LNH33" s="52"/>
      <c r="LNI33" s="52"/>
      <c r="LNJ33" s="52"/>
      <c r="LNK33" s="52"/>
      <c r="LNL33" s="53"/>
      <c r="LNM33" s="156"/>
      <c r="LNN33" s="226"/>
      <c r="LNO33" s="52"/>
      <c r="LNP33" s="52"/>
      <c r="LNQ33" s="52"/>
      <c r="LNR33" s="35"/>
      <c r="LNS33" s="56"/>
      <c r="LNT33" s="52"/>
      <c r="LNU33" s="35"/>
      <c r="LNV33" s="52"/>
      <c r="LNW33" s="52"/>
      <c r="LNX33" s="52"/>
      <c r="LNY33" s="52"/>
      <c r="LNZ33" s="52"/>
      <c r="LOA33" s="53"/>
      <c r="LOB33" s="156"/>
      <c r="LOC33" s="226"/>
      <c r="LOD33" s="52"/>
      <c r="LOE33" s="52"/>
      <c r="LOF33" s="52"/>
      <c r="LOG33" s="35"/>
      <c r="LOH33" s="56"/>
      <c r="LOI33" s="52"/>
      <c r="LOJ33" s="35"/>
      <c r="LOK33" s="52"/>
      <c r="LOL33" s="52"/>
      <c r="LOM33" s="52"/>
      <c r="LON33" s="52"/>
      <c r="LOO33" s="52"/>
      <c r="LOP33" s="53"/>
      <c r="LOQ33" s="156"/>
      <c r="LOR33" s="226"/>
      <c r="LOS33" s="52"/>
      <c r="LOT33" s="52"/>
      <c r="LOU33" s="52"/>
      <c r="LOV33" s="35"/>
      <c r="LOW33" s="56"/>
      <c r="LOX33" s="52"/>
      <c r="LOY33" s="35"/>
      <c r="LOZ33" s="52"/>
      <c r="LPA33" s="52"/>
      <c r="LPB33" s="52"/>
      <c r="LPC33" s="52"/>
      <c r="LPD33" s="52"/>
      <c r="LPE33" s="53"/>
      <c r="LPF33" s="156"/>
      <c r="LPG33" s="226"/>
      <c r="LPH33" s="52"/>
      <c r="LPI33" s="52"/>
      <c r="LPJ33" s="52"/>
      <c r="LPK33" s="35"/>
      <c r="LPL33" s="56"/>
      <c r="LPM33" s="52"/>
      <c r="LPN33" s="35"/>
      <c r="LPO33" s="52"/>
      <c r="LPP33" s="52"/>
      <c r="LPQ33" s="52"/>
      <c r="LPR33" s="52"/>
      <c r="LPS33" s="52"/>
      <c r="LPT33" s="53"/>
      <c r="LPU33" s="156"/>
      <c r="LPV33" s="226"/>
      <c r="LPW33" s="52"/>
      <c r="LPX33" s="52"/>
      <c r="LPY33" s="52"/>
      <c r="LPZ33" s="35"/>
      <c r="LQA33" s="56"/>
      <c r="LQB33" s="52"/>
      <c r="LQC33" s="35"/>
      <c r="LQD33" s="52"/>
      <c r="LQE33" s="52"/>
      <c r="LQF33" s="52"/>
      <c r="LQG33" s="52"/>
      <c r="LQH33" s="52"/>
      <c r="LQI33" s="53"/>
      <c r="LQJ33" s="156"/>
      <c r="LQK33" s="226"/>
      <c r="LQL33" s="52"/>
      <c r="LQM33" s="52"/>
      <c r="LQN33" s="52"/>
      <c r="LQO33" s="35"/>
      <c r="LQP33" s="56"/>
      <c r="LQQ33" s="52"/>
      <c r="LQR33" s="35"/>
      <c r="LQS33" s="52"/>
      <c r="LQT33" s="52"/>
      <c r="LQU33" s="52"/>
      <c r="LQV33" s="52"/>
      <c r="LQW33" s="52"/>
      <c r="LQX33" s="53"/>
      <c r="LQY33" s="156"/>
      <c r="LQZ33" s="226"/>
      <c r="LRA33" s="52"/>
      <c r="LRB33" s="52"/>
      <c r="LRC33" s="52"/>
      <c r="LRD33" s="35"/>
      <c r="LRE33" s="56"/>
      <c r="LRF33" s="52"/>
      <c r="LRG33" s="35"/>
      <c r="LRH33" s="52"/>
      <c r="LRI33" s="52"/>
      <c r="LRJ33" s="52"/>
      <c r="LRK33" s="52"/>
      <c r="LRL33" s="52"/>
      <c r="LRM33" s="53"/>
      <c r="LRN33" s="156"/>
      <c r="LRO33" s="226"/>
      <c r="LRP33" s="52"/>
      <c r="LRQ33" s="52"/>
      <c r="LRR33" s="52"/>
      <c r="LRS33" s="35"/>
      <c r="LRT33" s="56"/>
      <c r="LRU33" s="52"/>
      <c r="LRV33" s="35"/>
      <c r="LRW33" s="52"/>
      <c r="LRX33" s="52"/>
      <c r="LRY33" s="52"/>
      <c r="LRZ33" s="52"/>
      <c r="LSA33" s="52"/>
      <c r="LSB33" s="53"/>
      <c r="LSC33" s="156"/>
      <c r="LSD33" s="226"/>
      <c r="LSE33" s="52"/>
      <c r="LSF33" s="52"/>
      <c r="LSG33" s="52"/>
      <c r="LSH33" s="35"/>
      <c r="LSI33" s="56"/>
      <c r="LSJ33" s="52"/>
      <c r="LSK33" s="35"/>
      <c r="LSL33" s="52"/>
      <c r="LSM33" s="52"/>
      <c r="LSN33" s="52"/>
      <c r="LSO33" s="52"/>
      <c r="LSP33" s="52"/>
      <c r="LSQ33" s="53"/>
      <c r="LSR33" s="156"/>
      <c r="LSS33" s="226"/>
      <c r="LST33" s="52"/>
      <c r="LSU33" s="52"/>
      <c r="LSV33" s="52"/>
      <c r="LSW33" s="35"/>
      <c r="LSX33" s="56"/>
      <c r="LSY33" s="52"/>
      <c r="LSZ33" s="35"/>
      <c r="LTA33" s="52"/>
      <c r="LTB33" s="52"/>
      <c r="LTC33" s="52"/>
      <c r="LTD33" s="52"/>
      <c r="LTE33" s="52"/>
      <c r="LTF33" s="53"/>
      <c r="LTG33" s="156"/>
      <c r="LTH33" s="226"/>
      <c r="LTI33" s="52"/>
      <c r="LTJ33" s="52"/>
      <c r="LTK33" s="52"/>
      <c r="LTL33" s="35"/>
      <c r="LTM33" s="56"/>
      <c r="LTN33" s="52"/>
      <c r="LTO33" s="35"/>
      <c r="LTP33" s="52"/>
      <c r="LTQ33" s="52"/>
      <c r="LTR33" s="52"/>
      <c r="LTS33" s="52"/>
      <c r="LTT33" s="52"/>
      <c r="LTU33" s="53"/>
      <c r="LTV33" s="156"/>
      <c r="LTW33" s="226"/>
      <c r="LTX33" s="52"/>
      <c r="LTY33" s="52"/>
      <c r="LTZ33" s="52"/>
      <c r="LUA33" s="35"/>
      <c r="LUB33" s="56"/>
      <c r="LUC33" s="52"/>
      <c r="LUD33" s="35"/>
      <c r="LUE33" s="52"/>
      <c r="LUF33" s="52"/>
      <c r="LUG33" s="52"/>
      <c r="LUH33" s="52"/>
      <c r="LUI33" s="52"/>
      <c r="LUJ33" s="53"/>
      <c r="LUK33" s="156"/>
      <c r="LUL33" s="226"/>
      <c r="LUM33" s="52"/>
      <c r="LUN33" s="52"/>
      <c r="LUO33" s="52"/>
      <c r="LUP33" s="35"/>
      <c r="LUQ33" s="56"/>
      <c r="LUR33" s="52"/>
      <c r="LUS33" s="35"/>
      <c r="LUT33" s="52"/>
      <c r="LUU33" s="52"/>
      <c r="LUV33" s="52"/>
      <c r="LUW33" s="52"/>
      <c r="LUX33" s="52"/>
      <c r="LUY33" s="53"/>
      <c r="LUZ33" s="156"/>
      <c r="LVA33" s="226"/>
      <c r="LVB33" s="52"/>
      <c r="LVC33" s="52"/>
      <c r="LVD33" s="52"/>
      <c r="LVE33" s="35"/>
      <c r="LVF33" s="56"/>
      <c r="LVG33" s="52"/>
      <c r="LVH33" s="35"/>
      <c r="LVI33" s="52"/>
      <c r="LVJ33" s="52"/>
      <c r="LVK33" s="52"/>
      <c r="LVL33" s="52"/>
      <c r="LVM33" s="52"/>
      <c r="LVN33" s="53"/>
      <c r="LVO33" s="156"/>
      <c r="LVP33" s="226"/>
      <c r="LVQ33" s="52"/>
      <c r="LVR33" s="52"/>
      <c r="LVS33" s="52"/>
      <c r="LVT33" s="35"/>
      <c r="LVU33" s="56"/>
      <c r="LVV33" s="52"/>
      <c r="LVW33" s="35"/>
      <c r="LVX33" s="52"/>
      <c r="LVY33" s="52"/>
      <c r="LVZ33" s="52"/>
      <c r="LWA33" s="52"/>
      <c r="LWB33" s="52"/>
      <c r="LWC33" s="53"/>
      <c r="LWD33" s="156"/>
      <c r="LWE33" s="226"/>
      <c r="LWF33" s="52"/>
      <c r="LWG33" s="52"/>
      <c r="LWH33" s="52"/>
      <c r="LWI33" s="35"/>
      <c r="LWJ33" s="56"/>
      <c r="LWK33" s="52"/>
      <c r="LWL33" s="35"/>
      <c r="LWM33" s="52"/>
      <c r="LWN33" s="52"/>
      <c r="LWO33" s="52"/>
      <c r="LWP33" s="52"/>
      <c r="LWQ33" s="52"/>
      <c r="LWR33" s="53"/>
      <c r="LWS33" s="156"/>
      <c r="LWT33" s="226"/>
      <c r="LWU33" s="52"/>
      <c r="LWV33" s="52"/>
      <c r="LWW33" s="52"/>
      <c r="LWX33" s="35"/>
      <c r="LWY33" s="56"/>
      <c r="LWZ33" s="52"/>
      <c r="LXA33" s="35"/>
      <c r="LXB33" s="52"/>
      <c r="LXC33" s="52"/>
      <c r="LXD33" s="52"/>
      <c r="LXE33" s="52"/>
      <c r="LXF33" s="52"/>
      <c r="LXG33" s="53"/>
      <c r="LXH33" s="156"/>
      <c r="LXI33" s="226"/>
      <c r="LXJ33" s="52"/>
      <c r="LXK33" s="52"/>
      <c r="LXL33" s="52"/>
      <c r="LXM33" s="35"/>
      <c r="LXN33" s="56"/>
      <c r="LXO33" s="52"/>
      <c r="LXP33" s="35"/>
      <c r="LXQ33" s="52"/>
      <c r="LXR33" s="52"/>
      <c r="LXS33" s="52"/>
      <c r="LXT33" s="52"/>
      <c r="LXU33" s="52"/>
      <c r="LXV33" s="53"/>
      <c r="LXW33" s="156"/>
      <c r="LXX33" s="226"/>
      <c r="LXY33" s="52"/>
      <c r="LXZ33" s="52"/>
      <c r="LYA33" s="52"/>
      <c r="LYB33" s="35"/>
      <c r="LYC33" s="56"/>
      <c r="LYD33" s="52"/>
      <c r="LYE33" s="35"/>
      <c r="LYF33" s="52"/>
      <c r="LYG33" s="52"/>
      <c r="LYH33" s="52"/>
      <c r="LYI33" s="52"/>
      <c r="LYJ33" s="52"/>
      <c r="LYK33" s="53"/>
      <c r="LYL33" s="156"/>
      <c r="LYM33" s="226"/>
      <c r="LYN33" s="52"/>
      <c r="LYO33" s="52"/>
      <c r="LYP33" s="52"/>
      <c r="LYQ33" s="35"/>
      <c r="LYR33" s="56"/>
      <c r="LYS33" s="52"/>
      <c r="LYT33" s="35"/>
      <c r="LYU33" s="52"/>
      <c r="LYV33" s="52"/>
      <c r="LYW33" s="52"/>
      <c r="LYX33" s="52"/>
      <c r="LYY33" s="52"/>
      <c r="LYZ33" s="53"/>
      <c r="LZA33" s="156"/>
      <c r="LZB33" s="226"/>
      <c r="LZC33" s="52"/>
      <c r="LZD33" s="52"/>
      <c r="LZE33" s="52"/>
      <c r="LZF33" s="35"/>
      <c r="LZG33" s="56"/>
      <c r="LZH33" s="52"/>
      <c r="LZI33" s="35"/>
      <c r="LZJ33" s="52"/>
      <c r="LZK33" s="52"/>
      <c r="LZL33" s="52"/>
      <c r="LZM33" s="52"/>
      <c r="LZN33" s="52"/>
      <c r="LZO33" s="53"/>
      <c r="LZP33" s="156"/>
      <c r="LZQ33" s="226"/>
      <c r="LZR33" s="52"/>
      <c r="LZS33" s="52"/>
      <c r="LZT33" s="52"/>
      <c r="LZU33" s="35"/>
      <c r="LZV33" s="56"/>
      <c r="LZW33" s="52"/>
      <c r="LZX33" s="35"/>
      <c r="LZY33" s="52"/>
      <c r="LZZ33" s="52"/>
      <c r="MAA33" s="52"/>
      <c r="MAB33" s="52"/>
      <c r="MAC33" s="52"/>
      <c r="MAD33" s="53"/>
      <c r="MAE33" s="156"/>
      <c r="MAF33" s="226"/>
      <c r="MAG33" s="52"/>
      <c r="MAH33" s="52"/>
      <c r="MAI33" s="52"/>
      <c r="MAJ33" s="35"/>
      <c r="MAK33" s="56"/>
      <c r="MAL33" s="52"/>
      <c r="MAM33" s="35"/>
      <c r="MAN33" s="52"/>
      <c r="MAO33" s="52"/>
      <c r="MAP33" s="52"/>
      <c r="MAQ33" s="52"/>
      <c r="MAR33" s="52"/>
      <c r="MAS33" s="53"/>
      <c r="MAT33" s="156"/>
      <c r="MAU33" s="226"/>
      <c r="MAV33" s="52"/>
      <c r="MAW33" s="52"/>
      <c r="MAX33" s="52"/>
      <c r="MAY33" s="35"/>
      <c r="MAZ33" s="56"/>
      <c r="MBA33" s="52"/>
      <c r="MBB33" s="35"/>
      <c r="MBC33" s="52"/>
      <c r="MBD33" s="52"/>
      <c r="MBE33" s="52"/>
      <c r="MBF33" s="52"/>
      <c r="MBG33" s="52"/>
      <c r="MBH33" s="53"/>
      <c r="MBI33" s="156"/>
      <c r="MBJ33" s="226"/>
      <c r="MBK33" s="52"/>
      <c r="MBL33" s="52"/>
      <c r="MBM33" s="52"/>
      <c r="MBN33" s="35"/>
      <c r="MBO33" s="56"/>
      <c r="MBP33" s="52"/>
      <c r="MBQ33" s="35"/>
      <c r="MBR33" s="52"/>
      <c r="MBS33" s="52"/>
      <c r="MBT33" s="52"/>
      <c r="MBU33" s="52"/>
      <c r="MBV33" s="52"/>
      <c r="MBW33" s="53"/>
      <c r="MBX33" s="156"/>
      <c r="MBY33" s="226"/>
      <c r="MBZ33" s="52"/>
      <c r="MCA33" s="52"/>
      <c r="MCB33" s="52"/>
      <c r="MCC33" s="35"/>
      <c r="MCD33" s="56"/>
      <c r="MCE33" s="52"/>
      <c r="MCF33" s="35"/>
      <c r="MCG33" s="52"/>
      <c r="MCH33" s="52"/>
      <c r="MCI33" s="52"/>
      <c r="MCJ33" s="52"/>
      <c r="MCK33" s="52"/>
      <c r="MCL33" s="53"/>
      <c r="MCM33" s="156"/>
      <c r="MCN33" s="226"/>
      <c r="MCO33" s="52"/>
      <c r="MCP33" s="52"/>
      <c r="MCQ33" s="52"/>
      <c r="MCR33" s="35"/>
      <c r="MCS33" s="56"/>
      <c r="MCT33" s="52"/>
      <c r="MCU33" s="35"/>
      <c r="MCV33" s="52"/>
      <c r="MCW33" s="52"/>
      <c r="MCX33" s="52"/>
      <c r="MCY33" s="52"/>
      <c r="MCZ33" s="52"/>
      <c r="MDA33" s="53"/>
      <c r="MDB33" s="156"/>
      <c r="MDC33" s="226"/>
      <c r="MDD33" s="52"/>
      <c r="MDE33" s="52"/>
      <c r="MDF33" s="52"/>
      <c r="MDG33" s="35"/>
      <c r="MDH33" s="56"/>
      <c r="MDI33" s="52"/>
      <c r="MDJ33" s="35"/>
      <c r="MDK33" s="52"/>
      <c r="MDL33" s="52"/>
      <c r="MDM33" s="52"/>
      <c r="MDN33" s="52"/>
      <c r="MDO33" s="52"/>
      <c r="MDP33" s="53"/>
      <c r="MDQ33" s="156"/>
      <c r="MDR33" s="226"/>
      <c r="MDS33" s="52"/>
      <c r="MDT33" s="52"/>
      <c r="MDU33" s="52"/>
      <c r="MDV33" s="35"/>
      <c r="MDW33" s="56"/>
      <c r="MDX33" s="52"/>
      <c r="MDY33" s="35"/>
      <c r="MDZ33" s="52"/>
      <c r="MEA33" s="52"/>
      <c r="MEB33" s="52"/>
      <c r="MEC33" s="52"/>
      <c r="MED33" s="52"/>
      <c r="MEE33" s="53"/>
      <c r="MEF33" s="156"/>
      <c r="MEG33" s="226"/>
      <c r="MEH33" s="52"/>
      <c r="MEI33" s="52"/>
      <c r="MEJ33" s="52"/>
      <c r="MEK33" s="35"/>
      <c r="MEL33" s="56"/>
      <c r="MEM33" s="52"/>
      <c r="MEN33" s="35"/>
      <c r="MEO33" s="52"/>
      <c r="MEP33" s="52"/>
      <c r="MEQ33" s="52"/>
      <c r="MER33" s="52"/>
      <c r="MES33" s="52"/>
      <c r="MET33" s="53"/>
      <c r="MEU33" s="156"/>
      <c r="MEV33" s="226"/>
      <c r="MEW33" s="52"/>
      <c r="MEX33" s="52"/>
      <c r="MEY33" s="52"/>
      <c r="MEZ33" s="35"/>
      <c r="MFA33" s="56"/>
      <c r="MFB33" s="52"/>
      <c r="MFC33" s="35"/>
      <c r="MFD33" s="52"/>
      <c r="MFE33" s="52"/>
      <c r="MFF33" s="52"/>
      <c r="MFG33" s="52"/>
      <c r="MFH33" s="52"/>
      <c r="MFI33" s="53"/>
      <c r="MFJ33" s="156"/>
      <c r="MFK33" s="226"/>
      <c r="MFL33" s="52"/>
      <c r="MFM33" s="52"/>
      <c r="MFN33" s="52"/>
      <c r="MFO33" s="35"/>
      <c r="MFP33" s="56"/>
      <c r="MFQ33" s="52"/>
      <c r="MFR33" s="35"/>
      <c r="MFS33" s="52"/>
      <c r="MFT33" s="52"/>
      <c r="MFU33" s="52"/>
      <c r="MFV33" s="52"/>
      <c r="MFW33" s="52"/>
      <c r="MFX33" s="53"/>
      <c r="MFY33" s="156"/>
      <c r="MFZ33" s="226"/>
      <c r="MGA33" s="52"/>
      <c r="MGB33" s="52"/>
      <c r="MGC33" s="52"/>
      <c r="MGD33" s="35"/>
      <c r="MGE33" s="56"/>
      <c r="MGF33" s="52"/>
      <c r="MGG33" s="35"/>
      <c r="MGH33" s="52"/>
      <c r="MGI33" s="52"/>
      <c r="MGJ33" s="52"/>
      <c r="MGK33" s="52"/>
      <c r="MGL33" s="52"/>
      <c r="MGM33" s="53"/>
      <c r="MGN33" s="156"/>
      <c r="MGO33" s="226"/>
      <c r="MGP33" s="52"/>
      <c r="MGQ33" s="52"/>
      <c r="MGR33" s="52"/>
      <c r="MGS33" s="35"/>
      <c r="MGT33" s="56"/>
      <c r="MGU33" s="52"/>
      <c r="MGV33" s="35"/>
      <c r="MGW33" s="52"/>
      <c r="MGX33" s="52"/>
      <c r="MGY33" s="52"/>
      <c r="MGZ33" s="52"/>
      <c r="MHA33" s="52"/>
      <c r="MHB33" s="53"/>
      <c r="MHC33" s="156"/>
      <c r="MHD33" s="226"/>
      <c r="MHE33" s="52"/>
      <c r="MHF33" s="52"/>
      <c r="MHG33" s="52"/>
      <c r="MHH33" s="35"/>
      <c r="MHI33" s="56"/>
      <c r="MHJ33" s="52"/>
      <c r="MHK33" s="35"/>
      <c r="MHL33" s="52"/>
      <c r="MHM33" s="52"/>
      <c r="MHN33" s="52"/>
      <c r="MHO33" s="52"/>
      <c r="MHP33" s="52"/>
      <c r="MHQ33" s="53"/>
      <c r="MHR33" s="156"/>
      <c r="MHS33" s="226"/>
      <c r="MHT33" s="52"/>
      <c r="MHU33" s="52"/>
      <c r="MHV33" s="52"/>
      <c r="MHW33" s="35"/>
      <c r="MHX33" s="56"/>
      <c r="MHY33" s="52"/>
      <c r="MHZ33" s="35"/>
      <c r="MIA33" s="52"/>
      <c r="MIB33" s="52"/>
      <c r="MIC33" s="52"/>
      <c r="MID33" s="52"/>
      <c r="MIE33" s="52"/>
      <c r="MIF33" s="53"/>
      <c r="MIG33" s="156"/>
      <c r="MIH33" s="226"/>
      <c r="MII33" s="52"/>
      <c r="MIJ33" s="52"/>
      <c r="MIK33" s="52"/>
      <c r="MIL33" s="35"/>
      <c r="MIM33" s="56"/>
      <c r="MIN33" s="52"/>
      <c r="MIO33" s="35"/>
      <c r="MIP33" s="52"/>
      <c r="MIQ33" s="52"/>
      <c r="MIR33" s="52"/>
      <c r="MIS33" s="52"/>
      <c r="MIT33" s="52"/>
      <c r="MIU33" s="53"/>
      <c r="MIV33" s="156"/>
      <c r="MIW33" s="226"/>
      <c r="MIX33" s="52"/>
      <c r="MIY33" s="52"/>
      <c r="MIZ33" s="52"/>
      <c r="MJA33" s="35"/>
      <c r="MJB33" s="56"/>
      <c r="MJC33" s="52"/>
      <c r="MJD33" s="35"/>
      <c r="MJE33" s="52"/>
      <c r="MJF33" s="52"/>
      <c r="MJG33" s="52"/>
      <c r="MJH33" s="52"/>
      <c r="MJI33" s="52"/>
      <c r="MJJ33" s="53"/>
      <c r="MJK33" s="156"/>
      <c r="MJL33" s="226"/>
      <c r="MJM33" s="52"/>
      <c r="MJN33" s="52"/>
      <c r="MJO33" s="52"/>
      <c r="MJP33" s="35"/>
      <c r="MJQ33" s="56"/>
      <c r="MJR33" s="52"/>
      <c r="MJS33" s="35"/>
      <c r="MJT33" s="52"/>
      <c r="MJU33" s="52"/>
      <c r="MJV33" s="52"/>
      <c r="MJW33" s="52"/>
      <c r="MJX33" s="52"/>
      <c r="MJY33" s="53"/>
      <c r="MJZ33" s="156"/>
      <c r="MKA33" s="226"/>
      <c r="MKB33" s="52"/>
      <c r="MKC33" s="52"/>
      <c r="MKD33" s="52"/>
      <c r="MKE33" s="35"/>
      <c r="MKF33" s="56"/>
      <c r="MKG33" s="52"/>
      <c r="MKH33" s="35"/>
      <c r="MKI33" s="52"/>
      <c r="MKJ33" s="52"/>
      <c r="MKK33" s="52"/>
      <c r="MKL33" s="52"/>
      <c r="MKM33" s="52"/>
      <c r="MKN33" s="53"/>
      <c r="MKO33" s="156"/>
      <c r="MKP33" s="226"/>
      <c r="MKQ33" s="52"/>
      <c r="MKR33" s="52"/>
      <c r="MKS33" s="52"/>
      <c r="MKT33" s="35"/>
      <c r="MKU33" s="56"/>
      <c r="MKV33" s="52"/>
      <c r="MKW33" s="35"/>
      <c r="MKX33" s="52"/>
      <c r="MKY33" s="52"/>
      <c r="MKZ33" s="52"/>
      <c r="MLA33" s="52"/>
      <c r="MLB33" s="52"/>
      <c r="MLC33" s="53"/>
      <c r="MLD33" s="156"/>
      <c r="MLE33" s="226"/>
      <c r="MLF33" s="52"/>
      <c r="MLG33" s="52"/>
      <c r="MLH33" s="52"/>
      <c r="MLI33" s="35"/>
      <c r="MLJ33" s="56"/>
      <c r="MLK33" s="52"/>
      <c r="MLL33" s="35"/>
      <c r="MLM33" s="52"/>
      <c r="MLN33" s="52"/>
      <c r="MLO33" s="52"/>
      <c r="MLP33" s="52"/>
      <c r="MLQ33" s="52"/>
      <c r="MLR33" s="53"/>
      <c r="MLS33" s="156"/>
      <c r="MLT33" s="226"/>
      <c r="MLU33" s="52"/>
      <c r="MLV33" s="52"/>
      <c r="MLW33" s="52"/>
      <c r="MLX33" s="35"/>
      <c r="MLY33" s="56"/>
      <c r="MLZ33" s="52"/>
      <c r="MMA33" s="35"/>
      <c r="MMB33" s="52"/>
      <c r="MMC33" s="52"/>
      <c r="MMD33" s="52"/>
      <c r="MME33" s="52"/>
      <c r="MMF33" s="52"/>
      <c r="MMG33" s="53"/>
      <c r="MMH33" s="156"/>
      <c r="MMI33" s="226"/>
      <c r="MMJ33" s="52"/>
      <c r="MMK33" s="52"/>
      <c r="MML33" s="52"/>
      <c r="MMM33" s="35"/>
      <c r="MMN33" s="56"/>
      <c r="MMO33" s="52"/>
      <c r="MMP33" s="35"/>
      <c r="MMQ33" s="52"/>
      <c r="MMR33" s="52"/>
      <c r="MMS33" s="52"/>
      <c r="MMT33" s="52"/>
      <c r="MMU33" s="52"/>
      <c r="MMV33" s="53"/>
      <c r="MMW33" s="156"/>
      <c r="MMX33" s="226"/>
      <c r="MMY33" s="52"/>
      <c r="MMZ33" s="52"/>
      <c r="MNA33" s="52"/>
      <c r="MNB33" s="35"/>
      <c r="MNC33" s="56"/>
      <c r="MND33" s="52"/>
      <c r="MNE33" s="35"/>
      <c r="MNF33" s="52"/>
      <c r="MNG33" s="52"/>
      <c r="MNH33" s="52"/>
      <c r="MNI33" s="52"/>
      <c r="MNJ33" s="52"/>
      <c r="MNK33" s="53"/>
      <c r="MNL33" s="156"/>
      <c r="MNM33" s="226"/>
      <c r="MNN33" s="52"/>
      <c r="MNO33" s="52"/>
      <c r="MNP33" s="52"/>
      <c r="MNQ33" s="35"/>
      <c r="MNR33" s="56"/>
      <c r="MNS33" s="52"/>
      <c r="MNT33" s="35"/>
      <c r="MNU33" s="52"/>
      <c r="MNV33" s="52"/>
      <c r="MNW33" s="52"/>
      <c r="MNX33" s="52"/>
      <c r="MNY33" s="52"/>
      <c r="MNZ33" s="53"/>
      <c r="MOA33" s="156"/>
      <c r="MOB33" s="226"/>
      <c r="MOC33" s="52"/>
      <c r="MOD33" s="52"/>
      <c r="MOE33" s="52"/>
      <c r="MOF33" s="35"/>
      <c r="MOG33" s="56"/>
      <c r="MOH33" s="52"/>
      <c r="MOI33" s="35"/>
      <c r="MOJ33" s="52"/>
      <c r="MOK33" s="52"/>
      <c r="MOL33" s="52"/>
      <c r="MOM33" s="52"/>
      <c r="MON33" s="52"/>
      <c r="MOO33" s="53"/>
      <c r="MOP33" s="156"/>
      <c r="MOQ33" s="226"/>
      <c r="MOR33" s="52"/>
      <c r="MOS33" s="52"/>
      <c r="MOT33" s="52"/>
      <c r="MOU33" s="35"/>
      <c r="MOV33" s="56"/>
      <c r="MOW33" s="52"/>
      <c r="MOX33" s="35"/>
      <c r="MOY33" s="52"/>
      <c r="MOZ33" s="52"/>
      <c r="MPA33" s="52"/>
      <c r="MPB33" s="52"/>
      <c r="MPC33" s="52"/>
      <c r="MPD33" s="53"/>
      <c r="MPE33" s="156"/>
      <c r="MPF33" s="226"/>
      <c r="MPG33" s="52"/>
      <c r="MPH33" s="52"/>
      <c r="MPI33" s="52"/>
      <c r="MPJ33" s="35"/>
      <c r="MPK33" s="56"/>
      <c r="MPL33" s="52"/>
      <c r="MPM33" s="35"/>
      <c r="MPN33" s="52"/>
      <c r="MPO33" s="52"/>
      <c r="MPP33" s="52"/>
      <c r="MPQ33" s="52"/>
      <c r="MPR33" s="52"/>
      <c r="MPS33" s="53"/>
      <c r="MPT33" s="156"/>
      <c r="MPU33" s="226"/>
      <c r="MPV33" s="52"/>
      <c r="MPW33" s="52"/>
      <c r="MPX33" s="52"/>
      <c r="MPY33" s="35"/>
      <c r="MPZ33" s="56"/>
      <c r="MQA33" s="52"/>
      <c r="MQB33" s="35"/>
      <c r="MQC33" s="52"/>
      <c r="MQD33" s="52"/>
      <c r="MQE33" s="52"/>
      <c r="MQF33" s="52"/>
      <c r="MQG33" s="52"/>
      <c r="MQH33" s="53"/>
      <c r="MQI33" s="156"/>
      <c r="MQJ33" s="226"/>
      <c r="MQK33" s="52"/>
      <c r="MQL33" s="52"/>
      <c r="MQM33" s="52"/>
      <c r="MQN33" s="35"/>
      <c r="MQO33" s="56"/>
      <c r="MQP33" s="52"/>
      <c r="MQQ33" s="35"/>
      <c r="MQR33" s="52"/>
      <c r="MQS33" s="52"/>
      <c r="MQT33" s="52"/>
      <c r="MQU33" s="52"/>
      <c r="MQV33" s="52"/>
      <c r="MQW33" s="53"/>
      <c r="MQX33" s="156"/>
      <c r="MQY33" s="226"/>
      <c r="MQZ33" s="52"/>
      <c r="MRA33" s="52"/>
      <c r="MRB33" s="52"/>
      <c r="MRC33" s="35"/>
      <c r="MRD33" s="56"/>
      <c r="MRE33" s="52"/>
      <c r="MRF33" s="35"/>
      <c r="MRG33" s="52"/>
      <c r="MRH33" s="52"/>
      <c r="MRI33" s="52"/>
      <c r="MRJ33" s="52"/>
      <c r="MRK33" s="52"/>
      <c r="MRL33" s="53"/>
      <c r="MRM33" s="156"/>
      <c r="MRN33" s="226"/>
      <c r="MRO33" s="52"/>
      <c r="MRP33" s="52"/>
      <c r="MRQ33" s="52"/>
      <c r="MRR33" s="35"/>
      <c r="MRS33" s="56"/>
      <c r="MRT33" s="52"/>
      <c r="MRU33" s="35"/>
      <c r="MRV33" s="52"/>
      <c r="MRW33" s="52"/>
      <c r="MRX33" s="52"/>
      <c r="MRY33" s="52"/>
      <c r="MRZ33" s="52"/>
      <c r="MSA33" s="53"/>
      <c r="MSB33" s="156"/>
      <c r="MSC33" s="226"/>
      <c r="MSD33" s="52"/>
      <c r="MSE33" s="52"/>
      <c r="MSF33" s="52"/>
      <c r="MSG33" s="35"/>
      <c r="MSH33" s="56"/>
      <c r="MSI33" s="52"/>
      <c r="MSJ33" s="35"/>
      <c r="MSK33" s="52"/>
      <c r="MSL33" s="52"/>
      <c r="MSM33" s="52"/>
      <c r="MSN33" s="52"/>
      <c r="MSO33" s="52"/>
      <c r="MSP33" s="53"/>
      <c r="MSQ33" s="156"/>
      <c r="MSR33" s="226"/>
      <c r="MSS33" s="52"/>
      <c r="MST33" s="52"/>
      <c r="MSU33" s="52"/>
      <c r="MSV33" s="35"/>
      <c r="MSW33" s="56"/>
      <c r="MSX33" s="52"/>
      <c r="MSY33" s="35"/>
      <c r="MSZ33" s="52"/>
      <c r="MTA33" s="52"/>
      <c r="MTB33" s="52"/>
      <c r="MTC33" s="52"/>
      <c r="MTD33" s="52"/>
      <c r="MTE33" s="53"/>
      <c r="MTF33" s="156"/>
      <c r="MTG33" s="226"/>
      <c r="MTH33" s="52"/>
      <c r="MTI33" s="52"/>
      <c r="MTJ33" s="52"/>
      <c r="MTK33" s="35"/>
      <c r="MTL33" s="56"/>
      <c r="MTM33" s="52"/>
      <c r="MTN33" s="35"/>
      <c r="MTO33" s="52"/>
      <c r="MTP33" s="52"/>
      <c r="MTQ33" s="52"/>
      <c r="MTR33" s="52"/>
      <c r="MTS33" s="52"/>
      <c r="MTT33" s="53"/>
      <c r="MTU33" s="156"/>
      <c r="MTV33" s="226"/>
      <c r="MTW33" s="52"/>
      <c r="MTX33" s="52"/>
      <c r="MTY33" s="52"/>
      <c r="MTZ33" s="35"/>
      <c r="MUA33" s="56"/>
      <c r="MUB33" s="52"/>
      <c r="MUC33" s="35"/>
      <c r="MUD33" s="52"/>
      <c r="MUE33" s="52"/>
      <c r="MUF33" s="52"/>
      <c r="MUG33" s="52"/>
      <c r="MUH33" s="52"/>
      <c r="MUI33" s="53"/>
      <c r="MUJ33" s="156"/>
      <c r="MUK33" s="226"/>
      <c r="MUL33" s="52"/>
      <c r="MUM33" s="52"/>
      <c r="MUN33" s="52"/>
      <c r="MUO33" s="35"/>
      <c r="MUP33" s="56"/>
      <c r="MUQ33" s="52"/>
      <c r="MUR33" s="35"/>
      <c r="MUS33" s="52"/>
      <c r="MUT33" s="52"/>
      <c r="MUU33" s="52"/>
      <c r="MUV33" s="52"/>
      <c r="MUW33" s="52"/>
      <c r="MUX33" s="53"/>
      <c r="MUY33" s="156"/>
      <c r="MUZ33" s="226"/>
      <c r="MVA33" s="52"/>
      <c r="MVB33" s="52"/>
      <c r="MVC33" s="52"/>
      <c r="MVD33" s="35"/>
      <c r="MVE33" s="56"/>
      <c r="MVF33" s="52"/>
      <c r="MVG33" s="35"/>
      <c r="MVH33" s="52"/>
      <c r="MVI33" s="52"/>
      <c r="MVJ33" s="52"/>
      <c r="MVK33" s="52"/>
      <c r="MVL33" s="52"/>
      <c r="MVM33" s="53"/>
      <c r="MVN33" s="156"/>
      <c r="MVO33" s="226"/>
      <c r="MVP33" s="52"/>
      <c r="MVQ33" s="52"/>
      <c r="MVR33" s="52"/>
      <c r="MVS33" s="35"/>
      <c r="MVT33" s="56"/>
      <c r="MVU33" s="52"/>
      <c r="MVV33" s="35"/>
      <c r="MVW33" s="52"/>
      <c r="MVX33" s="52"/>
      <c r="MVY33" s="52"/>
      <c r="MVZ33" s="52"/>
      <c r="MWA33" s="52"/>
      <c r="MWB33" s="53"/>
      <c r="MWC33" s="156"/>
      <c r="MWD33" s="226"/>
      <c r="MWE33" s="52"/>
      <c r="MWF33" s="52"/>
      <c r="MWG33" s="52"/>
      <c r="MWH33" s="35"/>
      <c r="MWI33" s="56"/>
      <c r="MWJ33" s="52"/>
      <c r="MWK33" s="35"/>
      <c r="MWL33" s="52"/>
      <c r="MWM33" s="52"/>
      <c r="MWN33" s="52"/>
      <c r="MWO33" s="52"/>
      <c r="MWP33" s="52"/>
      <c r="MWQ33" s="53"/>
      <c r="MWR33" s="156"/>
      <c r="MWS33" s="226"/>
      <c r="MWT33" s="52"/>
      <c r="MWU33" s="52"/>
      <c r="MWV33" s="52"/>
      <c r="MWW33" s="35"/>
      <c r="MWX33" s="56"/>
      <c r="MWY33" s="52"/>
      <c r="MWZ33" s="35"/>
      <c r="MXA33" s="52"/>
      <c r="MXB33" s="52"/>
      <c r="MXC33" s="52"/>
      <c r="MXD33" s="52"/>
      <c r="MXE33" s="52"/>
      <c r="MXF33" s="53"/>
      <c r="MXG33" s="156"/>
      <c r="MXH33" s="226"/>
      <c r="MXI33" s="52"/>
      <c r="MXJ33" s="52"/>
      <c r="MXK33" s="52"/>
      <c r="MXL33" s="35"/>
      <c r="MXM33" s="56"/>
      <c r="MXN33" s="52"/>
      <c r="MXO33" s="35"/>
      <c r="MXP33" s="52"/>
      <c r="MXQ33" s="52"/>
      <c r="MXR33" s="52"/>
      <c r="MXS33" s="52"/>
      <c r="MXT33" s="52"/>
      <c r="MXU33" s="53"/>
      <c r="MXV33" s="156"/>
      <c r="MXW33" s="226"/>
      <c r="MXX33" s="52"/>
      <c r="MXY33" s="52"/>
      <c r="MXZ33" s="52"/>
      <c r="MYA33" s="35"/>
      <c r="MYB33" s="56"/>
      <c r="MYC33" s="52"/>
      <c r="MYD33" s="35"/>
      <c r="MYE33" s="52"/>
      <c r="MYF33" s="52"/>
      <c r="MYG33" s="52"/>
      <c r="MYH33" s="52"/>
      <c r="MYI33" s="52"/>
      <c r="MYJ33" s="53"/>
      <c r="MYK33" s="156"/>
      <c r="MYL33" s="226"/>
      <c r="MYM33" s="52"/>
      <c r="MYN33" s="52"/>
      <c r="MYO33" s="52"/>
      <c r="MYP33" s="35"/>
      <c r="MYQ33" s="56"/>
      <c r="MYR33" s="52"/>
      <c r="MYS33" s="35"/>
      <c r="MYT33" s="52"/>
      <c r="MYU33" s="52"/>
      <c r="MYV33" s="52"/>
      <c r="MYW33" s="52"/>
      <c r="MYX33" s="52"/>
      <c r="MYY33" s="53"/>
      <c r="MYZ33" s="156"/>
      <c r="MZA33" s="226"/>
      <c r="MZB33" s="52"/>
      <c r="MZC33" s="52"/>
      <c r="MZD33" s="52"/>
      <c r="MZE33" s="35"/>
      <c r="MZF33" s="56"/>
      <c r="MZG33" s="52"/>
      <c r="MZH33" s="35"/>
      <c r="MZI33" s="52"/>
      <c r="MZJ33" s="52"/>
      <c r="MZK33" s="52"/>
      <c r="MZL33" s="52"/>
      <c r="MZM33" s="52"/>
      <c r="MZN33" s="53"/>
      <c r="MZO33" s="156"/>
      <c r="MZP33" s="226"/>
      <c r="MZQ33" s="52"/>
      <c r="MZR33" s="52"/>
      <c r="MZS33" s="52"/>
      <c r="MZT33" s="35"/>
      <c r="MZU33" s="56"/>
      <c r="MZV33" s="52"/>
      <c r="MZW33" s="35"/>
      <c r="MZX33" s="52"/>
      <c r="MZY33" s="52"/>
      <c r="MZZ33" s="52"/>
      <c r="NAA33" s="52"/>
      <c r="NAB33" s="52"/>
      <c r="NAC33" s="53"/>
      <c r="NAD33" s="156"/>
      <c r="NAE33" s="226"/>
      <c r="NAF33" s="52"/>
      <c r="NAG33" s="52"/>
      <c r="NAH33" s="52"/>
      <c r="NAI33" s="35"/>
      <c r="NAJ33" s="56"/>
      <c r="NAK33" s="52"/>
      <c r="NAL33" s="35"/>
      <c r="NAM33" s="52"/>
      <c r="NAN33" s="52"/>
      <c r="NAO33" s="52"/>
      <c r="NAP33" s="52"/>
      <c r="NAQ33" s="52"/>
      <c r="NAR33" s="53"/>
      <c r="NAS33" s="156"/>
      <c r="NAT33" s="226"/>
      <c r="NAU33" s="52"/>
      <c r="NAV33" s="52"/>
      <c r="NAW33" s="52"/>
      <c r="NAX33" s="35"/>
      <c r="NAY33" s="56"/>
      <c r="NAZ33" s="52"/>
      <c r="NBA33" s="35"/>
      <c r="NBB33" s="52"/>
      <c r="NBC33" s="52"/>
      <c r="NBD33" s="52"/>
      <c r="NBE33" s="52"/>
      <c r="NBF33" s="52"/>
      <c r="NBG33" s="53"/>
      <c r="NBH33" s="156"/>
      <c r="NBI33" s="226"/>
      <c r="NBJ33" s="52"/>
      <c r="NBK33" s="52"/>
      <c r="NBL33" s="52"/>
      <c r="NBM33" s="35"/>
      <c r="NBN33" s="56"/>
      <c r="NBO33" s="52"/>
      <c r="NBP33" s="35"/>
      <c r="NBQ33" s="52"/>
      <c r="NBR33" s="52"/>
      <c r="NBS33" s="52"/>
      <c r="NBT33" s="52"/>
      <c r="NBU33" s="52"/>
      <c r="NBV33" s="53"/>
      <c r="NBW33" s="156"/>
      <c r="NBX33" s="226"/>
      <c r="NBY33" s="52"/>
      <c r="NBZ33" s="52"/>
      <c r="NCA33" s="52"/>
      <c r="NCB33" s="35"/>
      <c r="NCC33" s="56"/>
      <c r="NCD33" s="52"/>
      <c r="NCE33" s="35"/>
      <c r="NCF33" s="52"/>
      <c r="NCG33" s="52"/>
      <c r="NCH33" s="52"/>
      <c r="NCI33" s="52"/>
      <c r="NCJ33" s="52"/>
      <c r="NCK33" s="53"/>
      <c r="NCL33" s="156"/>
      <c r="NCM33" s="226"/>
      <c r="NCN33" s="52"/>
      <c r="NCO33" s="52"/>
      <c r="NCP33" s="52"/>
      <c r="NCQ33" s="35"/>
      <c r="NCR33" s="56"/>
      <c r="NCS33" s="52"/>
      <c r="NCT33" s="35"/>
      <c r="NCU33" s="52"/>
      <c r="NCV33" s="52"/>
      <c r="NCW33" s="52"/>
      <c r="NCX33" s="52"/>
      <c r="NCY33" s="52"/>
      <c r="NCZ33" s="53"/>
      <c r="NDA33" s="156"/>
      <c r="NDB33" s="226"/>
      <c r="NDC33" s="52"/>
      <c r="NDD33" s="52"/>
      <c r="NDE33" s="52"/>
      <c r="NDF33" s="35"/>
      <c r="NDG33" s="56"/>
      <c r="NDH33" s="52"/>
      <c r="NDI33" s="35"/>
      <c r="NDJ33" s="52"/>
      <c r="NDK33" s="52"/>
      <c r="NDL33" s="52"/>
      <c r="NDM33" s="52"/>
      <c r="NDN33" s="52"/>
      <c r="NDO33" s="53"/>
      <c r="NDP33" s="156"/>
      <c r="NDQ33" s="226"/>
      <c r="NDR33" s="52"/>
      <c r="NDS33" s="52"/>
      <c r="NDT33" s="52"/>
      <c r="NDU33" s="35"/>
      <c r="NDV33" s="56"/>
      <c r="NDW33" s="52"/>
      <c r="NDX33" s="35"/>
      <c r="NDY33" s="52"/>
      <c r="NDZ33" s="52"/>
      <c r="NEA33" s="52"/>
      <c r="NEB33" s="52"/>
      <c r="NEC33" s="52"/>
      <c r="NED33" s="53"/>
      <c r="NEE33" s="156"/>
      <c r="NEF33" s="226"/>
      <c r="NEG33" s="52"/>
      <c r="NEH33" s="52"/>
      <c r="NEI33" s="52"/>
      <c r="NEJ33" s="35"/>
      <c r="NEK33" s="56"/>
      <c r="NEL33" s="52"/>
      <c r="NEM33" s="35"/>
      <c r="NEN33" s="52"/>
      <c r="NEO33" s="52"/>
      <c r="NEP33" s="52"/>
      <c r="NEQ33" s="52"/>
      <c r="NER33" s="52"/>
      <c r="NES33" s="53"/>
      <c r="NET33" s="156"/>
      <c r="NEU33" s="226"/>
      <c r="NEV33" s="52"/>
      <c r="NEW33" s="52"/>
      <c r="NEX33" s="52"/>
      <c r="NEY33" s="35"/>
      <c r="NEZ33" s="56"/>
      <c r="NFA33" s="52"/>
      <c r="NFB33" s="35"/>
      <c r="NFC33" s="52"/>
      <c r="NFD33" s="52"/>
      <c r="NFE33" s="52"/>
      <c r="NFF33" s="52"/>
      <c r="NFG33" s="52"/>
      <c r="NFH33" s="53"/>
      <c r="NFI33" s="156"/>
      <c r="NFJ33" s="226"/>
      <c r="NFK33" s="52"/>
      <c r="NFL33" s="52"/>
      <c r="NFM33" s="52"/>
      <c r="NFN33" s="35"/>
      <c r="NFO33" s="56"/>
      <c r="NFP33" s="52"/>
      <c r="NFQ33" s="35"/>
      <c r="NFR33" s="52"/>
      <c r="NFS33" s="52"/>
      <c r="NFT33" s="52"/>
      <c r="NFU33" s="52"/>
      <c r="NFV33" s="52"/>
      <c r="NFW33" s="53"/>
      <c r="NFX33" s="156"/>
      <c r="NFY33" s="226"/>
      <c r="NFZ33" s="52"/>
      <c r="NGA33" s="52"/>
      <c r="NGB33" s="52"/>
      <c r="NGC33" s="35"/>
      <c r="NGD33" s="56"/>
      <c r="NGE33" s="52"/>
      <c r="NGF33" s="35"/>
      <c r="NGG33" s="52"/>
      <c r="NGH33" s="52"/>
      <c r="NGI33" s="52"/>
      <c r="NGJ33" s="52"/>
      <c r="NGK33" s="52"/>
      <c r="NGL33" s="53"/>
      <c r="NGM33" s="156"/>
      <c r="NGN33" s="226"/>
      <c r="NGO33" s="52"/>
      <c r="NGP33" s="52"/>
      <c r="NGQ33" s="52"/>
      <c r="NGR33" s="35"/>
      <c r="NGS33" s="56"/>
      <c r="NGT33" s="52"/>
      <c r="NGU33" s="35"/>
      <c r="NGV33" s="52"/>
      <c r="NGW33" s="52"/>
      <c r="NGX33" s="52"/>
      <c r="NGY33" s="52"/>
      <c r="NGZ33" s="52"/>
      <c r="NHA33" s="53"/>
      <c r="NHB33" s="156"/>
      <c r="NHC33" s="226"/>
      <c r="NHD33" s="52"/>
      <c r="NHE33" s="52"/>
      <c r="NHF33" s="52"/>
      <c r="NHG33" s="35"/>
      <c r="NHH33" s="56"/>
      <c r="NHI33" s="52"/>
      <c r="NHJ33" s="35"/>
      <c r="NHK33" s="52"/>
      <c r="NHL33" s="52"/>
      <c r="NHM33" s="52"/>
      <c r="NHN33" s="52"/>
      <c r="NHO33" s="52"/>
      <c r="NHP33" s="53"/>
      <c r="NHQ33" s="156"/>
      <c r="NHR33" s="226"/>
      <c r="NHS33" s="52"/>
      <c r="NHT33" s="52"/>
      <c r="NHU33" s="52"/>
      <c r="NHV33" s="35"/>
      <c r="NHW33" s="56"/>
      <c r="NHX33" s="52"/>
      <c r="NHY33" s="35"/>
      <c r="NHZ33" s="52"/>
      <c r="NIA33" s="52"/>
      <c r="NIB33" s="52"/>
      <c r="NIC33" s="52"/>
      <c r="NID33" s="52"/>
      <c r="NIE33" s="53"/>
      <c r="NIF33" s="156"/>
      <c r="NIG33" s="226"/>
      <c r="NIH33" s="52"/>
      <c r="NII33" s="52"/>
      <c r="NIJ33" s="52"/>
      <c r="NIK33" s="35"/>
      <c r="NIL33" s="56"/>
      <c r="NIM33" s="52"/>
      <c r="NIN33" s="35"/>
      <c r="NIO33" s="52"/>
      <c r="NIP33" s="52"/>
      <c r="NIQ33" s="52"/>
      <c r="NIR33" s="52"/>
      <c r="NIS33" s="52"/>
      <c r="NIT33" s="53"/>
      <c r="NIU33" s="156"/>
      <c r="NIV33" s="226"/>
      <c r="NIW33" s="52"/>
      <c r="NIX33" s="52"/>
      <c r="NIY33" s="52"/>
      <c r="NIZ33" s="35"/>
      <c r="NJA33" s="56"/>
      <c r="NJB33" s="52"/>
      <c r="NJC33" s="35"/>
      <c r="NJD33" s="52"/>
      <c r="NJE33" s="52"/>
      <c r="NJF33" s="52"/>
      <c r="NJG33" s="52"/>
      <c r="NJH33" s="52"/>
      <c r="NJI33" s="53"/>
      <c r="NJJ33" s="156"/>
      <c r="NJK33" s="226"/>
      <c r="NJL33" s="52"/>
      <c r="NJM33" s="52"/>
      <c r="NJN33" s="52"/>
      <c r="NJO33" s="35"/>
      <c r="NJP33" s="56"/>
      <c r="NJQ33" s="52"/>
      <c r="NJR33" s="35"/>
      <c r="NJS33" s="52"/>
      <c r="NJT33" s="52"/>
      <c r="NJU33" s="52"/>
      <c r="NJV33" s="52"/>
      <c r="NJW33" s="52"/>
      <c r="NJX33" s="53"/>
      <c r="NJY33" s="156"/>
      <c r="NJZ33" s="226"/>
      <c r="NKA33" s="52"/>
      <c r="NKB33" s="52"/>
      <c r="NKC33" s="52"/>
      <c r="NKD33" s="35"/>
      <c r="NKE33" s="56"/>
      <c r="NKF33" s="52"/>
      <c r="NKG33" s="35"/>
      <c r="NKH33" s="52"/>
      <c r="NKI33" s="52"/>
      <c r="NKJ33" s="52"/>
      <c r="NKK33" s="52"/>
      <c r="NKL33" s="52"/>
      <c r="NKM33" s="53"/>
      <c r="NKN33" s="156"/>
      <c r="NKO33" s="226"/>
      <c r="NKP33" s="52"/>
      <c r="NKQ33" s="52"/>
      <c r="NKR33" s="52"/>
      <c r="NKS33" s="35"/>
      <c r="NKT33" s="56"/>
      <c r="NKU33" s="52"/>
      <c r="NKV33" s="35"/>
      <c r="NKW33" s="52"/>
      <c r="NKX33" s="52"/>
      <c r="NKY33" s="52"/>
      <c r="NKZ33" s="52"/>
      <c r="NLA33" s="52"/>
      <c r="NLB33" s="53"/>
      <c r="NLC33" s="156"/>
      <c r="NLD33" s="226"/>
      <c r="NLE33" s="52"/>
      <c r="NLF33" s="52"/>
      <c r="NLG33" s="52"/>
      <c r="NLH33" s="35"/>
      <c r="NLI33" s="56"/>
      <c r="NLJ33" s="52"/>
      <c r="NLK33" s="35"/>
      <c r="NLL33" s="52"/>
      <c r="NLM33" s="52"/>
      <c r="NLN33" s="52"/>
      <c r="NLO33" s="52"/>
      <c r="NLP33" s="52"/>
      <c r="NLQ33" s="53"/>
      <c r="NLR33" s="156"/>
      <c r="NLS33" s="226"/>
      <c r="NLT33" s="52"/>
      <c r="NLU33" s="52"/>
      <c r="NLV33" s="52"/>
      <c r="NLW33" s="35"/>
      <c r="NLX33" s="56"/>
      <c r="NLY33" s="52"/>
      <c r="NLZ33" s="35"/>
      <c r="NMA33" s="52"/>
      <c r="NMB33" s="52"/>
      <c r="NMC33" s="52"/>
      <c r="NMD33" s="52"/>
      <c r="NME33" s="52"/>
      <c r="NMF33" s="53"/>
      <c r="NMG33" s="156"/>
      <c r="NMH33" s="226"/>
      <c r="NMI33" s="52"/>
      <c r="NMJ33" s="52"/>
      <c r="NMK33" s="52"/>
      <c r="NML33" s="35"/>
      <c r="NMM33" s="56"/>
      <c r="NMN33" s="52"/>
      <c r="NMO33" s="35"/>
      <c r="NMP33" s="52"/>
      <c r="NMQ33" s="52"/>
      <c r="NMR33" s="52"/>
      <c r="NMS33" s="52"/>
      <c r="NMT33" s="52"/>
      <c r="NMU33" s="53"/>
      <c r="NMV33" s="156"/>
      <c r="NMW33" s="226"/>
      <c r="NMX33" s="52"/>
      <c r="NMY33" s="52"/>
      <c r="NMZ33" s="52"/>
      <c r="NNA33" s="35"/>
      <c r="NNB33" s="56"/>
      <c r="NNC33" s="52"/>
      <c r="NND33" s="35"/>
      <c r="NNE33" s="52"/>
      <c r="NNF33" s="52"/>
      <c r="NNG33" s="52"/>
      <c r="NNH33" s="52"/>
      <c r="NNI33" s="52"/>
      <c r="NNJ33" s="53"/>
      <c r="NNK33" s="156"/>
      <c r="NNL33" s="226"/>
      <c r="NNM33" s="52"/>
      <c r="NNN33" s="52"/>
      <c r="NNO33" s="52"/>
      <c r="NNP33" s="35"/>
      <c r="NNQ33" s="56"/>
      <c r="NNR33" s="52"/>
      <c r="NNS33" s="35"/>
      <c r="NNT33" s="52"/>
      <c r="NNU33" s="52"/>
      <c r="NNV33" s="52"/>
      <c r="NNW33" s="52"/>
      <c r="NNX33" s="52"/>
      <c r="NNY33" s="53"/>
      <c r="NNZ33" s="156"/>
      <c r="NOA33" s="226"/>
      <c r="NOB33" s="52"/>
      <c r="NOC33" s="52"/>
      <c r="NOD33" s="52"/>
      <c r="NOE33" s="35"/>
      <c r="NOF33" s="56"/>
      <c r="NOG33" s="52"/>
      <c r="NOH33" s="35"/>
      <c r="NOI33" s="52"/>
      <c r="NOJ33" s="52"/>
      <c r="NOK33" s="52"/>
      <c r="NOL33" s="52"/>
      <c r="NOM33" s="52"/>
      <c r="NON33" s="53"/>
      <c r="NOO33" s="156"/>
      <c r="NOP33" s="226"/>
      <c r="NOQ33" s="52"/>
      <c r="NOR33" s="52"/>
      <c r="NOS33" s="52"/>
      <c r="NOT33" s="35"/>
      <c r="NOU33" s="56"/>
      <c r="NOV33" s="52"/>
      <c r="NOW33" s="35"/>
      <c r="NOX33" s="52"/>
      <c r="NOY33" s="52"/>
      <c r="NOZ33" s="52"/>
      <c r="NPA33" s="52"/>
      <c r="NPB33" s="52"/>
      <c r="NPC33" s="53"/>
      <c r="NPD33" s="156"/>
      <c r="NPE33" s="226"/>
      <c r="NPF33" s="52"/>
      <c r="NPG33" s="52"/>
      <c r="NPH33" s="52"/>
      <c r="NPI33" s="35"/>
      <c r="NPJ33" s="56"/>
      <c r="NPK33" s="52"/>
      <c r="NPL33" s="35"/>
      <c r="NPM33" s="52"/>
      <c r="NPN33" s="52"/>
      <c r="NPO33" s="52"/>
      <c r="NPP33" s="52"/>
      <c r="NPQ33" s="52"/>
      <c r="NPR33" s="53"/>
      <c r="NPS33" s="156"/>
      <c r="NPT33" s="226"/>
      <c r="NPU33" s="52"/>
      <c r="NPV33" s="52"/>
      <c r="NPW33" s="52"/>
      <c r="NPX33" s="35"/>
      <c r="NPY33" s="56"/>
      <c r="NPZ33" s="52"/>
      <c r="NQA33" s="35"/>
      <c r="NQB33" s="52"/>
      <c r="NQC33" s="52"/>
      <c r="NQD33" s="52"/>
      <c r="NQE33" s="52"/>
      <c r="NQF33" s="52"/>
      <c r="NQG33" s="53"/>
      <c r="NQH33" s="156"/>
      <c r="NQI33" s="226"/>
      <c r="NQJ33" s="52"/>
      <c r="NQK33" s="52"/>
      <c r="NQL33" s="52"/>
      <c r="NQM33" s="35"/>
      <c r="NQN33" s="56"/>
      <c r="NQO33" s="52"/>
      <c r="NQP33" s="35"/>
      <c r="NQQ33" s="52"/>
      <c r="NQR33" s="52"/>
      <c r="NQS33" s="52"/>
      <c r="NQT33" s="52"/>
      <c r="NQU33" s="52"/>
      <c r="NQV33" s="53"/>
      <c r="NQW33" s="156"/>
      <c r="NQX33" s="226"/>
      <c r="NQY33" s="52"/>
      <c r="NQZ33" s="52"/>
      <c r="NRA33" s="52"/>
      <c r="NRB33" s="35"/>
      <c r="NRC33" s="56"/>
      <c r="NRD33" s="52"/>
      <c r="NRE33" s="35"/>
      <c r="NRF33" s="52"/>
      <c r="NRG33" s="52"/>
      <c r="NRH33" s="52"/>
      <c r="NRI33" s="52"/>
      <c r="NRJ33" s="52"/>
      <c r="NRK33" s="53"/>
      <c r="NRL33" s="156"/>
      <c r="NRM33" s="226"/>
      <c r="NRN33" s="52"/>
      <c r="NRO33" s="52"/>
      <c r="NRP33" s="52"/>
      <c r="NRQ33" s="35"/>
      <c r="NRR33" s="56"/>
      <c r="NRS33" s="52"/>
      <c r="NRT33" s="35"/>
      <c r="NRU33" s="52"/>
      <c r="NRV33" s="52"/>
      <c r="NRW33" s="52"/>
      <c r="NRX33" s="52"/>
      <c r="NRY33" s="52"/>
      <c r="NRZ33" s="53"/>
      <c r="NSA33" s="156"/>
      <c r="NSB33" s="226"/>
      <c r="NSC33" s="52"/>
      <c r="NSD33" s="52"/>
      <c r="NSE33" s="52"/>
      <c r="NSF33" s="35"/>
      <c r="NSG33" s="56"/>
      <c r="NSH33" s="52"/>
      <c r="NSI33" s="35"/>
      <c r="NSJ33" s="52"/>
      <c r="NSK33" s="52"/>
      <c r="NSL33" s="52"/>
      <c r="NSM33" s="52"/>
      <c r="NSN33" s="52"/>
      <c r="NSO33" s="53"/>
      <c r="NSP33" s="156"/>
      <c r="NSQ33" s="226"/>
      <c r="NSR33" s="52"/>
      <c r="NSS33" s="52"/>
      <c r="NST33" s="52"/>
      <c r="NSU33" s="35"/>
      <c r="NSV33" s="56"/>
      <c r="NSW33" s="52"/>
      <c r="NSX33" s="35"/>
      <c r="NSY33" s="52"/>
      <c r="NSZ33" s="52"/>
      <c r="NTA33" s="52"/>
      <c r="NTB33" s="52"/>
      <c r="NTC33" s="52"/>
      <c r="NTD33" s="53"/>
      <c r="NTE33" s="156"/>
      <c r="NTF33" s="226"/>
      <c r="NTG33" s="52"/>
      <c r="NTH33" s="52"/>
      <c r="NTI33" s="52"/>
      <c r="NTJ33" s="35"/>
      <c r="NTK33" s="56"/>
      <c r="NTL33" s="52"/>
      <c r="NTM33" s="35"/>
      <c r="NTN33" s="52"/>
      <c r="NTO33" s="52"/>
      <c r="NTP33" s="52"/>
      <c r="NTQ33" s="52"/>
      <c r="NTR33" s="52"/>
      <c r="NTS33" s="53"/>
      <c r="NTT33" s="156"/>
      <c r="NTU33" s="226"/>
      <c r="NTV33" s="52"/>
      <c r="NTW33" s="52"/>
      <c r="NTX33" s="52"/>
      <c r="NTY33" s="35"/>
      <c r="NTZ33" s="56"/>
      <c r="NUA33" s="52"/>
      <c r="NUB33" s="35"/>
      <c r="NUC33" s="52"/>
      <c r="NUD33" s="52"/>
      <c r="NUE33" s="52"/>
      <c r="NUF33" s="52"/>
      <c r="NUG33" s="52"/>
      <c r="NUH33" s="53"/>
      <c r="NUI33" s="156"/>
      <c r="NUJ33" s="226"/>
      <c r="NUK33" s="52"/>
      <c r="NUL33" s="52"/>
      <c r="NUM33" s="52"/>
      <c r="NUN33" s="35"/>
      <c r="NUO33" s="56"/>
      <c r="NUP33" s="52"/>
      <c r="NUQ33" s="35"/>
      <c r="NUR33" s="52"/>
      <c r="NUS33" s="52"/>
      <c r="NUT33" s="52"/>
      <c r="NUU33" s="52"/>
      <c r="NUV33" s="52"/>
      <c r="NUW33" s="53"/>
      <c r="NUX33" s="156"/>
      <c r="NUY33" s="226"/>
      <c r="NUZ33" s="52"/>
      <c r="NVA33" s="52"/>
      <c r="NVB33" s="52"/>
      <c r="NVC33" s="35"/>
      <c r="NVD33" s="56"/>
      <c r="NVE33" s="52"/>
      <c r="NVF33" s="35"/>
      <c r="NVG33" s="52"/>
      <c r="NVH33" s="52"/>
      <c r="NVI33" s="52"/>
      <c r="NVJ33" s="52"/>
      <c r="NVK33" s="52"/>
      <c r="NVL33" s="53"/>
      <c r="NVM33" s="156"/>
      <c r="NVN33" s="226"/>
      <c r="NVO33" s="52"/>
      <c r="NVP33" s="52"/>
      <c r="NVQ33" s="52"/>
      <c r="NVR33" s="35"/>
      <c r="NVS33" s="56"/>
      <c r="NVT33" s="52"/>
      <c r="NVU33" s="35"/>
      <c r="NVV33" s="52"/>
      <c r="NVW33" s="52"/>
      <c r="NVX33" s="52"/>
      <c r="NVY33" s="52"/>
      <c r="NVZ33" s="52"/>
      <c r="NWA33" s="53"/>
      <c r="NWB33" s="156"/>
      <c r="NWC33" s="226"/>
      <c r="NWD33" s="52"/>
      <c r="NWE33" s="52"/>
      <c r="NWF33" s="52"/>
      <c r="NWG33" s="35"/>
      <c r="NWH33" s="56"/>
      <c r="NWI33" s="52"/>
      <c r="NWJ33" s="35"/>
      <c r="NWK33" s="52"/>
      <c r="NWL33" s="52"/>
      <c r="NWM33" s="52"/>
      <c r="NWN33" s="52"/>
      <c r="NWO33" s="52"/>
      <c r="NWP33" s="53"/>
      <c r="NWQ33" s="156"/>
      <c r="NWR33" s="226"/>
      <c r="NWS33" s="52"/>
      <c r="NWT33" s="52"/>
      <c r="NWU33" s="52"/>
      <c r="NWV33" s="35"/>
      <c r="NWW33" s="56"/>
      <c r="NWX33" s="52"/>
      <c r="NWY33" s="35"/>
      <c r="NWZ33" s="52"/>
      <c r="NXA33" s="52"/>
      <c r="NXB33" s="52"/>
      <c r="NXC33" s="52"/>
      <c r="NXD33" s="52"/>
      <c r="NXE33" s="53"/>
      <c r="NXF33" s="156"/>
      <c r="NXG33" s="226"/>
      <c r="NXH33" s="52"/>
      <c r="NXI33" s="52"/>
      <c r="NXJ33" s="52"/>
      <c r="NXK33" s="35"/>
      <c r="NXL33" s="56"/>
      <c r="NXM33" s="52"/>
      <c r="NXN33" s="35"/>
      <c r="NXO33" s="52"/>
      <c r="NXP33" s="52"/>
      <c r="NXQ33" s="52"/>
      <c r="NXR33" s="52"/>
      <c r="NXS33" s="52"/>
      <c r="NXT33" s="53"/>
      <c r="NXU33" s="156"/>
      <c r="NXV33" s="226"/>
      <c r="NXW33" s="52"/>
      <c r="NXX33" s="52"/>
      <c r="NXY33" s="52"/>
      <c r="NXZ33" s="35"/>
      <c r="NYA33" s="56"/>
      <c r="NYB33" s="52"/>
      <c r="NYC33" s="35"/>
      <c r="NYD33" s="52"/>
      <c r="NYE33" s="52"/>
      <c r="NYF33" s="52"/>
      <c r="NYG33" s="52"/>
      <c r="NYH33" s="52"/>
      <c r="NYI33" s="53"/>
      <c r="NYJ33" s="156"/>
      <c r="NYK33" s="226"/>
      <c r="NYL33" s="52"/>
      <c r="NYM33" s="52"/>
      <c r="NYN33" s="52"/>
      <c r="NYO33" s="35"/>
      <c r="NYP33" s="56"/>
      <c r="NYQ33" s="52"/>
      <c r="NYR33" s="35"/>
      <c r="NYS33" s="52"/>
      <c r="NYT33" s="52"/>
      <c r="NYU33" s="52"/>
      <c r="NYV33" s="52"/>
      <c r="NYW33" s="52"/>
      <c r="NYX33" s="53"/>
      <c r="NYY33" s="156"/>
      <c r="NYZ33" s="226"/>
      <c r="NZA33" s="52"/>
      <c r="NZB33" s="52"/>
      <c r="NZC33" s="52"/>
      <c r="NZD33" s="35"/>
      <c r="NZE33" s="56"/>
      <c r="NZF33" s="52"/>
      <c r="NZG33" s="35"/>
      <c r="NZH33" s="52"/>
      <c r="NZI33" s="52"/>
      <c r="NZJ33" s="52"/>
      <c r="NZK33" s="52"/>
      <c r="NZL33" s="52"/>
      <c r="NZM33" s="53"/>
      <c r="NZN33" s="156"/>
      <c r="NZO33" s="226"/>
      <c r="NZP33" s="52"/>
      <c r="NZQ33" s="52"/>
      <c r="NZR33" s="52"/>
      <c r="NZS33" s="35"/>
      <c r="NZT33" s="56"/>
      <c r="NZU33" s="52"/>
      <c r="NZV33" s="35"/>
      <c r="NZW33" s="52"/>
      <c r="NZX33" s="52"/>
      <c r="NZY33" s="52"/>
      <c r="NZZ33" s="52"/>
      <c r="OAA33" s="52"/>
      <c r="OAB33" s="53"/>
      <c r="OAC33" s="156"/>
      <c r="OAD33" s="226"/>
      <c r="OAE33" s="52"/>
      <c r="OAF33" s="52"/>
      <c r="OAG33" s="52"/>
      <c r="OAH33" s="35"/>
      <c r="OAI33" s="56"/>
      <c r="OAJ33" s="52"/>
      <c r="OAK33" s="35"/>
      <c r="OAL33" s="52"/>
      <c r="OAM33" s="52"/>
      <c r="OAN33" s="52"/>
      <c r="OAO33" s="52"/>
      <c r="OAP33" s="52"/>
      <c r="OAQ33" s="53"/>
      <c r="OAR33" s="156"/>
      <c r="OAS33" s="226"/>
      <c r="OAT33" s="52"/>
      <c r="OAU33" s="52"/>
      <c r="OAV33" s="52"/>
      <c r="OAW33" s="35"/>
      <c r="OAX33" s="56"/>
      <c r="OAY33" s="52"/>
      <c r="OAZ33" s="35"/>
      <c r="OBA33" s="52"/>
      <c r="OBB33" s="52"/>
      <c r="OBC33" s="52"/>
      <c r="OBD33" s="52"/>
      <c r="OBE33" s="52"/>
      <c r="OBF33" s="53"/>
      <c r="OBG33" s="156"/>
      <c r="OBH33" s="226"/>
      <c r="OBI33" s="52"/>
      <c r="OBJ33" s="52"/>
      <c r="OBK33" s="52"/>
      <c r="OBL33" s="35"/>
      <c r="OBM33" s="56"/>
      <c r="OBN33" s="52"/>
      <c r="OBO33" s="35"/>
      <c r="OBP33" s="52"/>
      <c r="OBQ33" s="52"/>
      <c r="OBR33" s="52"/>
      <c r="OBS33" s="52"/>
      <c r="OBT33" s="52"/>
      <c r="OBU33" s="53"/>
      <c r="OBV33" s="156"/>
      <c r="OBW33" s="226"/>
      <c r="OBX33" s="52"/>
      <c r="OBY33" s="52"/>
      <c r="OBZ33" s="52"/>
      <c r="OCA33" s="35"/>
      <c r="OCB33" s="56"/>
      <c r="OCC33" s="52"/>
      <c r="OCD33" s="35"/>
      <c r="OCE33" s="52"/>
      <c r="OCF33" s="52"/>
      <c r="OCG33" s="52"/>
      <c r="OCH33" s="52"/>
      <c r="OCI33" s="52"/>
      <c r="OCJ33" s="53"/>
      <c r="OCK33" s="156"/>
      <c r="OCL33" s="226"/>
      <c r="OCM33" s="52"/>
      <c r="OCN33" s="52"/>
      <c r="OCO33" s="52"/>
      <c r="OCP33" s="35"/>
      <c r="OCQ33" s="56"/>
      <c r="OCR33" s="52"/>
      <c r="OCS33" s="35"/>
      <c r="OCT33" s="52"/>
      <c r="OCU33" s="52"/>
      <c r="OCV33" s="52"/>
      <c r="OCW33" s="52"/>
      <c r="OCX33" s="52"/>
      <c r="OCY33" s="53"/>
      <c r="OCZ33" s="156"/>
      <c r="ODA33" s="226"/>
      <c r="ODB33" s="52"/>
      <c r="ODC33" s="52"/>
      <c r="ODD33" s="52"/>
      <c r="ODE33" s="35"/>
      <c r="ODF33" s="56"/>
      <c r="ODG33" s="52"/>
      <c r="ODH33" s="35"/>
      <c r="ODI33" s="52"/>
      <c r="ODJ33" s="52"/>
      <c r="ODK33" s="52"/>
      <c r="ODL33" s="52"/>
      <c r="ODM33" s="52"/>
      <c r="ODN33" s="53"/>
      <c r="ODO33" s="156"/>
      <c r="ODP33" s="226"/>
      <c r="ODQ33" s="52"/>
      <c r="ODR33" s="52"/>
      <c r="ODS33" s="52"/>
      <c r="ODT33" s="35"/>
      <c r="ODU33" s="56"/>
      <c r="ODV33" s="52"/>
      <c r="ODW33" s="35"/>
      <c r="ODX33" s="52"/>
      <c r="ODY33" s="52"/>
      <c r="ODZ33" s="52"/>
      <c r="OEA33" s="52"/>
      <c r="OEB33" s="52"/>
      <c r="OEC33" s="53"/>
      <c r="OED33" s="156"/>
      <c r="OEE33" s="226"/>
      <c r="OEF33" s="52"/>
      <c r="OEG33" s="52"/>
      <c r="OEH33" s="52"/>
      <c r="OEI33" s="35"/>
      <c r="OEJ33" s="56"/>
      <c r="OEK33" s="52"/>
      <c r="OEL33" s="35"/>
      <c r="OEM33" s="52"/>
      <c r="OEN33" s="52"/>
      <c r="OEO33" s="52"/>
      <c r="OEP33" s="52"/>
      <c r="OEQ33" s="52"/>
      <c r="OER33" s="53"/>
      <c r="OES33" s="156"/>
      <c r="OET33" s="226"/>
      <c r="OEU33" s="52"/>
      <c r="OEV33" s="52"/>
      <c r="OEW33" s="52"/>
      <c r="OEX33" s="35"/>
      <c r="OEY33" s="56"/>
      <c r="OEZ33" s="52"/>
      <c r="OFA33" s="35"/>
      <c r="OFB33" s="52"/>
      <c r="OFC33" s="52"/>
      <c r="OFD33" s="52"/>
      <c r="OFE33" s="52"/>
      <c r="OFF33" s="52"/>
      <c r="OFG33" s="53"/>
      <c r="OFH33" s="156"/>
      <c r="OFI33" s="226"/>
      <c r="OFJ33" s="52"/>
      <c r="OFK33" s="52"/>
      <c r="OFL33" s="52"/>
      <c r="OFM33" s="35"/>
      <c r="OFN33" s="56"/>
      <c r="OFO33" s="52"/>
      <c r="OFP33" s="35"/>
      <c r="OFQ33" s="52"/>
      <c r="OFR33" s="52"/>
      <c r="OFS33" s="52"/>
      <c r="OFT33" s="52"/>
      <c r="OFU33" s="52"/>
      <c r="OFV33" s="53"/>
      <c r="OFW33" s="156"/>
      <c r="OFX33" s="226"/>
      <c r="OFY33" s="52"/>
      <c r="OFZ33" s="52"/>
      <c r="OGA33" s="52"/>
      <c r="OGB33" s="35"/>
      <c r="OGC33" s="56"/>
      <c r="OGD33" s="52"/>
      <c r="OGE33" s="35"/>
      <c r="OGF33" s="52"/>
      <c r="OGG33" s="52"/>
      <c r="OGH33" s="52"/>
      <c r="OGI33" s="52"/>
      <c r="OGJ33" s="52"/>
      <c r="OGK33" s="53"/>
      <c r="OGL33" s="156"/>
      <c r="OGM33" s="226"/>
      <c r="OGN33" s="52"/>
      <c r="OGO33" s="52"/>
      <c r="OGP33" s="52"/>
      <c r="OGQ33" s="35"/>
      <c r="OGR33" s="56"/>
      <c r="OGS33" s="52"/>
      <c r="OGT33" s="35"/>
      <c r="OGU33" s="52"/>
      <c r="OGV33" s="52"/>
      <c r="OGW33" s="52"/>
      <c r="OGX33" s="52"/>
      <c r="OGY33" s="52"/>
      <c r="OGZ33" s="53"/>
      <c r="OHA33" s="156"/>
      <c r="OHB33" s="226"/>
      <c r="OHC33" s="52"/>
      <c r="OHD33" s="52"/>
      <c r="OHE33" s="52"/>
      <c r="OHF33" s="35"/>
      <c r="OHG33" s="56"/>
      <c r="OHH33" s="52"/>
      <c r="OHI33" s="35"/>
      <c r="OHJ33" s="52"/>
      <c r="OHK33" s="52"/>
      <c r="OHL33" s="52"/>
      <c r="OHM33" s="52"/>
      <c r="OHN33" s="52"/>
      <c r="OHO33" s="53"/>
      <c r="OHP33" s="156"/>
      <c r="OHQ33" s="226"/>
      <c r="OHR33" s="52"/>
      <c r="OHS33" s="52"/>
      <c r="OHT33" s="52"/>
      <c r="OHU33" s="35"/>
      <c r="OHV33" s="56"/>
      <c r="OHW33" s="52"/>
      <c r="OHX33" s="35"/>
      <c r="OHY33" s="52"/>
      <c r="OHZ33" s="52"/>
      <c r="OIA33" s="52"/>
      <c r="OIB33" s="52"/>
      <c r="OIC33" s="52"/>
      <c r="OID33" s="53"/>
      <c r="OIE33" s="156"/>
      <c r="OIF33" s="226"/>
      <c r="OIG33" s="52"/>
      <c r="OIH33" s="52"/>
      <c r="OII33" s="52"/>
      <c r="OIJ33" s="35"/>
      <c r="OIK33" s="56"/>
      <c r="OIL33" s="52"/>
      <c r="OIM33" s="35"/>
      <c r="OIN33" s="52"/>
      <c r="OIO33" s="52"/>
      <c r="OIP33" s="52"/>
      <c r="OIQ33" s="52"/>
      <c r="OIR33" s="52"/>
      <c r="OIS33" s="53"/>
      <c r="OIT33" s="156"/>
      <c r="OIU33" s="226"/>
      <c r="OIV33" s="52"/>
      <c r="OIW33" s="52"/>
      <c r="OIX33" s="52"/>
      <c r="OIY33" s="35"/>
      <c r="OIZ33" s="56"/>
      <c r="OJA33" s="52"/>
      <c r="OJB33" s="35"/>
      <c r="OJC33" s="52"/>
      <c r="OJD33" s="52"/>
      <c r="OJE33" s="52"/>
      <c r="OJF33" s="52"/>
      <c r="OJG33" s="52"/>
      <c r="OJH33" s="53"/>
      <c r="OJI33" s="156"/>
      <c r="OJJ33" s="226"/>
      <c r="OJK33" s="52"/>
      <c r="OJL33" s="52"/>
      <c r="OJM33" s="52"/>
      <c r="OJN33" s="35"/>
      <c r="OJO33" s="56"/>
      <c r="OJP33" s="52"/>
      <c r="OJQ33" s="35"/>
      <c r="OJR33" s="52"/>
      <c r="OJS33" s="52"/>
      <c r="OJT33" s="52"/>
      <c r="OJU33" s="52"/>
      <c r="OJV33" s="52"/>
      <c r="OJW33" s="53"/>
      <c r="OJX33" s="156"/>
      <c r="OJY33" s="226"/>
      <c r="OJZ33" s="52"/>
      <c r="OKA33" s="52"/>
      <c r="OKB33" s="52"/>
      <c r="OKC33" s="35"/>
      <c r="OKD33" s="56"/>
      <c r="OKE33" s="52"/>
      <c r="OKF33" s="35"/>
      <c r="OKG33" s="52"/>
      <c r="OKH33" s="52"/>
      <c r="OKI33" s="52"/>
      <c r="OKJ33" s="52"/>
      <c r="OKK33" s="52"/>
      <c r="OKL33" s="53"/>
      <c r="OKM33" s="156"/>
      <c r="OKN33" s="226"/>
      <c r="OKO33" s="52"/>
      <c r="OKP33" s="52"/>
      <c r="OKQ33" s="52"/>
      <c r="OKR33" s="35"/>
      <c r="OKS33" s="56"/>
      <c r="OKT33" s="52"/>
      <c r="OKU33" s="35"/>
      <c r="OKV33" s="52"/>
      <c r="OKW33" s="52"/>
      <c r="OKX33" s="52"/>
      <c r="OKY33" s="52"/>
      <c r="OKZ33" s="52"/>
      <c r="OLA33" s="53"/>
      <c r="OLB33" s="156"/>
      <c r="OLC33" s="226"/>
      <c r="OLD33" s="52"/>
      <c r="OLE33" s="52"/>
      <c r="OLF33" s="52"/>
      <c r="OLG33" s="35"/>
      <c r="OLH33" s="56"/>
      <c r="OLI33" s="52"/>
      <c r="OLJ33" s="35"/>
      <c r="OLK33" s="52"/>
      <c r="OLL33" s="52"/>
      <c r="OLM33" s="52"/>
      <c r="OLN33" s="52"/>
      <c r="OLO33" s="52"/>
      <c r="OLP33" s="53"/>
      <c r="OLQ33" s="156"/>
      <c r="OLR33" s="226"/>
      <c r="OLS33" s="52"/>
      <c r="OLT33" s="52"/>
      <c r="OLU33" s="52"/>
      <c r="OLV33" s="35"/>
      <c r="OLW33" s="56"/>
      <c r="OLX33" s="52"/>
      <c r="OLY33" s="35"/>
      <c r="OLZ33" s="52"/>
      <c r="OMA33" s="52"/>
      <c r="OMB33" s="52"/>
      <c r="OMC33" s="52"/>
      <c r="OMD33" s="52"/>
      <c r="OME33" s="53"/>
      <c r="OMF33" s="156"/>
      <c r="OMG33" s="226"/>
      <c r="OMH33" s="52"/>
      <c r="OMI33" s="52"/>
      <c r="OMJ33" s="52"/>
      <c r="OMK33" s="35"/>
      <c r="OML33" s="56"/>
      <c r="OMM33" s="52"/>
      <c r="OMN33" s="35"/>
      <c r="OMO33" s="52"/>
      <c r="OMP33" s="52"/>
      <c r="OMQ33" s="52"/>
      <c r="OMR33" s="52"/>
      <c r="OMS33" s="52"/>
      <c r="OMT33" s="53"/>
      <c r="OMU33" s="156"/>
      <c r="OMV33" s="226"/>
      <c r="OMW33" s="52"/>
      <c r="OMX33" s="52"/>
      <c r="OMY33" s="52"/>
      <c r="OMZ33" s="35"/>
      <c r="ONA33" s="56"/>
      <c r="ONB33" s="52"/>
      <c r="ONC33" s="35"/>
      <c r="OND33" s="52"/>
      <c r="ONE33" s="52"/>
      <c r="ONF33" s="52"/>
      <c r="ONG33" s="52"/>
      <c r="ONH33" s="52"/>
      <c r="ONI33" s="53"/>
      <c r="ONJ33" s="156"/>
      <c r="ONK33" s="226"/>
      <c r="ONL33" s="52"/>
      <c r="ONM33" s="52"/>
      <c r="ONN33" s="52"/>
      <c r="ONO33" s="35"/>
      <c r="ONP33" s="56"/>
      <c r="ONQ33" s="52"/>
      <c r="ONR33" s="35"/>
      <c r="ONS33" s="52"/>
      <c r="ONT33" s="52"/>
      <c r="ONU33" s="52"/>
      <c r="ONV33" s="52"/>
      <c r="ONW33" s="52"/>
      <c r="ONX33" s="53"/>
      <c r="ONY33" s="156"/>
      <c r="ONZ33" s="226"/>
      <c r="OOA33" s="52"/>
      <c r="OOB33" s="52"/>
      <c r="OOC33" s="52"/>
      <c r="OOD33" s="35"/>
      <c r="OOE33" s="56"/>
      <c r="OOF33" s="52"/>
      <c r="OOG33" s="35"/>
      <c r="OOH33" s="52"/>
      <c r="OOI33" s="52"/>
      <c r="OOJ33" s="52"/>
      <c r="OOK33" s="52"/>
      <c r="OOL33" s="52"/>
      <c r="OOM33" s="53"/>
      <c r="OON33" s="156"/>
      <c r="OOO33" s="226"/>
      <c r="OOP33" s="52"/>
      <c r="OOQ33" s="52"/>
      <c r="OOR33" s="52"/>
      <c r="OOS33" s="35"/>
      <c r="OOT33" s="56"/>
      <c r="OOU33" s="52"/>
      <c r="OOV33" s="35"/>
      <c r="OOW33" s="52"/>
      <c r="OOX33" s="52"/>
      <c r="OOY33" s="52"/>
      <c r="OOZ33" s="52"/>
      <c r="OPA33" s="52"/>
      <c r="OPB33" s="53"/>
      <c r="OPC33" s="156"/>
      <c r="OPD33" s="226"/>
      <c r="OPE33" s="52"/>
      <c r="OPF33" s="52"/>
      <c r="OPG33" s="52"/>
      <c r="OPH33" s="35"/>
      <c r="OPI33" s="56"/>
      <c r="OPJ33" s="52"/>
      <c r="OPK33" s="35"/>
      <c r="OPL33" s="52"/>
      <c r="OPM33" s="52"/>
      <c r="OPN33" s="52"/>
      <c r="OPO33" s="52"/>
      <c r="OPP33" s="52"/>
      <c r="OPQ33" s="53"/>
      <c r="OPR33" s="156"/>
      <c r="OPS33" s="226"/>
      <c r="OPT33" s="52"/>
      <c r="OPU33" s="52"/>
      <c r="OPV33" s="52"/>
      <c r="OPW33" s="35"/>
      <c r="OPX33" s="56"/>
      <c r="OPY33" s="52"/>
      <c r="OPZ33" s="35"/>
      <c r="OQA33" s="52"/>
      <c r="OQB33" s="52"/>
      <c r="OQC33" s="52"/>
      <c r="OQD33" s="52"/>
      <c r="OQE33" s="52"/>
      <c r="OQF33" s="53"/>
      <c r="OQG33" s="156"/>
      <c r="OQH33" s="226"/>
      <c r="OQI33" s="52"/>
      <c r="OQJ33" s="52"/>
      <c r="OQK33" s="52"/>
      <c r="OQL33" s="35"/>
      <c r="OQM33" s="56"/>
      <c r="OQN33" s="52"/>
      <c r="OQO33" s="35"/>
      <c r="OQP33" s="52"/>
      <c r="OQQ33" s="52"/>
      <c r="OQR33" s="52"/>
      <c r="OQS33" s="52"/>
      <c r="OQT33" s="52"/>
      <c r="OQU33" s="53"/>
      <c r="OQV33" s="156"/>
      <c r="OQW33" s="226"/>
      <c r="OQX33" s="52"/>
      <c r="OQY33" s="52"/>
      <c r="OQZ33" s="52"/>
      <c r="ORA33" s="35"/>
      <c r="ORB33" s="56"/>
      <c r="ORC33" s="52"/>
      <c r="ORD33" s="35"/>
      <c r="ORE33" s="52"/>
      <c r="ORF33" s="52"/>
      <c r="ORG33" s="52"/>
      <c r="ORH33" s="52"/>
      <c r="ORI33" s="52"/>
      <c r="ORJ33" s="53"/>
      <c r="ORK33" s="156"/>
      <c r="ORL33" s="226"/>
      <c r="ORM33" s="52"/>
      <c r="ORN33" s="52"/>
      <c r="ORO33" s="52"/>
      <c r="ORP33" s="35"/>
      <c r="ORQ33" s="56"/>
      <c r="ORR33" s="52"/>
      <c r="ORS33" s="35"/>
      <c r="ORT33" s="52"/>
      <c r="ORU33" s="52"/>
      <c r="ORV33" s="52"/>
      <c r="ORW33" s="52"/>
      <c r="ORX33" s="52"/>
      <c r="ORY33" s="53"/>
      <c r="ORZ33" s="156"/>
      <c r="OSA33" s="226"/>
      <c r="OSB33" s="52"/>
      <c r="OSC33" s="52"/>
      <c r="OSD33" s="52"/>
      <c r="OSE33" s="35"/>
      <c r="OSF33" s="56"/>
      <c r="OSG33" s="52"/>
      <c r="OSH33" s="35"/>
      <c r="OSI33" s="52"/>
      <c r="OSJ33" s="52"/>
      <c r="OSK33" s="52"/>
      <c r="OSL33" s="52"/>
      <c r="OSM33" s="52"/>
      <c r="OSN33" s="53"/>
      <c r="OSO33" s="156"/>
      <c r="OSP33" s="226"/>
      <c r="OSQ33" s="52"/>
      <c r="OSR33" s="52"/>
      <c r="OSS33" s="52"/>
      <c r="OST33" s="35"/>
      <c r="OSU33" s="56"/>
      <c r="OSV33" s="52"/>
      <c r="OSW33" s="35"/>
      <c r="OSX33" s="52"/>
      <c r="OSY33" s="52"/>
      <c r="OSZ33" s="52"/>
      <c r="OTA33" s="52"/>
      <c r="OTB33" s="52"/>
      <c r="OTC33" s="53"/>
      <c r="OTD33" s="156"/>
      <c r="OTE33" s="226"/>
      <c r="OTF33" s="52"/>
      <c r="OTG33" s="52"/>
      <c r="OTH33" s="52"/>
      <c r="OTI33" s="35"/>
      <c r="OTJ33" s="56"/>
      <c r="OTK33" s="52"/>
      <c r="OTL33" s="35"/>
      <c r="OTM33" s="52"/>
      <c r="OTN33" s="52"/>
      <c r="OTO33" s="52"/>
      <c r="OTP33" s="52"/>
      <c r="OTQ33" s="52"/>
      <c r="OTR33" s="53"/>
      <c r="OTS33" s="156"/>
      <c r="OTT33" s="226"/>
      <c r="OTU33" s="52"/>
      <c r="OTV33" s="52"/>
      <c r="OTW33" s="52"/>
      <c r="OTX33" s="35"/>
      <c r="OTY33" s="56"/>
      <c r="OTZ33" s="52"/>
      <c r="OUA33" s="35"/>
      <c r="OUB33" s="52"/>
      <c r="OUC33" s="52"/>
      <c r="OUD33" s="52"/>
      <c r="OUE33" s="52"/>
      <c r="OUF33" s="52"/>
      <c r="OUG33" s="53"/>
      <c r="OUH33" s="156"/>
      <c r="OUI33" s="226"/>
      <c r="OUJ33" s="52"/>
      <c r="OUK33" s="52"/>
      <c r="OUL33" s="52"/>
      <c r="OUM33" s="35"/>
      <c r="OUN33" s="56"/>
      <c r="OUO33" s="52"/>
      <c r="OUP33" s="35"/>
      <c r="OUQ33" s="52"/>
      <c r="OUR33" s="52"/>
      <c r="OUS33" s="52"/>
      <c r="OUT33" s="52"/>
      <c r="OUU33" s="52"/>
      <c r="OUV33" s="53"/>
      <c r="OUW33" s="156"/>
      <c r="OUX33" s="226"/>
      <c r="OUY33" s="52"/>
      <c r="OUZ33" s="52"/>
      <c r="OVA33" s="52"/>
      <c r="OVB33" s="35"/>
      <c r="OVC33" s="56"/>
      <c r="OVD33" s="52"/>
      <c r="OVE33" s="35"/>
      <c r="OVF33" s="52"/>
      <c r="OVG33" s="52"/>
      <c r="OVH33" s="52"/>
      <c r="OVI33" s="52"/>
      <c r="OVJ33" s="52"/>
      <c r="OVK33" s="53"/>
      <c r="OVL33" s="156"/>
      <c r="OVM33" s="226"/>
      <c r="OVN33" s="52"/>
      <c r="OVO33" s="52"/>
      <c r="OVP33" s="52"/>
      <c r="OVQ33" s="35"/>
      <c r="OVR33" s="56"/>
      <c r="OVS33" s="52"/>
      <c r="OVT33" s="35"/>
      <c r="OVU33" s="52"/>
      <c r="OVV33" s="52"/>
      <c r="OVW33" s="52"/>
      <c r="OVX33" s="52"/>
      <c r="OVY33" s="52"/>
      <c r="OVZ33" s="53"/>
      <c r="OWA33" s="156"/>
      <c r="OWB33" s="226"/>
      <c r="OWC33" s="52"/>
      <c r="OWD33" s="52"/>
      <c r="OWE33" s="52"/>
      <c r="OWF33" s="35"/>
      <c r="OWG33" s="56"/>
      <c r="OWH33" s="52"/>
      <c r="OWI33" s="35"/>
      <c r="OWJ33" s="52"/>
      <c r="OWK33" s="52"/>
      <c r="OWL33" s="52"/>
      <c r="OWM33" s="52"/>
      <c r="OWN33" s="52"/>
      <c r="OWO33" s="53"/>
      <c r="OWP33" s="156"/>
      <c r="OWQ33" s="226"/>
      <c r="OWR33" s="52"/>
      <c r="OWS33" s="52"/>
      <c r="OWT33" s="52"/>
      <c r="OWU33" s="35"/>
      <c r="OWV33" s="56"/>
      <c r="OWW33" s="52"/>
      <c r="OWX33" s="35"/>
      <c r="OWY33" s="52"/>
      <c r="OWZ33" s="52"/>
      <c r="OXA33" s="52"/>
      <c r="OXB33" s="52"/>
      <c r="OXC33" s="52"/>
      <c r="OXD33" s="53"/>
      <c r="OXE33" s="156"/>
      <c r="OXF33" s="226"/>
      <c r="OXG33" s="52"/>
      <c r="OXH33" s="52"/>
      <c r="OXI33" s="52"/>
      <c r="OXJ33" s="35"/>
      <c r="OXK33" s="56"/>
      <c r="OXL33" s="52"/>
      <c r="OXM33" s="35"/>
      <c r="OXN33" s="52"/>
      <c r="OXO33" s="52"/>
      <c r="OXP33" s="52"/>
      <c r="OXQ33" s="52"/>
      <c r="OXR33" s="52"/>
      <c r="OXS33" s="53"/>
      <c r="OXT33" s="156"/>
      <c r="OXU33" s="226"/>
      <c r="OXV33" s="52"/>
      <c r="OXW33" s="52"/>
      <c r="OXX33" s="52"/>
      <c r="OXY33" s="35"/>
      <c r="OXZ33" s="56"/>
      <c r="OYA33" s="52"/>
      <c r="OYB33" s="35"/>
      <c r="OYC33" s="52"/>
      <c r="OYD33" s="52"/>
      <c r="OYE33" s="52"/>
      <c r="OYF33" s="52"/>
      <c r="OYG33" s="52"/>
      <c r="OYH33" s="53"/>
      <c r="OYI33" s="156"/>
      <c r="OYJ33" s="226"/>
      <c r="OYK33" s="52"/>
      <c r="OYL33" s="52"/>
      <c r="OYM33" s="52"/>
      <c r="OYN33" s="35"/>
      <c r="OYO33" s="56"/>
      <c r="OYP33" s="52"/>
      <c r="OYQ33" s="35"/>
      <c r="OYR33" s="52"/>
      <c r="OYS33" s="52"/>
      <c r="OYT33" s="52"/>
      <c r="OYU33" s="52"/>
      <c r="OYV33" s="52"/>
      <c r="OYW33" s="53"/>
      <c r="OYX33" s="156"/>
      <c r="OYY33" s="226"/>
      <c r="OYZ33" s="52"/>
      <c r="OZA33" s="52"/>
      <c r="OZB33" s="52"/>
      <c r="OZC33" s="35"/>
      <c r="OZD33" s="56"/>
      <c r="OZE33" s="52"/>
      <c r="OZF33" s="35"/>
      <c r="OZG33" s="52"/>
      <c r="OZH33" s="52"/>
      <c r="OZI33" s="52"/>
      <c r="OZJ33" s="52"/>
      <c r="OZK33" s="52"/>
      <c r="OZL33" s="53"/>
      <c r="OZM33" s="156"/>
      <c r="OZN33" s="226"/>
      <c r="OZO33" s="52"/>
      <c r="OZP33" s="52"/>
      <c r="OZQ33" s="52"/>
      <c r="OZR33" s="35"/>
      <c r="OZS33" s="56"/>
      <c r="OZT33" s="52"/>
      <c r="OZU33" s="35"/>
      <c r="OZV33" s="52"/>
      <c r="OZW33" s="52"/>
      <c r="OZX33" s="52"/>
      <c r="OZY33" s="52"/>
      <c r="OZZ33" s="52"/>
      <c r="PAA33" s="53"/>
      <c r="PAB33" s="156"/>
      <c r="PAC33" s="226"/>
      <c r="PAD33" s="52"/>
      <c r="PAE33" s="52"/>
      <c r="PAF33" s="52"/>
      <c r="PAG33" s="35"/>
      <c r="PAH33" s="56"/>
      <c r="PAI33" s="52"/>
      <c r="PAJ33" s="35"/>
      <c r="PAK33" s="52"/>
      <c r="PAL33" s="52"/>
      <c r="PAM33" s="52"/>
      <c r="PAN33" s="52"/>
      <c r="PAO33" s="52"/>
      <c r="PAP33" s="53"/>
      <c r="PAQ33" s="156"/>
      <c r="PAR33" s="226"/>
      <c r="PAS33" s="52"/>
      <c r="PAT33" s="52"/>
      <c r="PAU33" s="52"/>
      <c r="PAV33" s="35"/>
      <c r="PAW33" s="56"/>
      <c r="PAX33" s="52"/>
      <c r="PAY33" s="35"/>
      <c r="PAZ33" s="52"/>
      <c r="PBA33" s="52"/>
      <c r="PBB33" s="52"/>
      <c r="PBC33" s="52"/>
      <c r="PBD33" s="52"/>
      <c r="PBE33" s="53"/>
      <c r="PBF33" s="156"/>
      <c r="PBG33" s="226"/>
      <c r="PBH33" s="52"/>
      <c r="PBI33" s="52"/>
      <c r="PBJ33" s="52"/>
      <c r="PBK33" s="35"/>
      <c r="PBL33" s="56"/>
      <c r="PBM33" s="52"/>
      <c r="PBN33" s="35"/>
      <c r="PBO33" s="52"/>
      <c r="PBP33" s="52"/>
      <c r="PBQ33" s="52"/>
      <c r="PBR33" s="52"/>
      <c r="PBS33" s="52"/>
      <c r="PBT33" s="53"/>
      <c r="PBU33" s="156"/>
      <c r="PBV33" s="226"/>
      <c r="PBW33" s="52"/>
      <c r="PBX33" s="52"/>
      <c r="PBY33" s="52"/>
      <c r="PBZ33" s="35"/>
      <c r="PCA33" s="56"/>
      <c r="PCB33" s="52"/>
      <c r="PCC33" s="35"/>
      <c r="PCD33" s="52"/>
      <c r="PCE33" s="52"/>
      <c r="PCF33" s="52"/>
      <c r="PCG33" s="52"/>
      <c r="PCH33" s="52"/>
      <c r="PCI33" s="53"/>
      <c r="PCJ33" s="156"/>
      <c r="PCK33" s="226"/>
      <c r="PCL33" s="52"/>
      <c r="PCM33" s="52"/>
      <c r="PCN33" s="52"/>
      <c r="PCO33" s="35"/>
      <c r="PCP33" s="56"/>
      <c r="PCQ33" s="52"/>
      <c r="PCR33" s="35"/>
      <c r="PCS33" s="52"/>
      <c r="PCT33" s="52"/>
      <c r="PCU33" s="52"/>
      <c r="PCV33" s="52"/>
      <c r="PCW33" s="52"/>
      <c r="PCX33" s="53"/>
      <c r="PCY33" s="156"/>
      <c r="PCZ33" s="226"/>
      <c r="PDA33" s="52"/>
      <c r="PDB33" s="52"/>
      <c r="PDC33" s="52"/>
      <c r="PDD33" s="35"/>
      <c r="PDE33" s="56"/>
      <c r="PDF33" s="52"/>
      <c r="PDG33" s="35"/>
      <c r="PDH33" s="52"/>
      <c r="PDI33" s="52"/>
      <c r="PDJ33" s="52"/>
      <c r="PDK33" s="52"/>
      <c r="PDL33" s="52"/>
      <c r="PDM33" s="53"/>
      <c r="PDN33" s="156"/>
      <c r="PDO33" s="226"/>
      <c r="PDP33" s="52"/>
      <c r="PDQ33" s="52"/>
      <c r="PDR33" s="52"/>
      <c r="PDS33" s="35"/>
      <c r="PDT33" s="56"/>
      <c r="PDU33" s="52"/>
      <c r="PDV33" s="35"/>
      <c r="PDW33" s="52"/>
      <c r="PDX33" s="52"/>
      <c r="PDY33" s="52"/>
      <c r="PDZ33" s="52"/>
      <c r="PEA33" s="52"/>
      <c r="PEB33" s="53"/>
      <c r="PEC33" s="156"/>
      <c r="PED33" s="226"/>
      <c r="PEE33" s="52"/>
      <c r="PEF33" s="52"/>
      <c r="PEG33" s="52"/>
      <c r="PEH33" s="35"/>
      <c r="PEI33" s="56"/>
      <c r="PEJ33" s="52"/>
      <c r="PEK33" s="35"/>
      <c r="PEL33" s="52"/>
      <c r="PEM33" s="52"/>
      <c r="PEN33" s="52"/>
      <c r="PEO33" s="52"/>
      <c r="PEP33" s="52"/>
      <c r="PEQ33" s="53"/>
      <c r="PER33" s="156"/>
      <c r="PES33" s="226"/>
      <c r="PET33" s="52"/>
      <c r="PEU33" s="52"/>
      <c r="PEV33" s="52"/>
      <c r="PEW33" s="35"/>
      <c r="PEX33" s="56"/>
      <c r="PEY33" s="52"/>
      <c r="PEZ33" s="35"/>
      <c r="PFA33" s="52"/>
      <c r="PFB33" s="52"/>
      <c r="PFC33" s="52"/>
      <c r="PFD33" s="52"/>
      <c r="PFE33" s="52"/>
      <c r="PFF33" s="53"/>
      <c r="PFG33" s="156"/>
      <c r="PFH33" s="226"/>
      <c r="PFI33" s="52"/>
      <c r="PFJ33" s="52"/>
      <c r="PFK33" s="52"/>
      <c r="PFL33" s="35"/>
      <c r="PFM33" s="56"/>
      <c r="PFN33" s="52"/>
      <c r="PFO33" s="35"/>
      <c r="PFP33" s="52"/>
      <c r="PFQ33" s="52"/>
      <c r="PFR33" s="52"/>
      <c r="PFS33" s="52"/>
      <c r="PFT33" s="52"/>
      <c r="PFU33" s="53"/>
      <c r="PFV33" s="156"/>
      <c r="PFW33" s="226"/>
      <c r="PFX33" s="52"/>
      <c r="PFY33" s="52"/>
      <c r="PFZ33" s="52"/>
      <c r="PGA33" s="35"/>
      <c r="PGB33" s="56"/>
      <c r="PGC33" s="52"/>
      <c r="PGD33" s="35"/>
      <c r="PGE33" s="52"/>
      <c r="PGF33" s="52"/>
      <c r="PGG33" s="52"/>
      <c r="PGH33" s="52"/>
      <c r="PGI33" s="52"/>
      <c r="PGJ33" s="53"/>
      <c r="PGK33" s="156"/>
      <c r="PGL33" s="226"/>
      <c r="PGM33" s="52"/>
      <c r="PGN33" s="52"/>
      <c r="PGO33" s="52"/>
      <c r="PGP33" s="35"/>
      <c r="PGQ33" s="56"/>
      <c r="PGR33" s="52"/>
      <c r="PGS33" s="35"/>
      <c r="PGT33" s="52"/>
      <c r="PGU33" s="52"/>
      <c r="PGV33" s="52"/>
      <c r="PGW33" s="52"/>
      <c r="PGX33" s="52"/>
      <c r="PGY33" s="53"/>
      <c r="PGZ33" s="156"/>
      <c r="PHA33" s="226"/>
      <c r="PHB33" s="52"/>
      <c r="PHC33" s="52"/>
      <c r="PHD33" s="52"/>
      <c r="PHE33" s="35"/>
      <c r="PHF33" s="56"/>
      <c r="PHG33" s="52"/>
      <c r="PHH33" s="35"/>
      <c r="PHI33" s="52"/>
      <c r="PHJ33" s="52"/>
      <c r="PHK33" s="52"/>
      <c r="PHL33" s="52"/>
      <c r="PHM33" s="52"/>
      <c r="PHN33" s="53"/>
      <c r="PHO33" s="156"/>
      <c r="PHP33" s="226"/>
      <c r="PHQ33" s="52"/>
      <c r="PHR33" s="52"/>
      <c r="PHS33" s="52"/>
      <c r="PHT33" s="35"/>
      <c r="PHU33" s="56"/>
      <c r="PHV33" s="52"/>
      <c r="PHW33" s="35"/>
      <c r="PHX33" s="52"/>
      <c r="PHY33" s="52"/>
      <c r="PHZ33" s="52"/>
      <c r="PIA33" s="52"/>
      <c r="PIB33" s="52"/>
      <c r="PIC33" s="53"/>
      <c r="PID33" s="156"/>
      <c r="PIE33" s="226"/>
      <c r="PIF33" s="52"/>
      <c r="PIG33" s="52"/>
      <c r="PIH33" s="52"/>
      <c r="PII33" s="35"/>
      <c r="PIJ33" s="56"/>
      <c r="PIK33" s="52"/>
      <c r="PIL33" s="35"/>
      <c r="PIM33" s="52"/>
      <c r="PIN33" s="52"/>
      <c r="PIO33" s="52"/>
      <c r="PIP33" s="52"/>
      <c r="PIQ33" s="52"/>
      <c r="PIR33" s="53"/>
      <c r="PIS33" s="156"/>
      <c r="PIT33" s="226"/>
      <c r="PIU33" s="52"/>
      <c r="PIV33" s="52"/>
      <c r="PIW33" s="52"/>
      <c r="PIX33" s="35"/>
      <c r="PIY33" s="56"/>
      <c r="PIZ33" s="52"/>
      <c r="PJA33" s="35"/>
      <c r="PJB33" s="52"/>
      <c r="PJC33" s="52"/>
      <c r="PJD33" s="52"/>
      <c r="PJE33" s="52"/>
      <c r="PJF33" s="52"/>
      <c r="PJG33" s="53"/>
      <c r="PJH33" s="156"/>
      <c r="PJI33" s="226"/>
      <c r="PJJ33" s="52"/>
      <c r="PJK33" s="52"/>
      <c r="PJL33" s="52"/>
      <c r="PJM33" s="35"/>
      <c r="PJN33" s="56"/>
      <c r="PJO33" s="52"/>
      <c r="PJP33" s="35"/>
      <c r="PJQ33" s="52"/>
      <c r="PJR33" s="52"/>
      <c r="PJS33" s="52"/>
      <c r="PJT33" s="52"/>
      <c r="PJU33" s="52"/>
      <c r="PJV33" s="53"/>
      <c r="PJW33" s="156"/>
      <c r="PJX33" s="226"/>
      <c r="PJY33" s="52"/>
      <c r="PJZ33" s="52"/>
      <c r="PKA33" s="52"/>
      <c r="PKB33" s="35"/>
      <c r="PKC33" s="56"/>
      <c r="PKD33" s="52"/>
      <c r="PKE33" s="35"/>
      <c r="PKF33" s="52"/>
      <c r="PKG33" s="52"/>
      <c r="PKH33" s="52"/>
      <c r="PKI33" s="52"/>
      <c r="PKJ33" s="52"/>
      <c r="PKK33" s="53"/>
      <c r="PKL33" s="156"/>
      <c r="PKM33" s="226"/>
      <c r="PKN33" s="52"/>
      <c r="PKO33" s="52"/>
      <c r="PKP33" s="52"/>
      <c r="PKQ33" s="35"/>
      <c r="PKR33" s="56"/>
      <c r="PKS33" s="52"/>
      <c r="PKT33" s="35"/>
      <c r="PKU33" s="52"/>
      <c r="PKV33" s="52"/>
      <c r="PKW33" s="52"/>
      <c r="PKX33" s="52"/>
      <c r="PKY33" s="52"/>
      <c r="PKZ33" s="53"/>
      <c r="PLA33" s="156"/>
      <c r="PLB33" s="226"/>
      <c r="PLC33" s="52"/>
      <c r="PLD33" s="52"/>
      <c r="PLE33" s="52"/>
      <c r="PLF33" s="35"/>
      <c r="PLG33" s="56"/>
      <c r="PLH33" s="52"/>
      <c r="PLI33" s="35"/>
      <c r="PLJ33" s="52"/>
      <c r="PLK33" s="52"/>
      <c r="PLL33" s="52"/>
      <c r="PLM33" s="52"/>
      <c r="PLN33" s="52"/>
      <c r="PLO33" s="53"/>
      <c r="PLP33" s="156"/>
      <c r="PLQ33" s="226"/>
      <c r="PLR33" s="52"/>
      <c r="PLS33" s="52"/>
      <c r="PLT33" s="52"/>
      <c r="PLU33" s="35"/>
      <c r="PLV33" s="56"/>
      <c r="PLW33" s="52"/>
      <c r="PLX33" s="35"/>
      <c r="PLY33" s="52"/>
      <c r="PLZ33" s="52"/>
      <c r="PMA33" s="52"/>
      <c r="PMB33" s="52"/>
      <c r="PMC33" s="52"/>
      <c r="PMD33" s="53"/>
      <c r="PME33" s="156"/>
      <c r="PMF33" s="226"/>
      <c r="PMG33" s="52"/>
      <c r="PMH33" s="52"/>
      <c r="PMI33" s="52"/>
      <c r="PMJ33" s="35"/>
      <c r="PMK33" s="56"/>
      <c r="PML33" s="52"/>
      <c r="PMM33" s="35"/>
      <c r="PMN33" s="52"/>
      <c r="PMO33" s="52"/>
      <c r="PMP33" s="52"/>
      <c r="PMQ33" s="52"/>
      <c r="PMR33" s="52"/>
      <c r="PMS33" s="53"/>
      <c r="PMT33" s="156"/>
      <c r="PMU33" s="226"/>
      <c r="PMV33" s="52"/>
      <c r="PMW33" s="52"/>
      <c r="PMX33" s="52"/>
      <c r="PMY33" s="35"/>
      <c r="PMZ33" s="56"/>
      <c r="PNA33" s="52"/>
      <c r="PNB33" s="35"/>
      <c r="PNC33" s="52"/>
      <c r="PND33" s="52"/>
      <c r="PNE33" s="52"/>
      <c r="PNF33" s="52"/>
      <c r="PNG33" s="52"/>
      <c r="PNH33" s="53"/>
      <c r="PNI33" s="156"/>
      <c r="PNJ33" s="226"/>
      <c r="PNK33" s="52"/>
      <c r="PNL33" s="52"/>
      <c r="PNM33" s="52"/>
      <c r="PNN33" s="35"/>
      <c r="PNO33" s="56"/>
      <c r="PNP33" s="52"/>
      <c r="PNQ33" s="35"/>
      <c r="PNR33" s="52"/>
      <c r="PNS33" s="52"/>
      <c r="PNT33" s="52"/>
      <c r="PNU33" s="52"/>
      <c r="PNV33" s="52"/>
      <c r="PNW33" s="53"/>
      <c r="PNX33" s="156"/>
      <c r="PNY33" s="226"/>
      <c r="PNZ33" s="52"/>
      <c r="POA33" s="52"/>
      <c r="POB33" s="52"/>
      <c r="POC33" s="35"/>
      <c r="POD33" s="56"/>
      <c r="POE33" s="52"/>
      <c r="POF33" s="35"/>
      <c r="POG33" s="52"/>
      <c r="POH33" s="52"/>
      <c r="POI33" s="52"/>
      <c r="POJ33" s="52"/>
      <c r="POK33" s="52"/>
      <c r="POL33" s="53"/>
      <c r="POM33" s="156"/>
      <c r="PON33" s="226"/>
      <c r="POO33" s="52"/>
      <c r="POP33" s="52"/>
      <c r="POQ33" s="52"/>
      <c r="POR33" s="35"/>
      <c r="POS33" s="56"/>
      <c r="POT33" s="52"/>
      <c r="POU33" s="35"/>
      <c r="POV33" s="52"/>
      <c r="POW33" s="52"/>
      <c r="POX33" s="52"/>
      <c r="POY33" s="52"/>
      <c r="POZ33" s="52"/>
      <c r="PPA33" s="53"/>
      <c r="PPB33" s="156"/>
      <c r="PPC33" s="226"/>
      <c r="PPD33" s="52"/>
      <c r="PPE33" s="52"/>
      <c r="PPF33" s="52"/>
      <c r="PPG33" s="35"/>
      <c r="PPH33" s="56"/>
      <c r="PPI33" s="52"/>
      <c r="PPJ33" s="35"/>
      <c r="PPK33" s="52"/>
      <c r="PPL33" s="52"/>
      <c r="PPM33" s="52"/>
      <c r="PPN33" s="52"/>
      <c r="PPO33" s="52"/>
      <c r="PPP33" s="53"/>
      <c r="PPQ33" s="156"/>
      <c r="PPR33" s="226"/>
      <c r="PPS33" s="52"/>
      <c r="PPT33" s="52"/>
      <c r="PPU33" s="52"/>
      <c r="PPV33" s="35"/>
      <c r="PPW33" s="56"/>
      <c r="PPX33" s="52"/>
      <c r="PPY33" s="35"/>
      <c r="PPZ33" s="52"/>
      <c r="PQA33" s="52"/>
      <c r="PQB33" s="52"/>
      <c r="PQC33" s="52"/>
      <c r="PQD33" s="52"/>
      <c r="PQE33" s="53"/>
      <c r="PQF33" s="156"/>
      <c r="PQG33" s="226"/>
      <c r="PQH33" s="52"/>
      <c r="PQI33" s="52"/>
      <c r="PQJ33" s="52"/>
      <c r="PQK33" s="35"/>
      <c r="PQL33" s="56"/>
      <c r="PQM33" s="52"/>
      <c r="PQN33" s="35"/>
      <c r="PQO33" s="52"/>
      <c r="PQP33" s="52"/>
      <c r="PQQ33" s="52"/>
      <c r="PQR33" s="52"/>
      <c r="PQS33" s="52"/>
      <c r="PQT33" s="53"/>
      <c r="PQU33" s="156"/>
      <c r="PQV33" s="226"/>
      <c r="PQW33" s="52"/>
      <c r="PQX33" s="52"/>
      <c r="PQY33" s="52"/>
      <c r="PQZ33" s="35"/>
      <c r="PRA33" s="56"/>
      <c r="PRB33" s="52"/>
      <c r="PRC33" s="35"/>
      <c r="PRD33" s="52"/>
      <c r="PRE33" s="52"/>
      <c r="PRF33" s="52"/>
      <c r="PRG33" s="52"/>
      <c r="PRH33" s="52"/>
      <c r="PRI33" s="53"/>
      <c r="PRJ33" s="156"/>
      <c r="PRK33" s="226"/>
      <c r="PRL33" s="52"/>
      <c r="PRM33" s="52"/>
      <c r="PRN33" s="52"/>
      <c r="PRO33" s="35"/>
      <c r="PRP33" s="56"/>
      <c r="PRQ33" s="52"/>
      <c r="PRR33" s="35"/>
      <c r="PRS33" s="52"/>
      <c r="PRT33" s="52"/>
      <c r="PRU33" s="52"/>
      <c r="PRV33" s="52"/>
      <c r="PRW33" s="52"/>
      <c r="PRX33" s="53"/>
      <c r="PRY33" s="156"/>
      <c r="PRZ33" s="226"/>
      <c r="PSA33" s="52"/>
      <c r="PSB33" s="52"/>
      <c r="PSC33" s="52"/>
      <c r="PSD33" s="35"/>
      <c r="PSE33" s="56"/>
      <c r="PSF33" s="52"/>
      <c r="PSG33" s="35"/>
      <c r="PSH33" s="52"/>
      <c r="PSI33" s="52"/>
      <c r="PSJ33" s="52"/>
      <c r="PSK33" s="52"/>
      <c r="PSL33" s="52"/>
      <c r="PSM33" s="53"/>
      <c r="PSN33" s="156"/>
      <c r="PSO33" s="226"/>
      <c r="PSP33" s="52"/>
      <c r="PSQ33" s="52"/>
      <c r="PSR33" s="52"/>
      <c r="PSS33" s="35"/>
      <c r="PST33" s="56"/>
      <c r="PSU33" s="52"/>
      <c r="PSV33" s="35"/>
      <c r="PSW33" s="52"/>
      <c r="PSX33" s="52"/>
      <c r="PSY33" s="52"/>
      <c r="PSZ33" s="52"/>
      <c r="PTA33" s="52"/>
      <c r="PTB33" s="53"/>
      <c r="PTC33" s="156"/>
      <c r="PTD33" s="226"/>
      <c r="PTE33" s="52"/>
      <c r="PTF33" s="52"/>
      <c r="PTG33" s="52"/>
      <c r="PTH33" s="35"/>
      <c r="PTI33" s="56"/>
      <c r="PTJ33" s="52"/>
      <c r="PTK33" s="35"/>
      <c r="PTL33" s="52"/>
      <c r="PTM33" s="52"/>
      <c r="PTN33" s="52"/>
      <c r="PTO33" s="52"/>
      <c r="PTP33" s="52"/>
      <c r="PTQ33" s="53"/>
      <c r="PTR33" s="156"/>
      <c r="PTS33" s="226"/>
      <c r="PTT33" s="52"/>
      <c r="PTU33" s="52"/>
      <c r="PTV33" s="52"/>
      <c r="PTW33" s="35"/>
      <c r="PTX33" s="56"/>
      <c r="PTY33" s="52"/>
      <c r="PTZ33" s="35"/>
      <c r="PUA33" s="52"/>
      <c r="PUB33" s="52"/>
      <c r="PUC33" s="52"/>
      <c r="PUD33" s="52"/>
      <c r="PUE33" s="52"/>
      <c r="PUF33" s="53"/>
      <c r="PUG33" s="156"/>
      <c r="PUH33" s="226"/>
      <c r="PUI33" s="52"/>
      <c r="PUJ33" s="52"/>
      <c r="PUK33" s="52"/>
      <c r="PUL33" s="35"/>
      <c r="PUM33" s="56"/>
      <c r="PUN33" s="52"/>
      <c r="PUO33" s="35"/>
      <c r="PUP33" s="52"/>
      <c r="PUQ33" s="52"/>
      <c r="PUR33" s="52"/>
      <c r="PUS33" s="52"/>
      <c r="PUT33" s="52"/>
      <c r="PUU33" s="53"/>
      <c r="PUV33" s="156"/>
      <c r="PUW33" s="226"/>
      <c r="PUX33" s="52"/>
      <c r="PUY33" s="52"/>
      <c r="PUZ33" s="52"/>
      <c r="PVA33" s="35"/>
      <c r="PVB33" s="56"/>
      <c r="PVC33" s="52"/>
      <c r="PVD33" s="35"/>
      <c r="PVE33" s="52"/>
      <c r="PVF33" s="52"/>
      <c r="PVG33" s="52"/>
      <c r="PVH33" s="52"/>
      <c r="PVI33" s="52"/>
      <c r="PVJ33" s="53"/>
      <c r="PVK33" s="156"/>
      <c r="PVL33" s="226"/>
      <c r="PVM33" s="52"/>
      <c r="PVN33" s="52"/>
      <c r="PVO33" s="52"/>
      <c r="PVP33" s="35"/>
      <c r="PVQ33" s="56"/>
      <c r="PVR33" s="52"/>
      <c r="PVS33" s="35"/>
      <c r="PVT33" s="52"/>
      <c r="PVU33" s="52"/>
      <c r="PVV33" s="52"/>
      <c r="PVW33" s="52"/>
      <c r="PVX33" s="52"/>
      <c r="PVY33" s="53"/>
      <c r="PVZ33" s="156"/>
      <c r="PWA33" s="226"/>
      <c r="PWB33" s="52"/>
      <c r="PWC33" s="52"/>
      <c r="PWD33" s="52"/>
      <c r="PWE33" s="35"/>
      <c r="PWF33" s="56"/>
      <c r="PWG33" s="52"/>
      <c r="PWH33" s="35"/>
      <c r="PWI33" s="52"/>
      <c r="PWJ33" s="52"/>
      <c r="PWK33" s="52"/>
      <c r="PWL33" s="52"/>
      <c r="PWM33" s="52"/>
      <c r="PWN33" s="53"/>
      <c r="PWO33" s="156"/>
      <c r="PWP33" s="226"/>
      <c r="PWQ33" s="52"/>
      <c r="PWR33" s="52"/>
      <c r="PWS33" s="52"/>
      <c r="PWT33" s="35"/>
      <c r="PWU33" s="56"/>
      <c r="PWV33" s="52"/>
      <c r="PWW33" s="35"/>
      <c r="PWX33" s="52"/>
      <c r="PWY33" s="52"/>
      <c r="PWZ33" s="52"/>
      <c r="PXA33" s="52"/>
      <c r="PXB33" s="52"/>
      <c r="PXC33" s="53"/>
      <c r="PXD33" s="156"/>
      <c r="PXE33" s="226"/>
      <c r="PXF33" s="52"/>
      <c r="PXG33" s="52"/>
      <c r="PXH33" s="52"/>
      <c r="PXI33" s="35"/>
      <c r="PXJ33" s="56"/>
      <c r="PXK33" s="52"/>
      <c r="PXL33" s="35"/>
      <c r="PXM33" s="52"/>
      <c r="PXN33" s="52"/>
      <c r="PXO33" s="52"/>
      <c r="PXP33" s="52"/>
      <c r="PXQ33" s="52"/>
      <c r="PXR33" s="53"/>
      <c r="PXS33" s="156"/>
      <c r="PXT33" s="226"/>
      <c r="PXU33" s="52"/>
      <c r="PXV33" s="52"/>
      <c r="PXW33" s="52"/>
      <c r="PXX33" s="35"/>
      <c r="PXY33" s="56"/>
      <c r="PXZ33" s="52"/>
      <c r="PYA33" s="35"/>
      <c r="PYB33" s="52"/>
      <c r="PYC33" s="52"/>
      <c r="PYD33" s="52"/>
      <c r="PYE33" s="52"/>
      <c r="PYF33" s="52"/>
      <c r="PYG33" s="53"/>
      <c r="PYH33" s="156"/>
      <c r="PYI33" s="226"/>
      <c r="PYJ33" s="52"/>
      <c r="PYK33" s="52"/>
      <c r="PYL33" s="52"/>
      <c r="PYM33" s="35"/>
      <c r="PYN33" s="56"/>
      <c r="PYO33" s="52"/>
      <c r="PYP33" s="35"/>
      <c r="PYQ33" s="52"/>
      <c r="PYR33" s="52"/>
      <c r="PYS33" s="52"/>
      <c r="PYT33" s="52"/>
      <c r="PYU33" s="52"/>
      <c r="PYV33" s="53"/>
      <c r="PYW33" s="156"/>
      <c r="PYX33" s="226"/>
      <c r="PYY33" s="52"/>
      <c r="PYZ33" s="52"/>
      <c r="PZA33" s="52"/>
      <c r="PZB33" s="35"/>
      <c r="PZC33" s="56"/>
      <c r="PZD33" s="52"/>
      <c r="PZE33" s="35"/>
      <c r="PZF33" s="52"/>
      <c r="PZG33" s="52"/>
      <c r="PZH33" s="52"/>
      <c r="PZI33" s="52"/>
      <c r="PZJ33" s="52"/>
      <c r="PZK33" s="53"/>
      <c r="PZL33" s="156"/>
      <c r="PZM33" s="226"/>
      <c r="PZN33" s="52"/>
      <c r="PZO33" s="52"/>
      <c r="PZP33" s="52"/>
      <c r="PZQ33" s="35"/>
      <c r="PZR33" s="56"/>
      <c r="PZS33" s="52"/>
      <c r="PZT33" s="35"/>
      <c r="PZU33" s="52"/>
      <c r="PZV33" s="52"/>
      <c r="PZW33" s="52"/>
      <c r="PZX33" s="52"/>
      <c r="PZY33" s="52"/>
      <c r="PZZ33" s="53"/>
      <c r="QAA33" s="156"/>
      <c r="QAB33" s="226"/>
      <c r="QAC33" s="52"/>
      <c r="QAD33" s="52"/>
      <c r="QAE33" s="52"/>
      <c r="QAF33" s="35"/>
      <c r="QAG33" s="56"/>
      <c r="QAH33" s="52"/>
      <c r="QAI33" s="35"/>
      <c r="QAJ33" s="52"/>
      <c r="QAK33" s="52"/>
      <c r="QAL33" s="52"/>
      <c r="QAM33" s="52"/>
      <c r="QAN33" s="52"/>
      <c r="QAO33" s="53"/>
      <c r="QAP33" s="156"/>
      <c r="QAQ33" s="226"/>
      <c r="QAR33" s="52"/>
      <c r="QAS33" s="52"/>
      <c r="QAT33" s="52"/>
      <c r="QAU33" s="35"/>
      <c r="QAV33" s="56"/>
      <c r="QAW33" s="52"/>
      <c r="QAX33" s="35"/>
      <c r="QAY33" s="52"/>
      <c r="QAZ33" s="52"/>
      <c r="QBA33" s="52"/>
      <c r="QBB33" s="52"/>
      <c r="QBC33" s="52"/>
      <c r="QBD33" s="53"/>
      <c r="QBE33" s="156"/>
      <c r="QBF33" s="226"/>
      <c r="QBG33" s="52"/>
      <c r="QBH33" s="52"/>
      <c r="QBI33" s="52"/>
      <c r="QBJ33" s="35"/>
      <c r="QBK33" s="56"/>
      <c r="QBL33" s="52"/>
      <c r="QBM33" s="35"/>
      <c r="QBN33" s="52"/>
      <c r="QBO33" s="52"/>
      <c r="QBP33" s="52"/>
      <c r="QBQ33" s="52"/>
      <c r="QBR33" s="52"/>
      <c r="QBS33" s="53"/>
      <c r="QBT33" s="156"/>
      <c r="QBU33" s="226"/>
      <c r="QBV33" s="52"/>
      <c r="QBW33" s="52"/>
      <c r="QBX33" s="52"/>
      <c r="QBY33" s="35"/>
      <c r="QBZ33" s="56"/>
      <c r="QCA33" s="52"/>
      <c r="QCB33" s="35"/>
      <c r="QCC33" s="52"/>
      <c r="QCD33" s="52"/>
      <c r="QCE33" s="52"/>
      <c r="QCF33" s="52"/>
      <c r="QCG33" s="52"/>
      <c r="QCH33" s="53"/>
      <c r="QCI33" s="156"/>
      <c r="QCJ33" s="226"/>
      <c r="QCK33" s="52"/>
      <c r="QCL33" s="52"/>
      <c r="QCM33" s="52"/>
      <c r="QCN33" s="35"/>
      <c r="QCO33" s="56"/>
      <c r="QCP33" s="52"/>
      <c r="QCQ33" s="35"/>
      <c r="QCR33" s="52"/>
      <c r="QCS33" s="52"/>
      <c r="QCT33" s="52"/>
      <c r="QCU33" s="52"/>
      <c r="QCV33" s="52"/>
      <c r="QCW33" s="53"/>
      <c r="QCX33" s="156"/>
      <c r="QCY33" s="226"/>
      <c r="QCZ33" s="52"/>
      <c r="QDA33" s="52"/>
      <c r="QDB33" s="52"/>
      <c r="QDC33" s="35"/>
      <c r="QDD33" s="56"/>
      <c r="QDE33" s="52"/>
      <c r="QDF33" s="35"/>
      <c r="QDG33" s="52"/>
      <c r="QDH33" s="52"/>
      <c r="QDI33" s="52"/>
      <c r="QDJ33" s="52"/>
      <c r="QDK33" s="52"/>
      <c r="QDL33" s="53"/>
      <c r="QDM33" s="156"/>
      <c r="QDN33" s="226"/>
      <c r="QDO33" s="52"/>
      <c r="QDP33" s="52"/>
      <c r="QDQ33" s="52"/>
      <c r="QDR33" s="35"/>
      <c r="QDS33" s="56"/>
      <c r="QDT33" s="52"/>
      <c r="QDU33" s="35"/>
      <c r="QDV33" s="52"/>
      <c r="QDW33" s="52"/>
      <c r="QDX33" s="52"/>
      <c r="QDY33" s="52"/>
      <c r="QDZ33" s="52"/>
      <c r="QEA33" s="53"/>
      <c r="QEB33" s="156"/>
      <c r="QEC33" s="226"/>
      <c r="QED33" s="52"/>
      <c r="QEE33" s="52"/>
      <c r="QEF33" s="52"/>
      <c r="QEG33" s="35"/>
      <c r="QEH33" s="56"/>
      <c r="QEI33" s="52"/>
      <c r="QEJ33" s="35"/>
      <c r="QEK33" s="52"/>
      <c r="QEL33" s="52"/>
      <c r="QEM33" s="52"/>
      <c r="QEN33" s="52"/>
      <c r="QEO33" s="52"/>
      <c r="QEP33" s="53"/>
      <c r="QEQ33" s="156"/>
      <c r="QER33" s="226"/>
      <c r="QES33" s="52"/>
      <c r="QET33" s="52"/>
      <c r="QEU33" s="52"/>
      <c r="QEV33" s="35"/>
      <c r="QEW33" s="56"/>
      <c r="QEX33" s="52"/>
      <c r="QEY33" s="35"/>
      <c r="QEZ33" s="52"/>
      <c r="QFA33" s="52"/>
      <c r="QFB33" s="52"/>
      <c r="QFC33" s="52"/>
      <c r="QFD33" s="52"/>
      <c r="QFE33" s="53"/>
      <c r="QFF33" s="156"/>
      <c r="QFG33" s="226"/>
      <c r="QFH33" s="52"/>
      <c r="QFI33" s="52"/>
      <c r="QFJ33" s="52"/>
      <c r="QFK33" s="35"/>
      <c r="QFL33" s="56"/>
      <c r="QFM33" s="52"/>
      <c r="QFN33" s="35"/>
      <c r="QFO33" s="52"/>
      <c r="QFP33" s="52"/>
      <c r="QFQ33" s="52"/>
      <c r="QFR33" s="52"/>
      <c r="QFS33" s="52"/>
      <c r="QFT33" s="53"/>
      <c r="QFU33" s="156"/>
      <c r="QFV33" s="226"/>
      <c r="QFW33" s="52"/>
      <c r="QFX33" s="52"/>
      <c r="QFY33" s="52"/>
      <c r="QFZ33" s="35"/>
      <c r="QGA33" s="56"/>
      <c r="QGB33" s="52"/>
      <c r="QGC33" s="35"/>
      <c r="QGD33" s="52"/>
      <c r="QGE33" s="52"/>
      <c r="QGF33" s="52"/>
      <c r="QGG33" s="52"/>
      <c r="QGH33" s="52"/>
      <c r="QGI33" s="53"/>
      <c r="QGJ33" s="156"/>
      <c r="QGK33" s="226"/>
      <c r="QGL33" s="52"/>
      <c r="QGM33" s="52"/>
      <c r="QGN33" s="52"/>
      <c r="QGO33" s="35"/>
      <c r="QGP33" s="56"/>
      <c r="QGQ33" s="52"/>
      <c r="QGR33" s="35"/>
      <c r="QGS33" s="52"/>
      <c r="QGT33" s="52"/>
      <c r="QGU33" s="52"/>
      <c r="QGV33" s="52"/>
      <c r="QGW33" s="52"/>
      <c r="QGX33" s="53"/>
      <c r="QGY33" s="156"/>
      <c r="QGZ33" s="226"/>
      <c r="QHA33" s="52"/>
      <c r="QHB33" s="52"/>
      <c r="QHC33" s="52"/>
      <c r="QHD33" s="35"/>
      <c r="QHE33" s="56"/>
      <c r="QHF33" s="52"/>
      <c r="QHG33" s="35"/>
      <c r="QHH33" s="52"/>
      <c r="QHI33" s="52"/>
      <c r="QHJ33" s="52"/>
      <c r="QHK33" s="52"/>
      <c r="QHL33" s="52"/>
      <c r="QHM33" s="53"/>
      <c r="QHN33" s="156"/>
      <c r="QHO33" s="226"/>
      <c r="QHP33" s="52"/>
      <c r="QHQ33" s="52"/>
      <c r="QHR33" s="52"/>
      <c r="QHS33" s="35"/>
      <c r="QHT33" s="56"/>
      <c r="QHU33" s="52"/>
      <c r="QHV33" s="35"/>
      <c r="QHW33" s="52"/>
      <c r="QHX33" s="52"/>
      <c r="QHY33" s="52"/>
      <c r="QHZ33" s="52"/>
      <c r="QIA33" s="52"/>
      <c r="QIB33" s="53"/>
      <c r="QIC33" s="156"/>
      <c r="QID33" s="226"/>
      <c r="QIE33" s="52"/>
      <c r="QIF33" s="52"/>
      <c r="QIG33" s="52"/>
      <c r="QIH33" s="35"/>
      <c r="QII33" s="56"/>
      <c r="QIJ33" s="52"/>
      <c r="QIK33" s="35"/>
      <c r="QIL33" s="52"/>
      <c r="QIM33" s="52"/>
      <c r="QIN33" s="52"/>
      <c r="QIO33" s="52"/>
      <c r="QIP33" s="52"/>
      <c r="QIQ33" s="53"/>
      <c r="QIR33" s="156"/>
      <c r="QIS33" s="226"/>
      <c r="QIT33" s="52"/>
      <c r="QIU33" s="52"/>
      <c r="QIV33" s="52"/>
      <c r="QIW33" s="35"/>
      <c r="QIX33" s="56"/>
      <c r="QIY33" s="52"/>
      <c r="QIZ33" s="35"/>
      <c r="QJA33" s="52"/>
      <c r="QJB33" s="52"/>
      <c r="QJC33" s="52"/>
      <c r="QJD33" s="52"/>
      <c r="QJE33" s="52"/>
      <c r="QJF33" s="53"/>
      <c r="QJG33" s="156"/>
      <c r="QJH33" s="226"/>
      <c r="QJI33" s="52"/>
      <c r="QJJ33" s="52"/>
      <c r="QJK33" s="52"/>
      <c r="QJL33" s="35"/>
      <c r="QJM33" s="56"/>
      <c r="QJN33" s="52"/>
      <c r="QJO33" s="35"/>
      <c r="QJP33" s="52"/>
      <c r="QJQ33" s="52"/>
      <c r="QJR33" s="52"/>
      <c r="QJS33" s="52"/>
      <c r="QJT33" s="52"/>
      <c r="QJU33" s="53"/>
      <c r="QJV33" s="156"/>
      <c r="QJW33" s="226"/>
      <c r="QJX33" s="52"/>
      <c r="QJY33" s="52"/>
      <c r="QJZ33" s="52"/>
      <c r="QKA33" s="35"/>
      <c r="QKB33" s="56"/>
      <c r="QKC33" s="52"/>
      <c r="QKD33" s="35"/>
      <c r="QKE33" s="52"/>
      <c r="QKF33" s="52"/>
      <c r="QKG33" s="52"/>
      <c r="QKH33" s="52"/>
      <c r="QKI33" s="52"/>
      <c r="QKJ33" s="53"/>
      <c r="QKK33" s="156"/>
      <c r="QKL33" s="226"/>
      <c r="QKM33" s="52"/>
      <c r="QKN33" s="52"/>
      <c r="QKO33" s="52"/>
      <c r="QKP33" s="35"/>
      <c r="QKQ33" s="56"/>
      <c r="QKR33" s="52"/>
      <c r="QKS33" s="35"/>
      <c r="QKT33" s="52"/>
      <c r="QKU33" s="52"/>
      <c r="QKV33" s="52"/>
      <c r="QKW33" s="52"/>
      <c r="QKX33" s="52"/>
      <c r="QKY33" s="53"/>
      <c r="QKZ33" s="156"/>
      <c r="QLA33" s="226"/>
      <c r="QLB33" s="52"/>
      <c r="QLC33" s="52"/>
      <c r="QLD33" s="52"/>
      <c r="QLE33" s="35"/>
      <c r="QLF33" s="56"/>
      <c r="QLG33" s="52"/>
      <c r="QLH33" s="35"/>
      <c r="QLI33" s="52"/>
      <c r="QLJ33" s="52"/>
      <c r="QLK33" s="52"/>
      <c r="QLL33" s="52"/>
      <c r="QLM33" s="52"/>
      <c r="QLN33" s="53"/>
      <c r="QLO33" s="156"/>
      <c r="QLP33" s="226"/>
      <c r="QLQ33" s="52"/>
      <c r="QLR33" s="52"/>
      <c r="QLS33" s="52"/>
      <c r="QLT33" s="35"/>
      <c r="QLU33" s="56"/>
      <c r="QLV33" s="52"/>
      <c r="QLW33" s="35"/>
      <c r="QLX33" s="52"/>
      <c r="QLY33" s="52"/>
      <c r="QLZ33" s="52"/>
      <c r="QMA33" s="52"/>
      <c r="QMB33" s="52"/>
      <c r="QMC33" s="53"/>
      <c r="QMD33" s="156"/>
      <c r="QME33" s="226"/>
      <c r="QMF33" s="52"/>
      <c r="QMG33" s="52"/>
      <c r="QMH33" s="52"/>
      <c r="QMI33" s="35"/>
      <c r="QMJ33" s="56"/>
      <c r="QMK33" s="52"/>
      <c r="QML33" s="35"/>
      <c r="QMM33" s="52"/>
      <c r="QMN33" s="52"/>
      <c r="QMO33" s="52"/>
      <c r="QMP33" s="52"/>
      <c r="QMQ33" s="52"/>
      <c r="QMR33" s="53"/>
      <c r="QMS33" s="156"/>
      <c r="QMT33" s="226"/>
      <c r="QMU33" s="52"/>
      <c r="QMV33" s="52"/>
      <c r="QMW33" s="52"/>
      <c r="QMX33" s="35"/>
      <c r="QMY33" s="56"/>
      <c r="QMZ33" s="52"/>
      <c r="QNA33" s="35"/>
      <c r="QNB33" s="52"/>
      <c r="QNC33" s="52"/>
      <c r="QND33" s="52"/>
      <c r="QNE33" s="52"/>
      <c r="QNF33" s="52"/>
      <c r="QNG33" s="53"/>
      <c r="QNH33" s="156"/>
      <c r="QNI33" s="226"/>
      <c r="QNJ33" s="52"/>
      <c r="QNK33" s="52"/>
      <c r="QNL33" s="52"/>
      <c r="QNM33" s="35"/>
      <c r="QNN33" s="56"/>
      <c r="QNO33" s="52"/>
      <c r="QNP33" s="35"/>
      <c r="QNQ33" s="52"/>
      <c r="QNR33" s="52"/>
      <c r="QNS33" s="52"/>
      <c r="QNT33" s="52"/>
      <c r="QNU33" s="52"/>
      <c r="QNV33" s="53"/>
      <c r="QNW33" s="156"/>
      <c r="QNX33" s="226"/>
      <c r="QNY33" s="52"/>
      <c r="QNZ33" s="52"/>
      <c r="QOA33" s="52"/>
      <c r="QOB33" s="35"/>
      <c r="QOC33" s="56"/>
      <c r="QOD33" s="52"/>
      <c r="QOE33" s="35"/>
      <c r="QOF33" s="52"/>
      <c r="QOG33" s="52"/>
      <c r="QOH33" s="52"/>
      <c r="QOI33" s="52"/>
      <c r="QOJ33" s="52"/>
      <c r="QOK33" s="53"/>
      <c r="QOL33" s="156"/>
      <c r="QOM33" s="226"/>
      <c r="QON33" s="52"/>
      <c r="QOO33" s="52"/>
      <c r="QOP33" s="52"/>
      <c r="QOQ33" s="35"/>
      <c r="QOR33" s="56"/>
      <c r="QOS33" s="52"/>
      <c r="QOT33" s="35"/>
      <c r="QOU33" s="52"/>
      <c r="QOV33" s="52"/>
      <c r="QOW33" s="52"/>
      <c r="QOX33" s="52"/>
      <c r="QOY33" s="52"/>
      <c r="QOZ33" s="53"/>
      <c r="QPA33" s="156"/>
      <c r="QPB33" s="226"/>
      <c r="QPC33" s="52"/>
      <c r="QPD33" s="52"/>
      <c r="QPE33" s="52"/>
      <c r="QPF33" s="35"/>
      <c r="QPG33" s="56"/>
      <c r="QPH33" s="52"/>
      <c r="QPI33" s="35"/>
      <c r="QPJ33" s="52"/>
      <c r="QPK33" s="52"/>
      <c r="QPL33" s="52"/>
      <c r="QPM33" s="52"/>
      <c r="QPN33" s="52"/>
      <c r="QPO33" s="53"/>
      <c r="QPP33" s="156"/>
      <c r="QPQ33" s="226"/>
      <c r="QPR33" s="52"/>
      <c r="QPS33" s="52"/>
      <c r="QPT33" s="52"/>
      <c r="QPU33" s="35"/>
      <c r="QPV33" s="56"/>
      <c r="QPW33" s="52"/>
      <c r="QPX33" s="35"/>
      <c r="QPY33" s="52"/>
      <c r="QPZ33" s="52"/>
      <c r="QQA33" s="52"/>
      <c r="QQB33" s="52"/>
      <c r="QQC33" s="52"/>
      <c r="QQD33" s="53"/>
      <c r="QQE33" s="156"/>
      <c r="QQF33" s="226"/>
      <c r="QQG33" s="52"/>
      <c r="QQH33" s="52"/>
      <c r="QQI33" s="52"/>
      <c r="QQJ33" s="35"/>
      <c r="QQK33" s="56"/>
      <c r="QQL33" s="52"/>
      <c r="QQM33" s="35"/>
      <c r="QQN33" s="52"/>
      <c r="QQO33" s="52"/>
      <c r="QQP33" s="52"/>
      <c r="QQQ33" s="52"/>
      <c r="QQR33" s="52"/>
      <c r="QQS33" s="53"/>
      <c r="QQT33" s="156"/>
      <c r="QQU33" s="226"/>
      <c r="QQV33" s="52"/>
      <c r="QQW33" s="52"/>
      <c r="QQX33" s="52"/>
      <c r="QQY33" s="35"/>
      <c r="QQZ33" s="56"/>
      <c r="QRA33" s="52"/>
      <c r="QRB33" s="35"/>
      <c r="QRC33" s="52"/>
      <c r="QRD33" s="52"/>
      <c r="QRE33" s="52"/>
      <c r="QRF33" s="52"/>
      <c r="QRG33" s="52"/>
      <c r="QRH33" s="53"/>
      <c r="QRI33" s="156"/>
      <c r="QRJ33" s="226"/>
      <c r="QRK33" s="52"/>
      <c r="QRL33" s="52"/>
      <c r="QRM33" s="52"/>
      <c r="QRN33" s="35"/>
      <c r="QRO33" s="56"/>
      <c r="QRP33" s="52"/>
      <c r="QRQ33" s="35"/>
      <c r="QRR33" s="52"/>
      <c r="QRS33" s="52"/>
      <c r="QRT33" s="52"/>
      <c r="QRU33" s="52"/>
      <c r="QRV33" s="52"/>
      <c r="QRW33" s="53"/>
      <c r="QRX33" s="156"/>
      <c r="QRY33" s="226"/>
      <c r="QRZ33" s="52"/>
      <c r="QSA33" s="52"/>
      <c r="QSB33" s="52"/>
      <c r="QSC33" s="35"/>
      <c r="QSD33" s="56"/>
      <c r="QSE33" s="52"/>
      <c r="QSF33" s="35"/>
      <c r="QSG33" s="52"/>
      <c r="QSH33" s="52"/>
      <c r="QSI33" s="52"/>
      <c r="QSJ33" s="52"/>
      <c r="QSK33" s="52"/>
      <c r="QSL33" s="53"/>
      <c r="QSM33" s="156"/>
      <c r="QSN33" s="226"/>
      <c r="QSO33" s="52"/>
      <c r="QSP33" s="52"/>
      <c r="QSQ33" s="52"/>
      <c r="QSR33" s="35"/>
      <c r="QSS33" s="56"/>
      <c r="QST33" s="52"/>
      <c r="QSU33" s="35"/>
      <c r="QSV33" s="52"/>
      <c r="QSW33" s="52"/>
      <c r="QSX33" s="52"/>
      <c r="QSY33" s="52"/>
      <c r="QSZ33" s="52"/>
      <c r="QTA33" s="53"/>
      <c r="QTB33" s="156"/>
      <c r="QTC33" s="226"/>
      <c r="QTD33" s="52"/>
      <c r="QTE33" s="52"/>
      <c r="QTF33" s="52"/>
      <c r="QTG33" s="35"/>
      <c r="QTH33" s="56"/>
      <c r="QTI33" s="52"/>
      <c r="QTJ33" s="35"/>
      <c r="QTK33" s="52"/>
      <c r="QTL33" s="52"/>
      <c r="QTM33" s="52"/>
      <c r="QTN33" s="52"/>
      <c r="QTO33" s="52"/>
      <c r="QTP33" s="53"/>
      <c r="QTQ33" s="156"/>
      <c r="QTR33" s="226"/>
      <c r="QTS33" s="52"/>
      <c r="QTT33" s="52"/>
      <c r="QTU33" s="52"/>
      <c r="QTV33" s="35"/>
      <c r="QTW33" s="56"/>
      <c r="QTX33" s="52"/>
      <c r="QTY33" s="35"/>
      <c r="QTZ33" s="52"/>
      <c r="QUA33" s="52"/>
      <c r="QUB33" s="52"/>
      <c r="QUC33" s="52"/>
      <c r="QUD33" s="52"/>
      <c r="QUE33" s="53"/>
      <c r="QUF33" s="156"/>
      <c r="QUG33" s="226"/>
      <c r="QUH33" s="52"/>
      <c r="QUI33" s="52"/>
      <c r="QUJ33" s="52"/>
      <c r="QUK33" s="35"/>
      <c r="QUL33" s="56"/>
      <c r="QUM33" s="52"/>
      <c r="QUN33" s="35"/>
      <c r="QUO33" s="52"/>
      <c r="QUP33" s="52"/>
      <c r="QUQ33" s="52"/>
      <c r="QUR33" s="52"/>
      <c r="QUS33" s="52"/>
      <c r="QUT33" s="53"/>
      <c r="QUU33" s="156"/>
      <c r="QUV33" s="226"/>
      <c r="QUW33" s="52"/>
      <c r="QUX33" s="52"/>
      <c r="QUY33" s="52"/>
      <c r="QUZ33" s="35"/>
      <c r="QVA33" s="56"/>
      <c r="QVB33" s="52"/>
      <c r="QVC33" s="35"/>
      <c r="QVD33" s="52"/>
      <c r="QVE33" s="52"/>
      <c r="QVF33" s="52"/>
      <c r="QVG33" s="52"/>
      <c r="QVH33" s="52"/>
      <c r="QVI33" s="53"/>
      <c r="QVJ33" s="156"/>
      <c r="QVK33" s="226"/>
      <c r="QVL33" s="52"/>
      <c r="QVM33" s="52"/>
      <c r="QVN33" s="52"/>
      <c r="QVO33" s="35"/>
      <c r="QVP33" s="56"/>
      <c r="QVQ33" s="52"/>
      <c r="QVR33" s="35"/>
      <c r="QVS33" s="52"/>
      <c r="QVT33" s="52"/>
      <c r="QVU33" s="52"/>
      <c r="QVV33" s="52"/>
      <c r="QVW33" s="52"/>
      <c r="QVX33" s="53"/>
      <c r="QVY33" s="156"/>
      <c r="QVZ33" s="226"/>
      <c r="QWA33" s="52"/>
      <c r="QWB33" s="52"/>
      <c r="QWC33" s="52"/>
      <c r="QWD33" s="35"/>
      <c r="QWE33" s="56"/>
      <c r="QWF33" s="52"/>
      <c r="QWG33" s="35"/>
      <c r="QWH33" s="52"/>
      <c r="QWI33" s="52"/>
      <c r="QWJ33" s="52"/>
      <c r="QWK33" s="52"/>
      <c r="QWL33" s="52"/>
      <c r="QWM33" s="53"/>
      <c r="QWN33" s="156"/>
      <c r="QWO33" s="226"/>
      <c r="QWP33" s="52"/>
      <c r="QWQ33" s="52"/>
      <c r="QWR33" s="52"/>
      <c r="QWS33" s="35"/>
      <c r="QWT33" s="56"/>
      <c r="QWU33" s="52"/>
      <c r="QWV33" s="35"/>
      <c r="QWW33" s="52"/>
      <c r="QWX33" s="52"/>
      <c r="QWY33" s="52"/>
      <c r="QWZ33" s="52"/>
      <c r="QXA33" s="52"/>
      <c r="QXB33" s="53"/>
      <c r="QXC33" s="156"/>
      <c r="QXD33" s="226"/>
      <c r="QXE33" s="52"/>
      <c r="QXF33" s="52"/>
      <c r="QXG33" s="52"/>
      <c r="QXH33" s="35"/>
      <c r="QXI33" s="56"/>
      <c r="QXJ33" s="52"/>
      <c r="QXK33" s="35"/>
      <c r="QXL33" s="52"/>
      <c r="QXM33" s="52"/>
      <c r="QXN33" s="52"/>
      <c r="QXO33" s="52"/>
      <c r="QXP33" s="52"/>
      <c r="QXQ33" s="53"/>
      <c r="QXR33" s="156"/>
      <c r="QXS33" s="226"/>
      <c r="QXT33" s="52"/>
      <c r="QXU33" s="52"/>
      <c r="QXV33" s="52"/>
      <c r="QXW33" s="35"/>
      <c r="QXX33" s="56"/>
      <c r="QXY33" s="52"/>
      <c r="QXZ33" s="35"/>
      <c r="QYA33" s="52"/>
      <c r="QYB33" s="52"/>
      <c r="QYC33" s="52"/>
      <c r="QYD33" s="52"/>
      <c r="QYE33" s="52"/>
      <c r="QYF33" s="53"/>
      <c r="QYG33" s="156"/>
      <c r="QYH33" s="226"/>
      <c r="QYI33" s="52"/>
      <c r="QYJ33" s="52"/>
      <c r="QYK33" s="52"/>
      <c r="QYL33" s="35"/>
      <c r="QYM33" s="56"/>
      <c r="QYN33" s="52"/>
      <c r="QYO33" s="35"/>
      <c r="QYP33" s="52"/>
      <c r="QYQ33" s="52"/>
      <c r="QYR33" s="52"/>
      <c r="QYS33" s="52"/>
      <c r="QYT33" s="52"/>
      <c r="QYU33" s="53"/>
      <c r="QYV33" s="156"/>
      <c r="QYW33" s="226"/>
      <c r="QYX33" s="52"/>
      <c r="QYY33" s="52"/>
      <c r="QYZ33" s="52"/>
      <c r="QZA33" s="35"/>
      <c r="QZB33" s="56"/>
      <c r="QZC33" s="52"/>
      <c r="QZD33" s="35"/>
      <c r="QZE33" s="52"/>
      <c r="QZF33" s="52"/>
      <c r="QZG33" s="52"/>
      <c r="QZH33" s="52"/>
      <c r="QZI33" s="52"/>
      <c r="QZJ33" s="53"/>
      <c r="QZK33" s="156"/>
      <c r="QZL33" s="226"/>
      <c r="QZM33" s="52"/>
      <c r="QZN33" s="52"/>
      <c r="QZO33" s="52"/>
      <c r="QZP33" s="35"/>
      <c r="QZQ33" s="56"/>
      <c r="QZR33" s="52"/>
      <c r="QZS33" s="35"/>
      <c r="QZT33" s="52"/>
      <c r="QZU33" s="52"/>
      <c r="QZV33" s="52"/>
      <c r="QZW33" s="52"/>
      <c r="QZX33" s="52"/>
      <c r="QZY33" s="53"/>
      <c r="QZZ33" s="156"/>
      <c r="RAA33" s="226"/>
      <c r="RAB33" s="52"/>
      <c r="RAC33" s="52"/>
      <c r="RAD33" s="52"/>
      <c r="RAE33" s="35"/>
      <c r="RAF33" s="56"/>
      <c r="RAG33" s="52"/>
      <c r="RAH33" s="35"/>
      <c r="RAI33" s="52"/>
      <c r="RAJ33" s="52"/>
      <c r="RAK33" s="52"/>
      <c r="RAL33" s="52"/>
      <c r="RAM33" s="52"/>
      <c r="RAN33" s="53"/>
      <c r="RAO33" s="156"/>
      <c r="RAP33" s="226"/>
      <c r="RAQ33" s="52"/>
      <c r="RAR33" s="52"/>
      <c r="RAS33" s="52"/>
      <c r="RAT33" s="35"/>
      <c r="RAU33" s="56"/>
      <c r="RAV33" s="52"/>
      <c r="RAW33" s="35"/>
      <c r="RAX33" s="52"/>
      <c r="RAY33" s="52"/>
      <c r="RAZ33" s="52"/>
      <c r="RBA33" s="52"/>
      <c r="RBB33" s="52"/>
      <c r="RBC33" s="53"/>
      <c r="RBD33" s="156"/>
      <c r="RBE33" s="226"/>
      <c r="RBF33" s="52"/>
      <c r="RBG33" s="52"/>
      <c r="RBH33" s="52"/>
      <c r="RBI33" s="35"/>
      <c r="RBJ33" s="56"/>
      <c r="RBK33" s="52"/>
      <c r="RBL33" s="35"/>
      <c r="RBM33" s="52"/>
      <c r="RBN33" s="52"/>
      <c r="RBO33" s="52"/>
      <c r="RBP33" s="52"/>
      <c r="RBQ33" s="52"/>
      <c r="RBR33" s="53"/>
      <c r="RBS33" s="156"/>
      <c r="RBT33" s="226"/>
      <c r="RBU33" s="52"/>
      <c r="RBV33" s="52"/>
      <c r="RBW33" s="52"/>
      <c r="RBX33" s="35"/>
      <c r="RBY33" s="56"/>
      <c r="RBZ33" s="52"/>
      <c r="RCA33" s="35"/>
      <c r="RCB33" s="52"/>
      <c r="RCC33" s="52"/>
      <c r="RCD33" s="52"/>
      <c r="RCE33" s="52"/>
      <c r="RCF33" s="52"/>
      <c r="RCG33" s="53"/>
      <c r="RCH33" s="156"/>
      <c r="RCI33" s="226"/>
      <c r="RCJ33" s="52"/>
      <c r="RCK33" s="52"/>
      <c r="RCL33" s="52"/>
      <c r="RCM33" s="35"/>
      <c r="RCN33" s="56"/>
      <c r="RCO33" s="52"/>
      <c r="RCP33" s="35"/>
      <c r="RCQ33" s="52"/>
      <c r="RCR33" s="52"/>
      <c r="RCS33" s="52"/>
      <c r="RCT33" s="52"/>
      <c r="RCU33" s="52"/>
      <c r="RCV33" s="53"/>
      <c r="RCW33" s="156"/>
      <c r="RCX33" s="226"/>
      <c r="RCY33" s="52"/>
      <c r="RCZ33" s="52"/>
      <c r="RDA33" s="52"/>
      <c r="RDB33" s="35"/>
      <c r="RDC33" s="56"/>
      <c r="RDD33" s="52"/>
      <c r="RDE33" s="35"/>
      <c r="RDF33" s="52"/>
      <c r="RDG33" s="52"/>
      <c r="RDH33" s="52"/>
      <c r="RDI33" s="52"/>
      <c r="RDJ33" s="52"/>
      <c r="RDK33" s="53"/>
      <c r="RDL33" s="156"/>
      <c r="RDM33" s="226"/>
      <c r="RDN33" s="52"/>
      <c r="RDO33" s="52"/>
      <c r="RDP33" s="52"/>
      <c r="RDQ33" s="35"/>
      <c r="RDR33" s="56"/>
      <c r="RDS33" s="52"/>
      <c r="RDT33" s="35"/>
      <c r="RDU33" s="52"/>
      <c r="RDV33" s="52"/>
      <c r="RDW33" s="52"/>
      <c r="RDX33" s="52"/>
      <c r="RDY33" s="52"/>
      <c r="RDZ33" s="53"/>
      <c r="REA33" s="156"/>
      <c r="REB33" s="226"/>
      <c r="REC33" s="52"/>
      <c r="RED33" s="52"/>
      <c r="REE33" s="52"/>
      <c r="REF33" s="35"/>
      <c r="REG33" s="56"/>
      <c r="REH33" s="52"/>
      <c r="REI33" s="35"/>
      <c r="REJ33" s="52"/>
      <c r="REK33" s="52"/>
      <c r="REL33" s="52"/>
      <c r="REM33" s="52"/>
      <c r="REN33" s="52"/>
      <c r="REO33" s="53"/>
      <c r="REP33" s="156"/>
      <c r="REQ33" s="226"/>
      <c r="RER33" s="52"/>
      <c r="RES33" s="52"/>
      <c r="RET33" s="52"/>
      <c r="REU33" s="35"/>
      <c r="REV33" s="56"/>
      <c r="REW33" s="52"/>
      <c r="REX33" s="35"/>
      <c r="REY33" s="52"/>
      <c r="REZ33" s="52"/>
      <c r="RFA33" s="52"/>
      <c r="RFB33" s="52"/>
      <c r="RFC33" s="52"/>
      <c r="RFD33" s="53"/>
      <c r="RFE33" s="156"/>
      <c r="RFF33" s="226"/>
      <c r="RFG33" s="52"/>
      <c r="RFH33" s="52"/>
      <c r="RFI33" s="52"/>
      <c r="RFJ33" s="35"/>
      <c r="RFK33" s="56"/>
      <c r="RFL33" s="52"/>
      <c r="RFM33" s="35"/>
      <c r="RFN33" s="52"/>
      <c r="RFO33" s="52"/>
      <c r="RFP33" s="52"/>
      <c r="RFQ33" s="52"/>
      <c r="RFR33" s="52"/>
      <c r="RFS33" s="53"/>
      <c r="RFT33" s="156"/>
      <c r="RFU33" s="226"/>
      <c r="RFV33" s="52"/>
      <c r="RFW33" s="52"/>
      <c r="RFX33" s="52"/>
      <c r="RFY33" s="35"/>
      <c r="RFZ33" s="56"/>
      <c r="RGA33" s="52"/>
      <c r="RGB33" s="35"/>
      <c r="RGC33" s="52"/>
      <c r="RGD33" s="52"/>
      <c r="RGE33" s="52"/>
      <c r="RGF33" s="52"/>
      <c r="RGG33" s="52"/>
      <c r="RGH33" s="53"/>
      <c r="RGI33" s="156"/>
      <c r="RGJ33" s="226"/>
      <c r="RGK33" s="52"/>
      <c r="RGL33" s="52"/>
      <c r="RGM33" s="52"/>
      <c r="RGN33" s="35"/>
      <c r="RGO33" s="56"/>
      <c r="RGP33" s="52"/>
      <c r="RGQ33" s="35"/>
      <c r="RGR33" s="52"/>
      <c r="RGS33" s="52"/>
      <c r="RGT33" s="52"/>
      <c r="RGU33" s="52"/>
      <c r="RGV33" s="52"/>
      <c r="RGW33" s="53"/>
      <c r="RGX33" s="156"/>
      <c r="RGY33" s="226"/>
      <c r="RGZ33" s="52"/>
      <c r="RHA33" s="52"/>
      <c r="RHB33" s="52"/>
      <c r="RHC33" s="35"/>
      <c r="RHD33" s="56"/>
      <c r="RHE33" s="52"/>
      <c r="RHF33" s="35"/>
      <c r="RHG33" s="52"/>
      <c r="RHH33" s="52"/>
      <c r="RHI33" s="52"/>
      <c r="RHJ33" s="52"/>
      <c r="RHK33" s="52"/>
      <c r="RHL33" s="53"/>
      <c r="RHM33" s="156"/>
      <c r="RHN33" s="226"/>
      <c r="RHO33" s="52"/>
      <c r="RHP33" s="52"/>
      <c r="RHQ33" s="52"/>
      <c r="RHR33" s="35"/>
      <c r="RHS33" s="56"/>
      <c r="RHT33" s="52"/>
      <c r="RHU33" s="35"/>
      <c r="RHV33" s="52"/>
      <c r="RHW33" s="52"/>
      <c r="RHX33" s="52"/>
      <c r="RHY33" s="52"/>
      <c r="RHZ33" s="52"/>
      <c r="RIA33" s="53"/>
      <c r="RIB33" s="156"/>
      <c r="RIC33" s="226"/>
      <c r="RID33" s="52"/>
      <c r="RIE33" s="52"/>
      <c r="RIF33" s="52"/>
      <c r="RIG33" s="35"/>
      <c r="RIH33" s="56"/>
      <c r="RII33" s="52"/>
      <c r="RIJ33" s="35"/>
      <c r="RIK33" s="52"/>
      <c r="RIL33" s="52"/>
      <c r="RIM33" s="52"/>
      <c r="RIN33" s="52"/>
      <c r="RIO33" s="52"/>
      <c r="RIP33" s="53"/>
      <c r="RIQ33" s="156"/>
      <c r="RIR33" s="226"/>
      <c r="RIS33" s="52"/>
      <c r="RIT33" s="52"/>
      <c r="RIU33" s="52"/>
      <c r="RIV33" s="35"/>
      <c r="RIW33" s="56"/>
      <c r="RIX33" s="52"/>
      <c r="RIY33" s="35"/>
      <c r="RIZ33" s="52"/>
      <c r="RJA33" s="52"/>
      <c r="RJB33" s="52"/>
      <c r="RJC33" s="52"/>
      <c r="RJD33" s="52"/>
      <c r="RJE33" s="53"/>
      <c r="RJF33" s="156"/>
      <c r="RJG33" s="226"/>
      <c r="RJH33" s="52"/>
      <c r="RJI33" s="52"/>
      <c r="RJJ33" s="52"/>
      <c r="RJK33" s="35"/>
      <c r="RJL33" s="56"/>
      <c r="RJM33" s="52"/>
      <c r="RJN33" s="35"/>
      <c r="RJO33" s="52"/>
      <c r="RJP33" s="52"/>
      <c r="RJQ33" s="52"/>
      <c r="RJR33" s="52"/>
      <c r="RJS33" s="52"/>
      <c r="RJT33" s="53"/>
      <c r="RJU33" s="156"/>
      <c r="RJV33" s="226"/>
      <c r="RJW33" s="52"/>
      <c r="RJX33" s="52"/>
      <c r="RJY33" s="52"/>
      <c r="RJZ33" s="35"/>
      <c r="RKA33" s="56"/>
      <c r="RKB33" s="52"/>
      <c r="RKC33" s="35"/>
      <c r="RKD33" s="52"/>
      <c r="RKE33" s="52"/>
      <c r="RKF33" s="52"/>
      <c r="RKG33" s="52"/>
      <c r="RKH33" s="52"/>
      <c r="RKI33" s="53"/>
      <c r="RKJ33" s="156"/>
      <c r="RKK33" s="226"/>
      <c r="RKL33" s="52"/>
      <c r="RKM33" s="52"/>
      <c r="RKN33" s="52"/>
      <c r="RKO33" s="35"/>
      <c r="RKP33" s="56"/>
      <c r="RKQ33" s="52"/>
      <c r="RKR33" s="35"/>
      <c r="RKS33" s="52"/>
      <c r="RKT33" s="52"/>
      <c r="RKU33" s="52"/>
      <c r="RKV33" s="52"/>
      <c r="RKW33" s="52"/>
      <c r="RKX33" s="53"/>
      <c r="RKY33" s="156"/>
      <c r="RKZ33" s="226"/>
      <c r="RLA33" s="52"/>
      <c r="RLB33" s="52"/>
      <c r="RLC33" s="52"/>
      <c r="RLD33" s="35"/>
      <c r="RLE33" s="56"/>
      <c r="RLF33" s="52"/>
      <c r="RLG33" s="35"/>
      <c r="RLH33" s="52"/>
      <c r="RLI33" s="52"/>
      <c r="RLJ33" s="52"/>
      <c r="RLK33" s="52"/>
      <c r="RLL33" s="52"/>
      <c r="RLM33" s="53"/>
      <c r="RLN33" s="156"/>
      <c r="RLO33" s="226"/>
      <c r="RLP33" s="52"/>
      <c r="RLQ33" s="52"/>
      <c r="RLR33" s="52"/>
      <c r="RLS33" s="35"/>
      <c r="RLT33" s="56"/>
      <c r="RLU33" s="52"/>
      <c r="RLV33" s="35"/>
      <c r="RLW33" s="52"/>
      <c r="RLX33" s="52"/>
      <c r="RLY33" s="52"/>
      <c r="RLZ33" s="52"/>
      <c r="RMA33" s="52"/>
      <c r="RMB33" s="53"/>
      <c r="RMC33" s="156"/>
      <c r="RMD33" s="226"/>
      <c r="RME33" s="52"/>
      <c r="RMF33" s="52"/>
      <c r="RMG33" s="52"/>
      <c r="RMH33" s="35"/>
      <c r="RMI33" s="56"/>
      <c r="RMJ33" s="52"/>
      <c r="RMK33" s="35"/>
      <c r="RML33" s="52"/>
      <c r="RMM33" s="52"/>
      <c r="RMN33" s="52"/>
      <c r="RMO33" s="52"/>
      <c r="RMP33" s="52"/>
      <c r="RMQ33" s="53"/>
      <c r="RMR33" s="156"/>
      <c r="RMS33" s="226"/>
      <c r="RMT33" s="52"/>
      <c r="RMU33" s="52"/>
      <c r="RMV33" s="52"/>
      <c r="RMW33" s="35"/>
      <c r="RMX33" s="56"/>
      <c r="RMY33" s="52"/>
      <c r="RMZ33" s="35"/>
      <c r="RNA33" s="52"/>
      <c r="RNB33" s="52"/>
      <c r="RNC33" s="52"/>
      <c r="RND33" s="52"/>
      <c r="RNE33" s="52"/>
      <c r="RNF33" s="53"/>
      <c r="RNG33" s="156"/>
      <c r="RNH33" s="226"/>
      <c r="RNI33" s="52"/>
      <c r="RNJ33" s="52"/>
      <c r="RNK33" s="52"/>
      <c r="RNL33" s="35"/>
      <c r="RNM33" s="56"/>
      <c r="RNN33" s="52"/>
      <c r="RNO33" s="35"/>
      <c r="RNP33" s="52"/>
      <c r="RNQ33" s="52"/>
      <c r="RNR33" s="52"/>
      <c r="RNS33" s="52"/>
      <c r="RNT33" s="52"/>
      <c r="RNU33" s="53"/>
      <c r="RNV33" s="156"/>
      <c r="RNW33" s="226"/>
      <c r="RNX33" s="52"/>
      <c r="RNY33" s="52"/>
      <c r="RNZ33" s="52"/>
      <c r="ROA33" s="35"/>
      <c r="ROB33" s="56"/>
      <c r="ROC33" s="52"/>
      <c r="ROD33" s="35"/>
      <c r="ROE33" s="52"/>
      <c r="ROF33" s="52"/>
      <c r="ROG33" s="52"/>
      <c r="ROH33" s="52"/>
      <c r="ROI33" s="52"/>
      <c r="ROJ33" s="53"/>
      <c r="ROK33" s="156"/>
      <c r="ROL33" s="226"/>
      <c r="ROM33" s="52"/>
      <c r="RON33" s="52"/>
      <c r="ROO33" s="52"/>
      <c r="ROP33" s="35"/>
      <c r="ROQ33" s="56"/>
      <c r="ROR33" s="52"/>
      <c r="ROS33" s="35"/>
      <c r="ROT33" s="52"/>
      <c r="ROU33" s="52"/>
      <c r="ROV33" s="52"/>
      <c r="ROW33" s="52"/>
      <c r="ROX33" s="52"/>
      <c r="ROY33" s="53"/>
      <c r="ROZ33" s="156"/>
      <c r="RPA33" s="226"/>
      <c r="RPB33" s="52"/>
      <c r="RPC33" s="52"/>
      <c r="RPD33" s="52"/>
      <c r="RPE33" s="35"/>
      <c r="RPF33" s="56"/>
      <c r="RPG33" s="52"/>
      <c r="RPH33" s="35"/>
      <c r="RPI33" s="52"/>
      <c r="RPJ33" s="52"/>
      <c r="RPK33" s="52"/>
      <c r="RPL33" s="52"/>
      <c r="RPM33" s="52"/>
      <c r="RPN33" s="53"/>
      <c r="RPO33" s="156"/>
      <c r="RPP33" s="226"/>
      <c r="RPQ33" s="52"/>
      <c r="RPR33" s="52"/>
      <c r="RPS33" s="52"/>
      <c r="RPT33" s="35"/>
      <c r="RPU33" s="56"/>
      <c r="RPV33" s="52"/>
      <c r="RPW33" s="35"/>
      <c r="RPX33" s="52"/>
      <c r="RPY33" s="52"/>
      <c r="RPZ33" s="52"/>
      <c r="RQA33" s="52"/>
      <c r="RQB33" s="52"/>
      <c r="RQC33" s="53"/>
      <c r="RQD33" s="156"/>
      <c r="RQE33" s="226"/>
      <c r="RQF33" s="52"/>
      <c r="RQG33" s="52"/>
      <c r="RQH33" s="52"/>
      <c r="RQI33" s="35"/>
      <c r="RQJ33" s="56"/>
      <c r="RQK33" s="52"/>
      <c r="RQL33" s="35"/>
      <c r="RQM33" s="52"/>
      <c r="RQN33" s="52"/>
      <c r="RQO33" s="52"/>
      <c r="RQP33" s="52"/>
      <c r="RQQ33" s="52"/>
      <c r="RQR33" s="53"/>
      <c r="RQS33" s="156"/>
      <c r="RQT33" s="226"/>
      <c r="RQU33" s="52"/>
      <c r="RQV33" s="52"/>
      <c r="RQW33" s="52"/>
      <c r="RQX33" s="35"/>
      <c r="RQY33" s="56"/>
      <c r="RQZ33" s="52"/>
      <c r="RRA33" s="35"/>
      <c r="RRB33" s="52"/>
      <c r="RRC33" s="52"/>
      <c r="RRD33" s="52"/>
      <c r="RRE33" s="52"/>
      <c r="RRF33" s="52"/>
      <c r="RRG33" s="53"/>
      <c r="RRH33" s="156"/>
      <c r="RRI33" s="226"/>
      <c r="RRJ33" s="52"/>
      <c r="RRK33" s="52"/>
      <c r="RRL33" s="52"/>
      <c r="RRM33" s="35"/>
      <c r="RRN33" s="56"/>
      <c r="RRO33" s="52"/>
      <c r="RRP33" s="35"/>
      <c r="RRQ33" s="52"/>
      <c r="RRR33" s="52"/>
      <c r="RRS33" s="52"/>
      <c r="RRT33" s="52"/>
      <c r="RRU33" s="52"/>
      <c r="RRV33" s="53"/>
      <c r="RRW33" s="156"/>
      <c r="RRX33" s="226"/>
      <c r="RRY33" s="52"/>
      <c r="RRZ33" s="52"/>
      <c r="RSA33" s="52"/>
      <c r="RSB33" s="35"/>
      <c r="RSC33" s="56"/>
      <c r="RSD33" s="52"/>
      <c r="RSE33" s="35"/>
      <c r="RSF33" s="52"/>
      <c r="RSG33" s="52"/>
      <c r="RSH33" s="52"/>
      <c r="RSI33" s="52"/>
      <c r="RSJ33" s="52"/>
      <c r="RSK33" s="53"/>
      <c r="RSL33" s="156"/>
      <c r="RSM33" s="226"/>
      <c r="RSN33" s="52"/>
      <c r="RSO33" s="52"/>
      <c r="RSP33" s="52"/>
      <c r="RSQ33" s="35"/>
      <c r="RSR33" s="56"/>
      <c r="RSS33" s="52"/>
      <c r="RST33" s="35"/>
      <c r="RSU33" s="52"/>
      <c r="RSV33" s="52"/>
      <c r="RSW33" s="52"/>
      <c r="RSX33" s="52"/>
      <c r="RSY33" s="52"/>
      <c r="RSZ33" s="53"/>
      <c r="RTA33" s="156"/>
      <c r="RTB33" s="226"/>
      <c r="RTC33" s="52"/>
      <c r="RTD33" s="52"/>
      <c r="RTE33" s="52"/>
      <c r="RTF33" s="35"/>
      <c r="RTG33" s="56"/>
      <c r="RTH33" s="52"/>
      <c r="RTI33" s="35"/>
      <c r="RTJ33" s="52"/>
      <c r="RTK33" s="52"/>
      <c r="RTL33" s="52"/>
      <c r="RTM33" s="52"/>
      <c r="RTN33" s="52"/>
      <c r="RTO33" s="53"/>
      <c r="RTP33" s="156"/>
      <c r="RTQ33" s="226"/>
      <c r="RTR33" s="52"/>
      <c r="RTS33" s="52"/>
      <c r="RTT33" s="52"/>
      <c r="RTU33" s="35"/>
      <c r="RTV33" s="56"/>
      <c r="RTW33" s="52"/>
      <c r="RTX33" s="35"/>
      <c r="RTY33" s="52"/>
      <c r="RTZ33" s="52"/>
      <c r="RUA33" s="52"/>
      <c r="RUB33" s="52"/>
      <c r="RUC33" s="52"/>
      <c r="RUD33" s="53"/>
      <c r="RUE33" s="156"/>
      <c r="RUF33" s="226"/>
      <c r="RUG33" s="52"/>
      <c r="RUH33" s="52"/>
      <c r="RUI33" s="52"/>
      <c r="RUJ33" s="35"/>
      <c r="RUK33" s="56"/>
      <c r="RUL33" s="52"/>
      <c r="RUM33" s="35"/>
      <c r="RUN33" s="52"/>
      <c r="RUO33" s="52"/>
      <c r="RUP33" s="52"/>
      <c r="RUQ33" s="52"/>
      <c r="RUR33" s="52"/>
      <c r="RUS33" s="53"/>
      <c r="RUT33" s="156"/>
      <c r="RUU33" s="226"/>
      <c r="RUV33" s="52"/>
      <c r="RUW33" s="52"/>
      <c r="RUX33" s="52"/>
      <c r="RUY33" s="35"/>
      <c r="RUZ33" s="56"/>
      <c r="RVA33" s="52"/>
      <c r="RVB33" s="35"/>
      <c r="RVC33" s="52"/>
      <c r="RVD33" s="52"/>
      <c r="RVE33" s="52"/>
      <c r="RVF33" s="52"/>
      <c r="RVG33" s="52"/>
      <c r="RVH33" s="53"/>
      <c r="RVI33" s="156"/>
      <c r="RVJ33" s="226"/>
      <c r="RVK33" s="52"/>
      <c r="RVL33" s="52"/>
      <c r="RVM33" s="52"/>
      <c r="RVN33" s="35"/>
      <c r="RVO33" s="56"/>
      <c r="RVP33" s="52"/>
      <c r="RVQ33" s="35"/>
      <c r="RVR33" s="52"/>
      <c r="RVS33" s="52"/>
      <c r="RVT33" s="52"/>
      <c r="RVU33" s="52"/>
      <c r="RVV33" s="52"/>
      <c r="RVW33" s="53"/>
      <c r="RVX33" s="156"/>
      <c r="RVY33" s="226"/>
      <c r="RVZ33" s="52"/>
      <c r="RWA33" s="52"/>
      <c r="RWB33" s="52"/>
      <c r="RWC33" s="35"/>
      <c r="RWD33" s="56"/>
      <c r="RWE33" s="52"/>
      <c r="RWF33" s="35"/>
      <c r="RWG33" s="52"/>
      <c r="RWH33" s="52"/>
      <c r="RWI33" s="52"/>
      <c r="RWJ33" s="52"/>
      <c r="RWK33" s="52"/>
      <c r="RWL33" s="53"/>
      <c r="RWM33" s="156"/>
      <c r="RWN33" s="226"/>
      <c r="RWO33" s="52"/>
      <c r="RWP33" s="52"/>
      <c r="RWQ33" s="52"/>
      <c r="RWR33" s="35"/>
      <c r="RWS33" s="56"/>
      <c r="RWT33" s="52"/>
      <c r="RWU33" s="35"/>
      <c r="RWV33" s="52"/>
      <c r="RWW33" s="52"/>
      <c r="RWX33" s="52"/>
      <c r="RWY33" s="52"/>
      <c r="RWZ33" s="52"/>
      <c r="RXA33" s="53"/>
      <c r="RXB33" s="156"/>
      <c r="RXC33" s="226"/>
      <c r="RXD33" s="52"/>
      <c r="RXE33" s="52"/>
      <c r="RXF33" s="52"/>
      <c r="RXG33" s="35"/>
      <c r="RXH33" s="56"/>
      <c r="RXI33" s="52"/>
      <c r="RXJ33" s="35"/>
      <c r="RXK33" s="52"/>
      <c r="RXL33" s="52"/>
      <c r="RXM33" s="52"/>
      <c r="RXN33" s="52"/>
      <c r="RXO33" s="52"/>
      <c r="RXP33" s="53"/>
      <c r="RXQ33" s="156"/>
      <c r="RXR33" s="226"/>
      <c r="RXS33" s="52"/>
      <c r="RXT33" s="52"/>
      <c r="RXU33" s="52"/>
      <c r="RXV33" s="35"/>
      <c r="RXW33" s="56"/>
      <c r="RXX33" s="52"/>
      <c r="RXY33" s="35"/>
      <c r="RXZ33" s="52"/>
      <c r="RYA33" s="52"/>
      <c r="RYB33" s="52"/>
      <c r="RYC33" s="52"/>
      <c r="RYD33" s="52"/>
      <c r="RYE33" s="53"/>
      <c r="RYF33" s="156"/>
      <c r="RYG33" s="226"/>
      <c r="RYH33" s="52"/>
      <c r="RYI33" s="52"/>
      <c r="RYJ33" s="52"/>
      <c r="RYK33" s="35"/>
      <c r="RYL33" s="56"/>
      <c r="RYM33" s="52"/>
      <c r="RYN33" s="35"/>
      <c r="RYO33" s="52"/>
      <c r="RYP33" s="52"/>
      <c r="RYQ33" s="52"/>
      <c r="RYR33" s="52"/>
      <c r="RYS33" s="52"/>
      <c r="RYT33" s="53"/>
      <c r="RYU33" s="156"/>
      <c r="RYV33" s="226"/>
      <c r="RYW33" s="52"/>
      <c r="RYX33" s="52"/>
      <c r="RYY33" s="52"/>
      <c r="RYZ33" s="35"/>
      <c r="RZA33" s="56"/>
      <c r="RZB33" s="52"/>
      <c r="RZC33" s="35"/>
      <c r="RZD33" s="52"/>
      <c r="RZE33" s="52"/>
      <c r="RZF33" s="52"/>
      <c r="RZG33" s="52"/>
      <c r="RZH33" s="52"/>
      <c r="RZI33" s="53"/>
      <c r="RZJ33" s="156"/>
      <c r="RZK33" s="226"/>
      <c r="RZL33" s="52"/>
      <c r="RZM33" s="52"/>
      <c r="RZN33" s="52"/>
      <c r="RZO33" s="35"/>
      <c r="RZP33" s="56"/>
      <c r="RZQ33" s="52"/>
      <c r="RZR33" s="35"/>
      <c r="RZS33" s="52"/>
      <c r="RZT33" s="52"/>
      <c r="RZU33" s="52"/>
      <c r="RZV33" s="52"/>
      <c r="RZW33" s="52"/>
      <c r="RZX33" s="53"/>
      <c r="RZY33" s="156"/>
      <c r="RZZ33" s="226"/>
      <c r="SAA33" s="52"/>
      <c r="SAB33" s="52"/>
      <c r="SAC33" s="52"/>
      <c r="SAD33" s="35"/>
      <c r="SAE33" s="56"/>
      <c r="SAF33" s="52"/>
      <c r="SAG33" s="35"/>
      <c r="SAH33" s="52"/>
      <c r="SAI33" s="52"/>
      <c r="SAJ33" s="52"/>
      <c r="SAK33" s="52"/>
      <c r="SAL33" s="52"/>
      <c r="SAM33" s="53"/>
      <c r="SAN33" s="156"/>
      <c r="SAO33" s="226"/>
      <c r="SAP33" s="52"/>
      <c r="SAQ33" s="52"/>
      <c r="SAR33" s="52"/>
      <c r="SAS33" s="35"/>
      <c r="SAT33" s="56"/>
      <c r="SAU33" s="52"/>
      <c r="SAV33" s="35"/>
      <c r="SAW33" s="52"/>
      <c r="SAX33" s="52"/>
      <c r="SAY33" s="52"/>
      <c r="SAZ33" s="52"/>
      <c r="SBA33" s="52"/>
      <c r="SBB33" s="53"/>
      <c r="SBC33" s="156"/>
      <c r="SBD33" s="226"/>
      <c r="SBE33" s="52"/>
      <c r="SBF33" s="52"/>
      <c r="SBG33" s="52"/>
      <c r="SBH33" s="35"/>
      <c r="SBI33" s="56"/>
      <c r="SBJ33" s="52"/>
      <c r="SBK33" s="35"/>
      <c r="SBL33" s="52"/>
      <c r="SBM33" s="52"/>
      <c r="SBN33" s="52"/>
      <c r="SBO33" s="52"/>
      <c r="SBP33" s="52"/>
      <c r="SBQ33" s="53"/>
      <c r="SBR33" s="156"/>
      <c r="SBS33" s="226"/>
      <c r="SBT33" s="52"/>
      <c r="SBU33" s="52"/>
      <c r="SBV33" s="52"/>
      <c r="SBW33" s="35"/>
      <c r="SBX33" s="56"/>
      <c r="SBY33" s="52"/>
      <c r="SBZ33" s="35"/>
      <c r="SCA33" s="52"/>
      <c r="SCB33" s="52"/>
      <c r="SCC33" s="52"/>
      <c r="SCD33" s="52"/>
      <c r="SCE33" s="52"/>
      <c r="SCF33" s="53"/>
      <c r="SCG33" s="156"/>
      <c r="SCH33" s="226"/>
      <c r="SCI33" s="52"/>
      <c r="SCJ33" s="52"/>
      <c r="SCK33" s="52"/>
      <c r="SCL33" s="35"/>
      <c r="SCM33" s="56"/>
      <c r="SCN33" s="52"/>
      <c r="SCO33" s="35"/>
      <c r="SCP33" s="52"/>
      <c r="SCQ33" s="52"/>
      <c r="SCR33" s="52"/>
      <c r="SCS33" s="52"/>
      <c r="SCT33" s="52"/>
      <c r="SCU33" s="53"/>
      <c r="SCV33" s="156"/>
      <c r="SCW33" s="226"/>
      <c r="SCX33" s="52"/>
      <c r="SCY33" s="52"/>
      <c r="SCZ33" s="52"/>
      <c r="SDA33" s="35"/>
      <c r="SDB33" s="56"/>
      <c r="SDC33" s="52"/>
      <c r="SDD33" s="35"/>
      <c r="SDE33" s="52"/>
      <c r="SDF33" s="52"/>
      <c r="SDG33" s="52"/>
      <c r="SDH33" s="52"/>
      <c r="SDI33" s="52"/>
      <c r="SDJ33" s="53"/>
      <c r="SDK33" s="156"/>
      <c r="SDL33" s="226"/>
      <c r="SDM33" s="52"/>
      <c r="SDN33" s="52"/>
      <c r="SDO33" s="52"/>
      <c r="SDP33" s="35"/>
      <c r="SDQ33" s="56"/>
      <c r="SDR33" s="52"/>
      <c r="SDS33" s="35"/>
      <c r="SDT33" s="52"/>
      <c r="SDU33" s="52"/>
      <c r="SDV33" s="52"/>
      <c r="SDW33" s="52"/>
      <c r="SDX33" s="52"/>
      <c r="SDY33" s="53"/>
      <c r="SDZ33" s="156"/>
      <c r="SEA33" s="226"/>
      <c r="SEB33" s="52"/>
      <c r="SEC33" s="52"/>
      <c r="SED33" s="52"/>
      <c r="SEE33" s="35"/>
      <c r="SEF33" s="56"/>
      <c r="SEG33" s="52"/>
      <c r="SEH33" s="35"/>
      <c r="SEI33" s="52"/>
      <c r="SEJ33" s="52"/>
      <c r="SEK33" s="52"/>
      <c r="SEL33" s="52"/>
      <c r="SEM33" s="52"/>
      <c r="SEN33" s="53"/>
      <c r="SEO33" s="156"/>
      <c r="SEP33" s="226"/>
      <c r="SEQ33" s="52"/>
      <c r="SER33" s="52"/>
      <c r="SES33" s="52"/>
      <c r="SET33" s="35"/>
      <c r="SEU33" s="56"/>
      <c r="SEV33" s="52"/>
      <c r="SEW33" s="35"/>
      <c r="SEX33" s="52"/>
      <c r="SEY33" s="52"/>
      <c r="SEZ33" s="52"/>
      <c r="SFA33" s="52"/>
      <c r="SFB33" s="52"/>
      <c r="SFC33" s="53"/>
      <c r="SFD33" s="156"/>
      <c r="SFE33" s="226"/>
      <c r="SFF33" s="52"/>
      <c r="SFG33" s="52"/>
      <c r="SFH33" s="52"/>
      <c r="SFI33" s="35"/>
      <c r="SFJ33" s="56"/>
      <c r="SFK33" s="52"/>
      <c r="SFL33" s="35"/>
      <c r="SFM33" s="52"/>
      <c r="SFN33" s="52"/>
      <c r="SFO33" s="52"/>
      <c r="SFP33" s="52"/>
      <c r="SFQ33" s="52"/>
      <c r="SFR33" s="53"/>
      <c r="SFS33" s="156"/>
      <c r="SFT33" s="226"/>
      <c r="SFU33" s="52"/>
      <c r="SFV33" s="52"/>
      <c r="SFW33" s="52"/>
      <c r="SFX33" s="35"/>
      <c r="SFY33" s="56"/>
      <c r="SFZ33" s="52"/>
      <c r="SGA33" s="35"/>
      <c r="SGB33" s="52"/>
      <c r="SGC33" s="52"/>
      <c r="SGD33" s="52"/>
      <c r="SGE33" s="52"/>
      <c r="SGF33" s="52"/>
      <c r="SGG33" s="53"/>
      <c r="SGH33" s="156"/>
      <c r="SGI33" s="226"/>
      <c r="SGJ33" s="52"/>
      <c r="SGK33" s="52"/>
      <c r="SGL33" s="52"/>
      <c r="SGM33" s="35"/>
      <c r="SGN33" s="56"/>
      <c r="SGO33" s="52"/>
      <c r="SGP33" s="35"/>
      <c r="SGQ33" s="52"/>
      <c r="SGR33" s="52"/>
      <c r="SGS33" s="52"/>
      <c r="SGT33" s="52"/>
      <c r="SGU33" s="52"/>
      <c r="SGV33" s="53"/>
      <c r="SGW33" s="156"/>
      <c r="SGX33" s="226"/>
      <c r="SGY33" s="52"/>
      <c r="SGZ33" s="52"/>
      <c r="SHA33" s="52"/>
      <c r="SHB33" s="35"/>
      <c r="SHC33" s="56"/>
      <c r="SHD33" s="52"/>
      <c r="SHE33" s="35"/>
      <c r="SHF33" s="52"/>
      <c r="SHG33" s="52"/>
      <c r="SHH33" s="52"/>
      <c r="SHI33" s="52"/>
      <c r="SHJ33" s="52"/>
      <c r="SHK33" s="53"/>
      <c r="SHL33" s="156"/>
      <c r="SHM33" s="226"/>
      <c r="SHN33" s="52"/>
      <c r="SHO33" s="52"/>
      <c r="SHP33" s="52"/>
      <c r="SHQ33" s="35"/>
      <c r="SHR33" s="56"/>
      <c r="SHS33" s="52"/>
      <c r="SHT33" s="35"/>
      <c r="SHU33" s="52"/>
      <c r="SHV33" s="52"/>
      <c r="SHW33" s="52"/>
      <c r="SHX33" s="52"/>
      <c r="SHY33" s="52"/>
      <c r="SHZ33" s="53"/>
      <c r="SIA33" s="156"/>
      <c r="SIB33" s="226"/>
      <c r="SIC33" s="52"/>
      <c r="SID33" s="52"/>
      <c r="SIE33" s="52"/>
      <c r="SIF33" s="35"/>
      <c r="SIG33" s="56"/>
      <c r="SIH33" s="52"/>
      <c r="SII33" s="35"/>
      <c r="SIJ33" s="52"/>
      <c r="SIK33" s="52"/>
      <c r="SIL33" s="52"/>
      <c r="SIM33" s="52"/>
      <c r="SIN33" s="52"/>
      <c r="SIO33" s="53"/>
      <c r="SIP33" s="156"/>
      <c r="SIQ33" s="226"/>
      <c r="SIR33" s="52"/>
      <c r="SIS33" s="52"/>
      <c r="SIT33" s="52"/>
      <c r="SIU33" s="35"/>
      <c r="SIV33" s="56"/>
      <c r="SIW33" s="52"/>
      <c r="SIX33" s="35"/>
      <c r="SIY33" s="52"/>
      <c r="SIZ33" s="52"/>
      <c r="SJA33" s="52"/>
      <c r="SJB33" s="52"/>
      <c r="SJC33" s="52"/>
      <c r="SJD33" s="53"/>
      <c r="SJE33" s="156"/>
      <c r="SJF33" s="226"/>
      <c r="SJG33" s="52"/>
      <c r="SJH33" s="52"/>
      <c r="SJI33" s="52"/>
      <c r="SJJ33" s="35"/>
      <c r="SJK33" s="56"/>
      <c r="SJL33" s="52"/>
      <c r="SJM33" s="35"/>
      <c r="SJN33" s="52"/>
      <c r="SJO33" s="52"/>
      <c r="SJP33" s="52"/>
      <c r="SJQ33" s="52"/>
      <c r="SJR33" s="52"/>
      <c r="SJS33" s="53"/>
      <c r="SJT33" s="156"/>
      <c r="SJU33" s="226"/>
      <c r="SJV33" s="52"/>
      <c r="SJW33" s="52"/>
      <c r="SJX33" s="52"/>
      <c r="SJY33" s="35"/>
      <c r="SJZ33" s="56"/>
      <c r="SKA33" s="52"/>
      <c r="SKB33" s="35"/>
      <c r="SKC33" s="52"/>
      <c r="SKD33" s="52"/>
      <c r="SKE33" s="52"/>
      <c r="SKF33" s="52"/>
      <c r="SKG33" s="52"/>
      <c r="SKH33" s="53"/>
      <c r="SKI33" s="156"/>
      <c r="SKJ33" s="226"/>
      <c r="SKK33" s="52"/>
      <c r="SKL33" s="52"/>
      <c r="SKM33" s="52"/>
      <c r="SKN33" s="35"/>
      <c r="SKO33" s="56"/>
      <c r="SKP33" s="52"/>
      <c r="SKQ33" s="35"/>
      <c r="SKR33" s="52"/>
      <c r="SKS33" s="52"/>
      <c r="SKT33" s="52"/>
      <c r="SKU33" s="52"/>
      <c r="SKV33" s="52"/>
      <c r="SKW33" s="53"/>
      <c r="SKX33" s="156"/>
      <c r="SKY33" s="226"/>
      <c r="SKZ33" s="52"/>
      <c r="SLA33" s="52"/>
      <c r="SLB33" s="52"/>
      <c r="SLC33" s="35"/>
      <c r="SLD33" s="56"/>
      <c r="SLE33" s="52"/>
      <c r="SLF33" s="35"/>
      <c r="SLG33" s="52"/>
      <c r="SLH33" s="52"/>
      <c r="SLI33" s="52"/>
      <c r="SLJ33" s="52"/>
      <c r="SLK33" s="52"/>
      <c r="SLL33" s="53"/>
      <c r="SLM33" s="156"/>
      <c r="SLN33" s="226"/>
      <c r="SLO33" s="52"/>
      <c r="SLP33" s="52"/>
      <c r="SLQ33" s="52"/>
      <c r="SLR33" s="35"/>
      <c r="SLS33" s="56"/>
      <c r="SLT33" s="52"/>
      <c r="SLU33" s="35"/>
      <c r="SLV33" s="52"/>
      <c r="SLW33" s="52"/>
      <c r="SLX33" s="52"/>
      <c r="SLY33" s="52"/>
      <c r="SLZ33" s="52"/>
      <c r="SMA33" s="53"/>
      <c r="SMB33" s="156"/>
      <c r="SMC33" s="226"/>
      <c r="SMD33" s="52"/>
      <c r="SME33" s="52"/>
      <c r="SMF33" s="52"/>
      <c r="SMG33" s="35"/>
      <c r="SMH33" s="56"/>
      <c r="SMI33" s="52"/>
      <c r="SMJ33" s="35"/>
      <c r="SMK33" s="52"/>
      <c r="SML33" s="52"/>
      <c r="SMM33" s="52"/>
      <c r="SMN33" s="52"/>
      <c r="SMO33" s="52"/>
      <c r="SMP33" s="53"/>
      <c r="SMQ33" s="156"/>
      <c r="SMR33" s="226"/>
      <c r="SMS33" s="52"/>
      <c r="SMT33" s="52"/>
      <c r="SMU33" s="52"/>
      <c r="SMV33" s="35"/>
      <c r="SMW33" s="56"/>
      <c r="SMX33" s="52"/>
      <c r="SMY33" s="35"/>
      <c r="SMZ33" s="52"/>
      <c r="SNA33" s="52"/>
      <c r="SNB33" s="52"/>
      <c r="SNC33" s="52"/>
      <c r="SND33" s="52"/>
      <c r="SNE33" s="53"/>
      <c r="SNF33" s="156"/>
      <c r="SNG33" s="226"/>
      <c r="SNH33" s="52"/>
      <c r="SNI33" s="52"/>
      <c r="SNJ33" s="52"/>
      <c r="SNK33" s="35"/>
      <c r="SNL33" s="56"/>
      <c r="SNM33" s="52"/>
      <c r="SNN33" s="35"/>
      <c r="SNO33" s="52"/>
      <c r="SNP33" s="52"/>
      <c r="SNQ33" s="52"/>
      <c r="SNR33" s="52"/>
      <c r="SNS33" s="52"/>
      <c r="SNT33" s="53"/>
      <c r="SNU33" s="156"/>
      <c r="SNV33" s="226"/>
      <c r="SNW33" s="52"/>
      <c r="SNX33" s="52"/>
      <c r="SNY33" s="52"/>
      <c r="SNZ33" s="35"/>
      <c r="SOA33" s="56"/>
      <c r="SOB33" s="52"/>
      <c r="SOC33" s="35"/>
      <c r="SOD33" s="52"/>
      <c r="SOE33" s="52"/>
      <c r="SOF33" s="52"/>
      <c r="SOG33" s="52"/>
      <c r="SOH33" s="52"/>
      <c r="SOI33" s="53"/>
      <c r="SOJ33" s="156"/>
      <c r="SOK33" s="226"/>
      <c r="SOL33" s="52"/>
      <c r="SOM33" s="52"/>
      <c r="SON33" s="52"/>
      <c r="SOO33" s="35"/>
      <c r="SOP33" s="56"/>
      <c r="SOQ33" s="52"/>
      <c r="SOR33" s="35"/>
      <c r="SOS33" s="52"/>
      <c r="SOT33" s="52"/>
      <c r="SOU33" s="52"/>
      <c r="SOV33" s="52"/>
      <c r="SOW33" s="52"/>
      <c r="SOX33" s="53"/>
      <c r="SOY33" s="156"/>
      <c r="SOZ33" s="226"/>
      <c r="SPA33" s="52"/>
      <c r="SPB33" s="52"/>
      <c r="SPC33" s="52"/>
      <c r="SPD33" s="35"/>
      <c r="SPE33" s="56"/>
      <c r="SPF33" s="52"/>
      <c r="SPG33" s="35"/>
      <c r="SPH33" s="52"/>
      <c r="SPI33" s="52"/>
      <c r="SPJ33" s="52"/>
      <c r="SPK33" s="52"/>
      <c r="SPL33" s="52"/>
      <c r="SPM33" s="53"/>
      <c r="SPN33" s="156"/>
      <c r="SPO33" s="226"/>
      <c r="SPP33" s="52"/>
      <c r="SPQ33" s="52"/>
      <c r="SPR33" s="52"/>
      <c r="SPS33" s="35"/>
      <c r="SPT33" s="56"/>
      <c r="SPU33" s="52"/>
      <c r="SPV33" s="35"/>
      <c r="SPW33" s="52"/>
      <c r="SPX33" s="52"/>
      <c r="SPY33" s="52"/>
      <c r="SPZ33" s="52"/>
      <c r="SQA33" s="52"/>
      <c r="SQB33" s="53"/>
      <c r="SQC33" s="156"/>
      <c r="SQD33" s="226"/>
      <c r="SQE33" s="52"/>
      <c r="SQF33" s="52"/>
      <c r="SQG33" s="52"/>
      <c r="SQH33" s="35"/>
      <c r="SQI33" s="56"/>
      <c r="SQJ33" s="52"/>
      <c r="SQK33" s="35"/>
      <c r="SQL33" s="52"/>
      <c r="SQM33" s="52"/>
      <c r="SQN33" s="52"/>
      <c r="SQO33" s="52"/>
      <c r="SQP33" s="52"/>
      <c r="SQQ33" s="53"/>
      <c r="SQR33" s="156"/>
      <c r="SQS33" s="226"/>
      <c r="SQT33" s="52"/>
      <c r="SQU33" s="52"/>
      <c r="SQV33" s="52"/>
      <c r="SQW33" s="35"/>
      <c r="SQX33" s="56"/>
      <c r="SQY33" s="52"/>
      <c r="SQZ33" s="35"/>
      <c r="SRA33" s="52"/>
      <c r="SRB33" s="52"/>
      <c r="SRC33" s="52"/>
      <c r="SRD33" s="52"/>
      <c r="SRE33" s="52"/>
      <c r="SRF33" s="53"/>
      <c r="SRG33" s="156"/>
      <c r="SRH33" s="226"/>
      <c r="SRI33" s="52"/>
      <c r="SRJ33" s="52"/>
      <c r="SRK33" s="52"/>
      <c r="SRL33" s="35"/>
      <c r="SRM33" s="56"/>
      <c r="SRN33" s="52"/>
      <c r="SRO33" s="35"/>
      <c r="SRP33" s="52"/>
      <c r="SRQ33" s="52"/>
      <c r="SRR33" s="52"/>
      <c r="SRS33" s="52"/>
      <c r="SRT33" s="52"/>
      <c r="SRU33" s="53"/>
      <c r="SRV33" s="156"/>
      <c r="SRW33" s="226"/>
      <c r="SRX33" s="52"/>
      <c r="SRY33" s="52"/>
      <c r="SRZ33" s="52"/>
      <c r="SSA33" s="35"/>
      <c r="SSB33" s="56"/>
      <c r="SSC33" s="52"/>
      <c r="SSD33" s="35"/>
      <c r="SSE33" s="52"/>
      <c r="SSF33" s="52"/>
      <c r="SSG33" s="52"/>
      <c r="SSH33" s="52"/>
      <c r="SSI33" s="52"/>
      <c r="SSJ33" s="53"/>
      <c r="SSK33" s="156"/>
      <c r="SSL33" s="226"/>
      <c r="SSM33" s="52"/>
      <c r="SSN33" s="52"/>
      <c r="SSO33" s="52"/>
      <c r="SSP33" s="35"/>
      <c r="SSQ33" s="56"/>
      <c r="SSR33" s="52"/>
      <c r="SSS33" s="35"/>
      <c r="SST33" s="52"/>
      <c r="SSU33" s="52"/>
      <c r="SSV33" s="52"/>
      <c r="SSW33" s="52"/>
      <c r="SSX33" s="52"/>
      <c r="SSY33" s="53"/>
      <c r="SSZ33" s="156"/>
      <c r="STA33" s="226"/>
      <c r="STB33" s="52"/>
      <c r="STC33" s="52"/>
      <c r="STD33" s="52"/>
      <c r="STE33" s="35"/>
      <c r="STF33" s="56"/>
      <c r="STG33" s="52"/>
      <c r="STH33" s="35"/>
      <c r="STI33" s="52"/>
      <c r="STJ33" s="52"/>
      <c r="STK33" s="52"/>
      <c r="STL33" s="52"/>
      <c r="STM33" s="52"/>
      <c r="STN33" s="53"/>
      <c r="STO33" s="156"/>
      <c r="STP33" s="226"/>
      <c r="STQ33" s="52"/>
      <c r="STR33" s="52"/>
      <c r="STS33" s="52"/>
      <c r="STT33" s="35"/>
      <c r="STU33" s="56"/>
      <c r="STV33" s="52"/>
      <c r="STW33" s="35"/>
      <c r="STX33" s="52"/>
      <c r="STY33" s="52"/>
      <c r="STZ33" s="52"/>
      <c r="SUA33" s="52"/>
      <c r="SUB33" s="52"/>
      <c r="SUC33" s="53"/>
      <c r="SUD33" s="156"/>
      <c r="SUE33" s="226"/>
      <c r="SUF33" s="52"/>
      <c r="SUG33" s="52"/>
      <c r="SUH33" s="52"/>
      <c r="SUI33" s="35"/>
      <c r="SUJ33" s="56"/>
      <c r="SUK33" s="52"/>
      <c r="SUL33" s="35"/>
      <c r="SUM33" s="52"/>
      <c r="SUN33" s="52"/>
      <c r="SUO33" s="52"/>
      <c r="SUP33" s="52"/>
      <c r="SUQ33" s="52"/>
      <c r="SUR33" s="53"/>
      <c r="SUS33" s="156"/>
      <c r="SUT33" s="226"/>
      <c r="SUU33" s="52"/>
      <c r="SUV33" s="52"/>
      <c r="SUW33" s="52"/>
      <c r="SUX33" s="35"/>
      <c r="SUY33" s="56"/>
      <c r="SUZ33" s="52"/>
      <c r="SVA33" s="35"/>
      <c r="SVB33" s="52"/>
      <c r="SVC33" s="52"/>
      <c r="SVD33" s="52"/>
      <c r="SVE33" s="52"/>
      <c r="SVF33" s="52"/>
      <c r="SVG33" s="53"/>
      <c r="SVH33" s="156"/>
      <c r="SVI33" s="226"/>
      <c r="SVJ33" s="52"/>
      <c r="SVK33" s="52"/>
      <c r="SVL33" s="52"/>
      <c r="SVM33" s="35"/>
      <c r="SVN33" s="56"/>
      <c r="SVO33" s="52"/>
      <c r="SVP33" s="35"/>
      <c r="SVQ33" s="52"/>
      <c r="SVR33" s="52"/>
      <c r="SVS33" s="52"/>
      <c r="SVT33" s="52"/>
      <c r="SVU33" s="52"/>
      <c r="SVV33" s="53"/>
      <c r="SVW33" s="156"/>
      <c r="SVX33" s="226"/>
      <c r="SVY33" s="52"/>
      <c r="SVZ33" s="52"/>
      <c r="SWA33" s="52"/>
      <c r="SWB33" s="35"/>
      <c r="SWC33" s="56"/>
      <c r="SWD33" s="52"/>
      <c r="SWE33" s="35"/>
      <c r="SWF33" s="52"/>
      <c r="SWG33" s="52"/>
      <c r="SWH33" s="52"/>
      <c r="SWI33" s="52"/>
      <c r="SWJ33" s="52"/>
      <c r="SWK33" s="53"/>
      <c r="SWL33" s="156"/>
      <c r="SWM33" s="226"/>
      <c r="SWN33" s="52"/>
      <c r="SWO33" s="52"/>
      <c r="SWP33" s="52"/>
      <c r="SWQ33" s="35"/>
      <c r="SWR33" s="56"/>
      <c r="SWS33" s="52"/>
      <c r="SWT33" s="35"/>
      <c r="SWU33" s="52"/>
      <c r="SWV33" s="52"/>
      <c r="SWW33" s="52"/>
      <c r="SWX33" s="52"/>
      <c r="SWY33" s="52"/>
      <c r="SWZ33" s="53"/>
      <c r="SXA33" s="156"/>
      <c r="SXB33" s="226"/>
      <c r="SXC33" s="52"/>
      <c r="SXD33" s="52"/>
      <c r="SXE33" s="52"/>
      <c r="SXF33" s="35"/>
      <c r="SXG33" s="56"/>
      <c r="SXH33" s="52"/>
      <c r="SXI33" s="35"/>
      <c r="SXJ33" s="52"/>
      <c r="SXK33" s="52"/>
      <c r="SXL33" s="52"/>
      <c r="SXM33" s="52"/>
      <c r="SXN33" s="52"/>
      <c r="SXO33" s="53"/>
      <c r="SXP33" s="156"/>
      <c r="SXQ33" s="226"/>
      <c r="SXR33" s="52"/>
      <c r="SXS33" s="52"/>
      <c r="SXT33" s="52"/>
      <c r="SXU33" s="35"/>
      <c r="SXV33" s="56"/>
      <c r="SXW33" s="52"/>
      <c r="SXX33" s="35"/>
      <c r="SXY33" s="52"/>
      <c r="SXZ33" s="52"/>
      <c r="SYA33" s="52"/>
      <c r="SYB33" s="52"/>
      <c r="SYC33" s="52"/>
      <c r="SYD33" s="53"/>
      <c r="SYE33" s="156"/>
      <c r="SYF33" s="226"/>
      <c r="SYG33" s="52"/>
      <c r="SYH33" s="52"/>
      <c r="SYI33" s="52"/>
      <c r="SYJ33" s="35"/>
      <c r="SYK33" s="56"/>
      <c r="SYL33" s="52"/>
      <c r="SYM33" s="35"/>
      <c r="SYN33" s="52"/>
      <c r="SYO33" s="52"/>
      <c r="SYP33" s="52"/>
      <c r="SYQ33" s="52"/>
      <c r="SYR33" s="52"/>
      <c r="SYS33" s="53"/>
      <c r="SYT33" s="156"/>
      <c r="SYU33" s="226"/>
      <c r="SYV33" s="52"/>
      <c r="SYW33" s="52"/>
      <c r="SYX33" s="52"/>
      <c r="SYY33" s="35"/>
      <c r="SYZ33" s="56"/>
      <c r="SZA33" s="52"/>
      <c r="SZB33" s="35"/>
      <c r="SZC33" s="52"/>
      <c r="SZD33" s="52"/>
      <c r="SZE33" s="52"/>
      <c r="SZF33" s="52"/>
      <c r="SZG33" s="52"/>
      <c r="SZH33" s="53"/>
      <c r="SZI33" s="156"/>
      <c r="SZJ33" s="226"/>
      <c r="SZK33" s="52"/>
      <c r="SZL33" s="52"/>
      <c r="SZM33" s="52"/>
      <c r="SZN33" s="35"/>
      <c r="SZO33" s="56"/>
      <c r="SZP33" s="52"/>
      <c r="SZQ33" s="35"/>
      <c r="SZR33" s="52"/>
      <c r="SZS33" s="52"/>
      <c r="SZT33" s="52"/>
      <c r="SZU33" s="52"/>
      <c r="SZV33" s="52"/>
      <c r="SZW33" s="53"/>
      <c r="SZX33" s="156"/>
      <c r="SZY33" s="226"/>
      <c r="SZZ33" s="52"/>
      <c r="TAA33" s="52"/>
      <c r="TAB33" s="52"/>
      <c r="TAC33" s="35"/>
      <c r="TAD33" s="56"/>
      <c r="TAE33" s="52"/>
      <c r="TAF33" s="35"/>
      <c r="TAG33" s="52"/>
      <c r="TAH33" s="52"/>
      <c r="TAI33" s="52"/>
      <c r="TAJ33" s="52"/>
      <c r="TAK33" s="52"/>
      <c r="TAL33" s="53"/>
      <c r="TAM33" s="156"/>
      <c r="TAN33" s="226"/>
      <c r="TAO33" s="52"/>
      <c r="TAP33" s="52"/>
      <c r="TAQ33" s="52"/>
      <c r="TAR33" s="35"/>
      <c r="TAS33" s="56"/>
      <c r="TAT33" s="52"/>
      <c r="TAU33" s="35"/>
      <c r="TAV33" s="52"/>
      <c r="TAW33" s="52"/>
      <c r="TAX33" s="52"/>
      <c r="TAY33" s="52"/>
      <c r="TAZ33" s="52"/>
      <c r="TBA33" s="53"/>
      <c r="TBB33" s="156"/>
      <c r="TBC33" s="226"/>
      <c r="TBD33" s="52"/>
      <c r="TBE33" s="52"/>
      <c r="TBF33" s="52"/>
      <c r="TBG33" s="35"/>
      <c r="TBH33" s="56"/>
      <c r="TBI33" s="52"/>
      <c r="TBJ33" s="35"/>
      <c r="TBK33" s="52"/>
      <c r="TBL33" s="52"/>
      <c r="TBM33" s="52"/>
      <c r="TBN33" s="52"/>
      <c r="TBO33" s="52"/>
      <c r="TBP33" s="53"/>
      <c r="TBQ33" s="156"/>
      <c r="TBR33" s="226"/>
      <c r="TBS33" s="52"/>
      <c r="TBT33" s="52"/>
      <c r="TBU33" s="52"/>
      <c r="TBV33" s="35"/>
      <c r="TBW33" s="56"/>
      <c r="TBX33" s="52"/>
      <c r="TBY33" s="35"/>
      <c r="TBZ33" s="52"/>
      <c r="TCA33" s="52"/>
      <c r="TCB33" s="52"/>
      <c r="TCC33" s="52"/>
      <c r="TCD33" s="52"/>
      <c r="TCE33" s="53"/>
      <c r="TCF33" s="156"/>
      <c r="TCG33" s="226"/>
      <c r="TCH33" s="52"/>
      <c r="TCI33" s="52"/>
      <c r="TCJ33" s="52"/>
      <c r="TCK33" s="35"/>
      <c r="TCL33" s="56"/>
      <c r="TCM33" s="52"/>
      <c r="TCN33" s="35"/>
      <c r="TCO33" s="52"/>
      <c r="TCP33" s="52"/>
      <c r="TCQ33" s="52"/>
      <c r="TCR33" s="52"/>
      <c r="TCS33" s="52"/>
      <c r="TCT33" s="53"/>
      <c r="TCU33" s="156"/>
      <c r="TCV33" s="226"/>
      <c r="TCW33" s="52"/>
      <c r="TCX33" s="52"/>
      <c r="TCY33" s="52"/>
      <c r="TCZ33" s="35"/>
      <c r="TDA33" s="56"/>
      <c r="TDB33" s="52"/>
      <c r="TDC33" s="35"/>
      <c r="TDD33" s="52"/>
      <c r="TDE33" s="52"/>
      <c r="TDF33" s="52"/>
      <c r="TDG33" s="52"/>
      <c r="TDH33" s="52"/>
      <c r="TDI33" s="53"/>
      <c r="TDJ33" s="156"/>
      <c r="TDK33" s="226"/>
      <c r="TDL33" s="52"/>
      <c r="TDM33" s="52"/>
      <c r="TDN33" s="52"/>
      <c r="TDO33" s="35"/>
      <c r="TDP33" s="56"/>
      <c r="TDQ33" s="52"/>
      <c r="TDR33" s="35"/>
      <c r="TDS33" s="52"/>
      <c r="TDT33" s="52"/>
      <c r="TDU33" s="52"/>
      <c r="TDV33" s="52"/>
      <c r="TDW33" s="52"/>
      <c r="TDX33" s="53"/>
      <c r="TDY33" s="156"/>
      <c r="TDZ33" s="226"/>
      <c r="TEA33" s="52"/>
      <c r="TEB33" s="52"/>
      <c r="TEC33" s="52"/>
      <c r="TED33" s="35"/>
      <c r="TEE33" s="56"/>
      <c r="TEF33" s="52"/>
      <c r="TEG33" s="35"/>
      <c r="TEH33" s="52"/>
      <c r="TEI33" s="52"/>
      <c r="TEJ33" s="52"/>
      <c r="TEK33" s="52"/>
      <c r="TEL33" s="52"/>
      <c r="TEM33" s="53"/>
      <c r="TEN33" s="156"/>
      <c r="TEO33" s="226"/>
      <c r="TEP33" s="52"/>
      <c r="TEQ33" s="52"/>
      <c r="TER33" s="52"/>
      <c r="TES33" s="35"/>
      <c r="TET33" s="56"/>
      <c r="TEU33" s="52"/>
      <c r="TEV33" s="35"/>
      <c r="TEW33" s="52"/>
      <c r="TEX33" s="52"/>
      <c r="TEY33" s="52"/>
      <c r="TEZ33" s="52"/>
      <c r="TFA33" s="52"/>
      <c r="TFB33" s="53"/>
      <c r="TFC33" s="156"/>
      <c r="TFD33" s="226"/>
      <c r="TFE33" s="52"/>
      <c r="TFF33" s="52"/>
      <c r="TFG33" s="52"/>
      <c r="TFH33" s="35"/>
      <c r="TFI33" s="56"/>
      <c r="TFJ33" s="52"/>
      <c r="TFK33" s="35"/>
      <c r="TFL33" s="52"/>
      <c r="TFM33" s="52"/>
      <c r="TFN33" s="52"/>
      <c r="TFO33" s="52"/>
      <c r="TFP33" s="52"/>
      <c r="TFQ33" s="53"/>
      <c r="TFR33" s="156"/>
      <c r="TFS33" s="226"/>
      <c r="TFT33" s="52"/>
      <c r="TFU33" s="52"/>
      <c r="TFV33" s="52"/>
      <c r="TFW33" s="35"/>
      <c r="TFX33" s="56"/>
      <c r="TFY33" s="52"/>
      <c r="TFZ33" s="35"/>
      <c r="TGA33" s="52"/>
      <c r="TGB33" s="52"/>
      <c r="TGC33" s="52"/>
      <c r="TGD33" s="52"/>
      <c r="TGE33" s="52"/>
      <c r="TGF33" s="53"/>
      <c r="TGG33" s="156"/>
      <c r="TGH33" s="226"/>
      <c r="TGI33" s="52"/>
      <c r="TGJ33" s="52"/>
      <c r="TGK33" s="52"/>
      <c r="TGL33" s="35"/>
      <c r="TGM33" s="56"/>
      <c r="TGN33" s="52"/>
      <c r="TGO33" s="35"/>
      <c r="TGP33" s="52"/>
      <c r="TGQ33" s="52"/>
      <c r="TGR33" s="52"/>
      <c r="TGS33" s="52"/>
      <c r="TGT33" s="52"/>
      <c r="TGU33" s="53"/>
      <c r="TGV33" s="156"/>
      <c r="TGW33" s="226"/>
      <c r="TGX33" s="52"/>
      <c r="TGY33" s="52"/>
      <c r="TGZ33" s="52"/>
      <c r="THA33" s="35"/>
      <c r="THB33" s="56"/>
      <c r="THC33" s="52"/>
      <c r="THD33" s="35"/>
      <c r="THE33" s="52"/>
      <c r="THF33" s="52"/>
      <c r="THG33" s="52"/>
      <c r="THH33" s="52"/>
      <c r="THI33" s="52"/>
      <c r="THJ33" s="53"/>
      <c r="THK33" s="156"/>
      <c r="THL33" s="226"/>
      <c r="THM33" s="52"/>
      <c r="THN33" s="52"/>
      <c r="THO33" s="52"/>
      <c r="THP33" s="35"/>
      <c r="THQ33" s="56"/>
      <c r="THR33" s="52"/>
      <c r="THS33" s="35"/>
      <c r="THT33" s="52"/>
      <c r="THU33" s="52"/>
      <c r="THV33" s="52"/>
      <c r="THW33" s="52"/>
      <c r="THX33" s="52"/>
      <c r="THY33" s="53"/>
      <c r="THZ33" s="156"/>
      <c r="TIA33" s="226"/>
      <c r="TIB33" s="52"/>
      <c r="TIC33" s="52"/>
      <c r="TID33" s="52"/>
      <c r="TIE33" s="35"/>
      <c r="TIF33" s="56"/>
      <c r="TIG33" s="52"/>
      <c r="TIH33" s="35"/>
      <c r="TII33" s="52"/>
      <c r="TIJ33" s="52"/>
      <c r="TIK33" s="52"/>
      <c r="TIL33" s="52"/>
      <c r="TIM33" s="52"/>
      <c r="TIN33" s="53"/>
      <c r="TIO33" s="156"/>
      <c r="TIP33" s="226"/>
      <c r="TIQ33" s="52"/>
      <c r="TIR33" s="52"/>
      <c r="TIS33" s="52"/>
      <c r="TIT33" s="35"/>
      <c r="TIU33" s="56"/>
      <c r="TIV33" s="52"/>
      <c r="TIW33" s="35"/>
      <c r="TIX33" s="52"/>
      <c r="TIY33" s="52"/>
      <c r="TIZ33" s="52"/>
      <c r="TJA33" s="52"/>
      <c r="TJB33" s="52"/>
      <c r="TJC33" s="53"/>
      <c r="TJD33" s="156"/>
      <c r="TJE33" s="226"/>
      <c r="TJF33" s="52"/>
      <c r="TJG33" s="52"/>
      <c r="TJH33" s="52"/>
      <c r="TJI33" s="35"/>
      <c r="TJJ33" s="56"/>
      <c r="TJK33" s="52"/>
      <c r="TJL33" s="35"/>
      <c r="TJM33" s="52"/>
      <c r="TJN33" s="52"/>
      <c r="TJO33" s="52"/>
      <c r="TJP33" s="52"/>
      <c r="TJQ33" s="52"/>
      <c r="TJR33" s="53"/>
      <c r="TJS33" s="156"/>
      <c r="TJT33" s="226"/>
      <c r="TJU33" s="52"/>
      <c r="TJV33" s="52"/>
      <c r="TJW33" s="52"/>
      <c r="TJX33" s="35"/>
      <c r="TJY33" s="56"/>
      <c r="TJZ33" s="52"/>
      <c r="TKA33" s="35"/>
      <c r="TKB33" s="52"/>
      <c r="TKC33" s="52"/>
      <c r="TKD33" s="52"/>
      <c r="TKE33" s="52"/>
      <c r="TKF33" s="52"/>
      <c r="TKG33" s="53"/>
      <c r="TKH33" s="156"/>
      <c r="TKI33" s="226"/>
      <c r="TKJ33" s="52"/>
      <c r="TKK33" s="52"/>
      <c r="TKL33" s="52"/>
      <c r="TKM33" s="35"/>
      <c r="TKN33" s="56"/>
      <c r="TKO33" s="52"/>
      <c r="TKP33" s="35"/>
      <c r="TKQ33" s="52"/>
      <c r="TKR33" s="52"/>
      <c r="TKS33" s="52"/>
      <c r="TKT33" s="52"/>
      <c r="TKU33" s="52"/>
      <c r="TKV33" s="53"/>
      <c r="TKW33" s="156"/>
      <c r="TKX33" s="226"/>
      <c r="TKY33" s="52"/>
      <c r="TKZ33" s="52"/>
      <c r="TLA33" s="52"/>
      <c r="TLB33" s="35"/>
      <c r="TLC33" s="56"/>
      <c r="TLD33" s="52"/>
      <c r="TLE33" s="35"/>
      <c r="TLF33" s="52"/>
      <c r="TLG33" s="52"/>
      <c r="TLH33" s="52"/>
      <c r="TLI33" s="52"/>
      <c r="TLJ33" s="52"/>
      <c r="TLK33" s="53"/>
      <c r="TLL33" s="156"/>
      <c r="TLM33" s="226"/>
      <c r="TLN33" s="52"/>
      <c r="TLO33" s="52"/>
      <c r="TLP33" s="52"/>
      <c r="TLQ33" s="35"/>
      <c r="TLR33" s="56"/>
      <c r="TLS33" s="52"/>
      <c r="TLT33" s="35"/>
      <c r="TLU33" s="52"/>
      <c r="TLV33" s="52"/>
      <c r="TLW33" s="52"/>
      <c r="TLX33" s="52"/>
      <c r="TLY33" s="52"/>
      <c r="TLZ33" s="53"/>
      <c r="TMA33" s="156"/>
      <c r="TMB33" s="226"/>
      <c r="TMC33" s="52"/>
      <c r="TMD33" s="52"/>
      <c r="TME33" s="52"/>
      <c r="TMF33" s="35"/>
      <c r="TMG33" s="56"/>
      <c r="TMH33" s="52"/>
      <c r="TMI33" s="35"/>
      <c r="TMJ33" s="52"/>
      <c r="TMK33" s="52"/>
      <c r="TML33" s="52"/>
      <c r="TMM33" s="52"/>
      <c r="TMN33" s="52"/>
      <c r="TMO33" s="53"/>
      <c r="TMP33" s="156"/>
      <c r="TMQ33" s="226"/>
      <c r="TMR33" s="52"/>
      <c r="TMS33" s="52"/>
      <c r="TMT33" s="52"/>
      <c r="TMU33" s="35"/>
      <c r="TMV33" s="56"/>
      <c r="TMW33" s="52"/>
      <c r="TMX33" s="35"/>
      <c r="TMY33" s="52"/>
      <c r="TMZ33" s="52"/>
      <c r="TNA33" s="52"/>
      <c r="TNB33" s="52"/>
      <c r="TNC33" s="52"/>
      <c r="TND33" s="53"/>
      <c r="TNE33" s="156"/>
      <c r="TNF33" s="226"/>
      <c r="TNG33" s="52"/>
      <c r="TNH33" s="52"/>
      <c r="TNI33" s="52"/>
      <c r="TNJ33" s="35"/>
      <c r="TNK33" s="56"/>
      <c r="TNL33" s="52"/>
      <c r="TNM33" s="35"/>
      <c r="TNN33" s="52"/>
      <c r="TNO33" s="52"/>
      <c r="TNP33" s="52"/>
      <c r="TNQ33" s="52"/>
      <c r="TNR33" s="52"/>
      <c r="TNS33" s="53"/>
      <c r="TNT33" s="156"/>
      <c r="TNU33" s="226"/>
      <c r="TNV33" s="52"/>
      <c r="TNW33" s="52"/>
      <c r="TNX33" s="52"/>
      <c r="TNY33" s="35"/>
      <c r="TNZ33" s="56"/>
      <c r="TOA33" s="52"/>
      <c r="TOB33" s="35"/>
      <c r="TOC33" s="52"/>
      <c r="TOD33" s="52"/>
      <c r="TOE33" s="52"/>
      <c r="TOF33" s="52"/>
      <c r="TOG33" s="52"/>
      <c r="TOH33" s="53"/>
      <c r="TOI33" s="156"/>
      <c r="TOJ33" s="226"/>
      <c r="TOK33" s="52"/>
      <c r="TOL33" s="52"/>
      <c r="TOM33" s="52"/>
      <c r="TON33" s="35"/>
      <c r="TOO33" s="56"/>
      <c r="TOP33" s="52"/>
      <c r="TOQ33" s="35"/>
      <c r="TOR33" s="52"/>
      <c r="TOS33" s="52"/>
      <c r="TOT33" s="52"/>
      <c r="TOU33" s="52"/>
      <c r="TOV33" s="52"/>
      <c r="TOW33" s="53"/>
      <c r="TOX33" s="156"/>
      <c r="TOY33" s="226"/>
      <c r="TOZ33" s="52"/>
      <c r="TPA33" s="52"/>
      <c r="TPB33" s="52"/>
      <c r="TPC33" s="35"/>
      <c r="TPD33" s="56"/>
      <c r="TPE33" s="52"/>
      <c r="TPF33" s="35"/>
      <c r="TPG33" s="52"/>
      <c r="TPH33" s="52"/>
      <c r="TPI33" s="52"/>
      <c r="TPJ33" s="52"/>
      <c r="TPK33" s="52"/>
      <c r="TPL33" s="53"/>
      <c r="TPM33" s="156"/>
      <c r="TPN33" s="226"/>
      <c r="TPO33" s="52"/>
      <c r="TPP33" s="52"/>
      <c r="TPQ33" s="52"/>
      <c r="TPR33" s="35"/>
      <c r="TPS33" s="56"/>
      <c r="TPT33" s="52"/>
      <c r="TPU33" s="35"/>
      <c r="TPV33" s="52"/>
      <c r="TPW33" s="52"/>
      <c r="TPX33" s="52"/>
      <c r="TPY33" s="52"/>
      <c r="TPZ33" s="52"/>
      <c r="TQA33" s="53"/>
      <c r="TQB33" s="156"/>
      <c r="TQC33" s="226"/>
      <c r="TQD33" s="52"/>
      <c r="TQE33" s="52"/>
      <c r="TQF33" s="52"/>
      <c r="TQG33" s="35"/>
      <c r="TQH33" s="56"/>
      <c r="TQI33" s="52"/>
      <c r="TQJ33" s="35"/>
      <c r="TQK33" s="52"/>
      <c r="TQL33" s="52"/>
      <c r="TQM33" s="52"/>
      <c r="TQN33" s="52"/>
      <c r="TQO33" s="52"/>
      <c r="TQP33" s="53"/>
      <c r="TQQ33" s="156"/>
      <c r="TQR33" s="226"/>
      <c r="TQS33" s="52"/>
      <c r="TQT33" s="52"/>
      <c r="TQU33" s="52"/>
      <c r="TQV33" s="35"/>
      <c r="TQW33" s="56"/>
      <c r="TQX33" s="52"/>
      <c r="TQY33" s="35"/>
      <c r="TQZ33" s="52"/>
      <c r="TRA33" s="52"/>
      <c r="TRB33" s="52"/>
      <c r="TRC33" s="52"/>
      <c r="TRD33" s="52"/>
      <c r="TRE33" s="53"/>
      <c r="TRF33" s="156"/>
      <c r="TRG33" s="226"/>
      <c r="TRH33" s="52"/>
      <c r="TRI33" s="52"/>
      <c r="TRJ33" s="52"/>
      <c r="TRK33" s="35"/>
      <c r="TRL33" s="56"/>
      <c r="TRM33" s="52"/>
      <c r="TRN33" s="35"/>
      <c r="TRO33" s="52"/>
      <c r="TRP33" s="52"/>
      <c r="TRQ33" s="52"/>
      <c r="TRR33" s="52"/>
      <c r="TRS33" s="52"/>
      <c r="TRT33" s="53"/>
      <c r="TRU33" s="156"/>
      <c r="TRV33" s="226"/>
      <c r="TRW33" s="52"/>
      <c r="TRX33" s="52"/>
      <c r="TRY33" s="52"/>
      <c r="TRZ33" s="35"/>
      <c r="TSA33" s="56"/>
      <c r="TSB33" s="52"/>
      <c r="TSC33" s="35"/>
      <c r="TSD33" s="52"/>
      <c r="TSE33" s="52"/>
      <c r="TSF33" s="52"/>
      <c r="TSG33" s="52"/>
      <c r="TSH33" s="52"/>
      <c r="TSI33" s="53"/>
      <c r="TSJ33" s="156"/>
      <c r="TSK33" s="226"/>
      <c r="TSL33" s="52"/>
      <c r="TSM33" s="52"/>
      <c r="TSN33" s="52"/>
      <c r="TSO33" s="35"/>
      <c r="TSP33" s="56"/>
      <c r="TSQ33" s="52"/>
      <c r="TSR33" s="35"/>
      <c r="TSS33" s="52"/>
      <c r="TST33" s="52"/>
      <c r="TSU33" s="52"/>
      <c r="TSV33" s="52"/>
      <c r="TSW33" s="52"/>
      <c r="TSX33" s="53"/>
      <c r="TSY33" s="156"/>
      <c r="TSZ33" s="226"/>
      <c r="TTA33" s="52"/>
      <c r="TTB33" s="52"/>
      <c r="TTC33" s="52"/>
      <c r="TTD33" s="35"/>
      <c r="TTE33" s="56"/>
      <c r="TTF33" s="52"/>
      <c r="TTG33" s="35"/>
      <c r="TTH33" s="52"/>
      <c r="TTI33" s="52"/>
      <c r="TTJ33" s="52"/>
      <c r="TTK33" s="52"/>
      <c r="TTL33" s="52"/>
      <c r="TTM33" s="53"/>
      <c r="TTN33" s="156"/>
      <c r="TTO33" s="226"/>
      <c r="TTP33" s="52"/>
      <c r="TTQ33" s="52"/>
      <c r="TTR33" s="52"/>
      <c r="TTS33" s="35"/>
      <c r="TTT33" s="56"/>
      <c r="TTU33" s="52"/>
      <c r="TTV33" s="35"/>
      <c r="TTW33" s="52"/>
      <c r="TTX33" s="52"/>
      <c r="TTY33" s="52"/>
      <c r="TTZ33" s="52"/>
      <c r="TUA33" s="52"/>
      <c r="TUB33" s="53"/>
      <c r="TUC33" s="156"/>
      <c r="TUD33" s="226"/>
      <c r="TUE33" s="52"/>
      <c r="TUF33" s="52"/>
      <c r="TUG33" s="52"/>
      <c r="TUH33" s="35"/>
      <c r="TUI33" s="56"/>
      <c r="TUJ33" s="52"/>
      <c r="TUK33" s="35"/>
      <c r="TUL33" s="52"/>
      <c r="TUM33" s="52"/>
      <c r="TUN33" s="52"/>
      <c r="TUO33" s="52"/>
      <c r="TUP33" s="52"/>
      <c r="TUQ33" s="53"/>
      <c r="TUR33" s="156"/>
      <c r="TUS33" s="226"/>
      <c r="TUT33" s="52"/>
      <c r="TUU33" s="52"/>
      <c r="TUV33" s="52"/>
      <c r="TUW33" s="35"/>
      <c r="TUX33" s="56"/>
      <c r="TUY33" s="52"/>
      <c r="TUZ33" s="35"/>
      <c r="TVA33" s="52"/>
      <c r="TVB33" s="52"/>
      <c r="TVC33" s="52"/>
      <c r="TVD33" s="52"/>
      <c r="TVE33" s="52"/>
      <c r="TVF33" s="53"/>
      <c r="TVG33" s="156"/>
      <c r="TVH33" s="226"/>
      <c r="TVI33" s="52"/>
      <c r="TVJ33" s="52"/>
      <c r="TVK33" s="52"/>
      <c r="TVL33" s="35"/>
      <c r="TVM33" s="56"/>
      <c r="TVN33" s="52"/>
      <c r="TVO33" s="35"/>
      <c r="TVP33" s="52"/>
      <c r="TVQ33" s="52"/>
      <c r="TVR33" s="52"/>
      <c r="TVS33" s="52"/>
      <c r="TVT33" s="52"/>
      <c r="TVU33" s="53"/>
      <c r="TVV33" s="156"/>
      <c r="TVW33" s="226"/>
      <c r="TVX33" s="52"/>
      <c r="TVY33" s="52"/>
      <c r="TVZ33" s="52"/>
      <c r="TWA33" s="35"/>
      <c r="TWB33" s="56"/>
      <c r="TWC33" s="52"/>
      <c r="TWD33" s="35"/>
      <c r="TWE33" s="52"/>
      <c r="TWF33" s="52"/>
      <c r="TWG33" s="52"/>
      <c r="TWH33" s="52"/>
      <c r="TWI33" s="52"/>
      <c r="TWJ33" s="53"/>
      <c r="TWK33" s="156"/>
      <c r="TWL33" s="226"/>
      <c r="TWM33" s="52"/>
      <c r="TWN33" s="52"/>
      <c r="TWO33" s="52"/>
      <c r="TWP33" s="35"/>
      <c r="TWQ33" s="56"/>
      <c r="TWR33" s="52"/>
      <c r="TWS33" s="35"/>
      <c r="TWT33" s="52"/>
      <c r="TWU33" s="52"/>
      <c r="TWV33" s="52"/>
      <c r="TWW33" s="52"/>
      <c r="TWX33" s="52"/>
      <c r="TWY33" s="53"/>
      <c r="TWZ33" s="156"/>
      <c r="TXA33" s="226"/>
      <c r="TXB33" s="52"/>
      <c r="TXC33" s="52"/>
      <c r="TXD33" s="52"/>
      <c r="TXE33" s="35"/>
      <c r="TXF33" s="56"/>
      <c r="TXG33" s="52"/>
      <c r="TXH33" s="35"/>
      <c r="TXI33" s="52"/>
      <c r="TXJ33" s="52"/>
      <c r="TXK33" s="52"/>
      <c r="TXL33" s="52"/>
      <c r="TXM33" s="52"/>
      <c r="TXN33" s="53"/>
      <c r="TXO33" s="156"/>
      <c r="TXP33" s="226"/>
      <c r="TXQ33" s="52"/>
      <c r="TXR33" s="52"/>
      <c r="TXS33" s="52"/>
      <c r="TXT33" s="35"/>
      <c r="TXU33" s="56"/>
      <c r="TXV33" s="52"/>
      <c r="TXW33" s="35"/>
      <c r="TXX33" s="52"/>
      <c r="TXY33" s="52"/>
      <c r="TXZ33" s="52"/>
      <c r="TYA33" s="52"/>
      <c r="TYB33" s="52"/>
      <c r="TYC33" s="53"/>
      <c r="TYD33" s="156"/>
      <c r="TYE33" s="226"/>
      <c r="TYF33" s="52"/>
      <c r="TYG33" s="52"/>
      <c r="TYH33" s="52"/>
      <c r="TYI33" s="35"/>
      <c r="TYJ33" s="56"/>
      <c r="TYK33" s="52"/>
      <c r="TYL33" s="35"/>
      <c r="TYM33" s="52"/>
      <c r="TYN33" s="52"/>
      <c r="TYO33" s="52"/>
      <c r="TYP33" s="52"/>
      <c r="TYQ33" s="52"/>
      <c r="TYR33" s="53"/>
      <c r="TYS33" s="156"/>
      <c r="TYT33" s="226"/>
      <c r="TYU33" s="52"/>
      <c r="TYV33" s="52"/>
      <c r="TYW33" s="52"/>
      <c r="TYX33" s="35"/>
      <c r="TYY33" s="56"/>
      <c r="TYZ33" s="52"/>
      <c r="TZA33" s="35"/>
      <c r="TZB33" s="52"/>
      <c r="TZC33" s="52"/>
      <c r="TZD33" s="52"/>
      <c r="TZE33" s="52"/>
      <c r="TZF33" s="52"/>
      <c r="TZG33" s="53"/>
      <c r="TZH33" s="156"/>
      <c r="TZI33" s="226"/>
      <c r="TZJ33" s="52"/>
      <c r="TZK33" s="52"/>
      <c r="TZL33" s="52"/>
      <c r="TZM33" s="35"/>
      <c r="TZN33" s="56"/>
      <c r="TZO33" s="52"/>
      <c r="TZP33" s="35"/>
      <c r="TZQ33" s="52"/>
      <c r="TZR33" s="52"/>
      <c r="TZS33" s="52"/>
      <c r="TZT33" s="52"/>
      <c r="TZU33" s="52"/>
      <c r="TZV33" s="53"/>
      <c r="TZW33" s="156"/>
      <c r="TZX33" s="226"/>
      <c r="TZY33" s="52"/>
      <c r="TZZ33" s="52"/>
      <c r="UAA33" s="52"/>
      <c r="UAB33" s="35"/>
      <c r="UAC33" s="56"/>
      <c r="UAD33" s="52"/>
      <c r="UAE33" s="35"/>
      <c r="UAF33" s="52"/>
      <c r="UAG33" s="52"/>
      <c r="UAH33" s="52"/>
      <c r="UAI33" s="52"/>
      <c r="UAJ33" s="52"/>
      <c r="UAK33" s="53"/>
      <c r="UAL33" s="156"/>
      <c r="UAM33" s="226"/>
      <c r="UAN33" s="52"/>
      <c r="UAO33" s="52"/>
      <c r="UAP33" s="52"/>
      <c r="UAQ33" s="35"/>
      <c r="UAR33" s="56"/>
      <c r="UAS33" s="52"/>
      <c r="UAT33" s="35"/>
      <c r="UAU33" s="52"/>
      <c r="UAV33" s="52"/>
      <c r="UAW33" s="52"/>
      <c r="UAX33" s="52"/>
      <c r="UAY33" s="52"/>
      <c r="UAZ33" s="53"/>
      <c r="UBA33" s="156"/>
      <c r="UBB33" s="226"/>
      <c r="UBC33" s="52"/>
      <c r="UBD33" s="52"/>
      <c r="UBE33" s="52"/>
      <c r="UBF33" s="35"/>
      <c r="UBG33" s="56"/>
      <c r="UBH33" s="52"/>
      <c r="UBI33" s="35"/>
      <c r="UBJ33" s="52"/>
      <c r="UBK33" s="52"/>
      <c r="UBL33" s="52"/>
      <c r="UBM33" s="52"/>
      <c r="UBN33" s="52"/>
      <c r="UBO33" s="53"/>
      <c r="UBP33" s="156"/>
      <c r="UBQ33" s="226"/>
      <c r="UBR33" s="52"/>
      <c r="UBS33" s="52"/>
      <c r="UBT33" s="52"/>
      <c r="UBU33" s="35"/>
      <c r="UBV33" s="56"/>
      <c r="UBW33" s="52"/>
      <c r="UBX33" s="35"/>
      <c r="UBY33" s="52"/>
      <c r="UBZ33" s="52"/>
      <c r="UCA33" s="52"/>
      <c r="UCB33" s="52"/>
      <c r="UCC33" s="52"/>
      <c r="UCD33" s="53"/>
      <c r="UCE33" s="156"/>
      <c r="UCF33" s="226"/>
      <c r="UCG33" s="52"/>
      <c r="UCH33" s="52"/>
      <c r="UCI33" s="52"/>
      <c r="UCJ33" s="35"/>
      <c r="UCK33" s="56"/>
      <c r="UCL33" s="52"/>
      <c r="UCM33" s="35"/>
      <c r="UCN33" s="52"/>
      <c r="UCO33" s="52"/>
      <c r="UCP33" s="52"/>
      <c r="UCQ33" s="52"/>
      <c r="UCR33" s="52"/>
      <c r="UCS33" s="53"/>
      <c r="UCT33" s="156"/>
      <c r="UCU33" s="226"/>
      <c r="UCV33" s="52"/>
      <c r="UCW33" s="52"/>
      <c r="UCX33" s="52"/>
      <c r="UCY33" s="35"/>
      <c r="UCZ33" s="56"/>
      <c r="UDA33" s="52"/>
      <c r="UDB33" s="35"/>
      <c r="UDC33" s="52"/>
      <c r="UDD33" s="52"/>
      <c r="UDE33" s="52"/>
      <c r="UDF33" s="52"/>
      <c r="UDG33" s="52"/>
      <c r="UDH33" s="53"/>
      <c r="UDI33" s="156"/>
      <c r="UDJ33" s="226"/>
      <c r="UDK33" s="52"/>
      <c r="UDL33" s="52"/>
      <c r="UDM33" s="52"/>
      <c r="UDN33" s="35"/>
      <c r="UDO33" s="56"/>
      <c r="UDP33" s="52"/>
      <c r="UDQ33" s="35"/>
      <c r="UDR33" s="52"/>
      <c r="UDS33" s="52"/>
      <c r="UDT33" s="52"/>
      <c r="UDU33" s="52"/>
      <c r="UDV33" s="52"/>
      <c r="UDW33" s="53"/>
      <c r="UDX33" s="156"/>
      <c r="UDY33" s="226"/>
      <c r="UDZ33" s="52"/>
      <c r="UEA33" s="52"/>
      <c r="UEB33" s="52"/>
      <c r="UEC33" s="35"/>
      <c r="UED33" s="56"/>
      <c r="UEE33" s="52"/>
      <c r="UEF33" s="35"/>
      <c r="UEG33" s="52"/>
      <c r="UEH33" s="52"/>
      <c r="UEI33" s="52"/>
      <c r="UEJ33" s="52"/>
      <c r="UEK33" s="52"/>
      <c r="UEL33" s="53"/>
      <c r="UEM33" s="156"/>
      <c r="UEN33" s="226"/>
      <c r="UEO33" s="52"/>
      <c r="UEP33" s="52"/>
      <c r="UEQ33" s="52"/>
      <c r="UER33" s="35"/>
      <c r="UES33" s="56"/>
      <c r="UET33" s="52"/>
      <c r="UEU33" s="35"/>
      <c r="UEV33" s="52"/>
      <c r="UEW33" s="52"/>
      <c r="UEX33" s="52"/>
      <c r="UEY33" s="52"/>
      <c r="UEZ33" s="52"/>
      <c r="UFA33" s="53"/>
      <c r="UFB33" s="156"/>
      <c r="UFC33" s="226"/>
      <c r="UFD33" s="52"/>
      <c r="UFE33" s="52"/>
      <c r="UFF33" s="52"/>
      <c r="UFG33" s="35"/>
      <c r="UFH33" s="56"/>
      <c r="UFI33" s="52"/>
      <c r="UFJ33" s="35"/>
      <c r="UFK33" s="52"/>
      <c r="UFL33" s="52"/>
      <c r="UFM33" s="52"/>
      <c r="UFN33" s="52"/>
      <c r="UFO33" s="52"/>
      <c r="UFP33" s="53"/>
      <c r="UFQ33" s="156"/>
      <c r="UFR33" s="226"/>
      <c r="UFS33" s="52"/>
      <c r="UFT33" s="52"/>
      <c r="UFU33" s="52"/>
      <c r="UFV33" s="35"/>
      <c r="UFW33" s="56"/>
      <c r="UFX33" s="52"/>
      <c r="UFY33" s="35"/>
      <c r="UFZ33" s="52"/>
      <c r="UGA33" s="52"/>
      <c r="UGB33" s="52"/>
      <c r="UGC33" s="52"/>
      <c r="UGD33" s="52"/>
      <c r="UGE33" s="53"/>
      <c r="UGF33" s="156"/>
      <c r="UGG33" s="226"/>
      <c r="UGH33" s="52"/>
      <c r="UGI33" s="52"/>
      <c r="UGJ33" s="52"/>
      <c r="UGK33" s="35"/>
      <c r="UGL33" s="56"/>
      <c r="UGM33" s="52"/>
      <c r="UGN33" s="35"/>
      <c r="UGO33" s="52"/>
      <c r="UGP33" s="52"/>
      <c r="UGQ33" s="52"/>
      <c r="UGR33" s="52"/>
      <c r="UGS33" s="52"/>
      <c r="UGT33" s="53"/>
      <c r="UGU33" s="156"/>
      <c r="UGV33" s="226"/>
      <c r="UGW33" s="52"/>
      <c r="UGX33" s="52"/>
      <c r="UGY33" s="52"/>
      <c r="UGZ33" s="35"/>
      <c r="UHA33" s="56"/>
      <c r="UHB33" s="52"/>
      <c r="UHC33" s="35"/>
      <c r="UHD33" s="52"/>
      <c r="UHE33" s="52"/>
      <c r="UHF33" s="52"/>
      <c r="UHG33" s="52"/>
      <c r="UHH33" s="52"/>
      <c r="UHI33" s="53"/>
      <c r="UHJ33" s="156"/>
      <c r="UHK33" s="226"/>
      <c r="UHL33" s="52"/>
      <c r="UHM33" s="52"/>
      <c r="UHN33" s="52"/>
      <c r="UHO33" s="35"/>
      <c r="UHP33" s="56"/>
      <c r="UHQ33" s="52"/>
      <c r="UHR33" s="35"/>
      <c r="UHS33" s="52"/>
      <c r="UHT33" s="52"/>
      <c r="UHU33" s="52"/>
      <c r="UHV33" s="52"/>
      <c r="UHW33" s="52"/>
      <c r="UHX33" s="53"/>
      <c r="UHY33" s="156"/>
      <c r="UHZ33" s="226"/>
      <c r="UIA33" s="52"/>
      <c r="UIB33" s="52"/>
      <c r="UIC33" s="52"/>
      <c r="UID33" s="35"/>
      <c r="UIE33" s="56"/>
      <c r="UIF33" s="52"/>
      <c r="UIG33" s="35"/>
      <c r="UIH33" s="52"/>
      <c r="UII33" s="52"/>
      <c r="UIJ33" s="52"/>
      <c r="UIK33" s="52"/>
      <c r="UIL33" s="52"/>
      <c r="UIM33" s="53"/>
      <c r="UIN33" s="156"/>
      <c r="UIO33" s="226"/>
      <c r="UIP33" s="52"/>
      <c r="UIQ33" s="52"/>
      <c r="UIR33" s="52"/>
      <c r="UIS33" s="35"/>
      <c r="UIT33" s="56"/>
      <c r="UIU33" s="52"/>
      <c r="UIV33" s="35"/>
      <c r="UIW33" s="52"/>
      <c r="UIX33" s="52"/>
      <c r="UIY33" s="52"/>
      <c r="UIZ33" s="52"/>
      <c r="UJA33" s="52"/>
      <c r="UJB33" s="53"/>
      <c r="UJC33" s="156"/>
      <c r="UJD33" s="226"/>
      <c r="UJE33" s="52"/>
      <c r="UJF33" s="52"/>
      <c r="UJG33" s="52"/>
      <c r="UJH33" s="35"/>
      <c r="UJI33" s="56"/>
      <c r="UJJ33" s="52"/>
      <c r="UJK33" s="35"/>
      <c r="UJL33" s="52"/>
      <c r="UJM33" s="52"/>
      <c r="UJN33" s="52"/>
      <c r="UJO33" s="52"/>
      <c r="UJP33" s="52"/>
      <c r="UJQ33" s="53"/>
      <c r="UJR33" s="156"/>
      <c r="UJS33" s="226"/>
      <c r="UJT33" s="52"/>
      <c r="UJU33" s="52"/>
      <c r="UJV33" s="52"/>
      <c r="UJW33" s="35"/>
      <c r="UJX33" s="56"/>
      <c r="UJY33" s="52"/>
      <c r="UJZ33" s="35"/>
      <c r="UKA33" s="52"/>
      <c r="UKB33" s="52"/>
      <c r="UKC33" s="52"/>
      <c r="UKD33" s="52"/>
      <c r="UKE33" s="52"/>
      <c r="UKF33" s="53"/>
      <c r="UKG33" s="156"/>
      <c r="UKH33" s="226"/>
      <c r="UKI33" s="52"/>
      <c r="UKJ33" s="52"/>
      <c r="UKK33" s="52"/>
      <c r="UKL33" s="35"/>
      <c r="UKM33" s="56"/>
      <c r="UKN33" s="52"/>
      <c r="UKO33" s="35"/>
      <c r="UKP33" s="52"/>
      <c r="UKQ33" s="52"/>
      <c r="UKR33" s="52"/>
      <c r="UKS33" s="52"/>
      <c r="UKT33" s="52"/>
      <c r="UKU33" s="53"/>
      <c r="UKV33" s="156"/>
      <c r="UKW33" s="226"/>
      <c r="UKX33" s="52"/>
      <c r="UKY33" s="52"/>
      <c r="UKZ33" s="52"/>
      <c r="ULA33" s="35"/>
      <c r="ULB33" s="56"/>
      <c r="ULC33" s="52"/>
      <c r="ULD33" s="35"/>
      <c r="ULE33" s="52"/>
      <c r="ULF33" s="52"/>
      <c r="ULG33" s="52"/>
      <c r="ULH33" s="52"/>
      <c r="ULI33" s="52"/>
      <c r="ULJ33" s="53"/>
      <c r="ULK33" s="156"/>
      <c r="ULL33" s="226"/>
      <c r="ULM33" s="52"/>
      <c r="ULN33" s="52"/>
      <c r="ULO33" s="52"/>
      <c r="ULP33" s="35"/>
      <c r="ULQ33" s="56"/>
      <c r="ULR33" s="52"/>
      <c r="ULS33" s="35"/>
      <c r="ULT33" s="52"/>
      <c r="ULU33" s="52"/>
      <c r="ULV33" s="52"/>
      <c r="ULW33" s="52"/>
      <c r="ULX33" s="52"/>
      <c r="ULY33" s="53"/>
      <c r="ULZ33" s="156"/>
      <c r="UMA33" s="226"/>
      <c r="UMB33" s="52"/>
      <c r="UMC33" s="52"/>
      <c r="UMD33" s="52"/>
      <c r="UME33" s="35"/>
      <c r="UMF33" s="56"/>
      <c r="UMG33" s="52"/>
      <c r="UMH33" s="35"/>
      <c r="UMI33" s="52"/>
      <c r="UMJ33" s="52"/>
      <c r="UMK33" s="52"/>
      <c r="UML33" s="52"/>
      <c r="UMM33" s="52"/>
      <c r="UMN33" s="53"/>
      <c r="UMO33" s="156"/>
      <c r="UMP33" s="226"/>
      <c r="UMQ33" s="52"/>
      <c r="UMR33" s="52"/>
      <c r="UMS33" s="52"/>
      <c r="UMT33" s="35"/>
      <c r="UMU33" s="56"/>
      <c r="UMV33" s="52"/>
      <c r="UMW33" s="35"/>
      <c r="UMX33" s="52"/>
      <c r="UMY33" s="52"/>
      <c r="UMZ33" s="52"/>
      <c r="UNA33" s="52"/>
      <c r="UNB33" s="52"/>
      <c r="UNC33" s="53"/>
      <c r="UND33" s="156"/>
      <c r="UNE33" s="226"/>
      <c r="UNF33" s="52"/>
      <c r="UNG33" s="52"/>
      <c r="UNH33" s="52"/>
      <c r="UNI33" s="35"/>
      <c r="UNJ33" s="56"/>
      <c r="UNK33" s="52"/>
      <c r="UNL33" s="35"/>
      <c r="UNM33" s="52"/>
      <c r="UNN33" s="52"/>
      <c r="UNO33" s="52"/>
      <c r="UNP33" s="52"/>
      <c r="UNQ33" s="52"/>
      <c r="UNR33" s="53"/>
      <c r="UNS33" s="156"/>
      <c r="UNT33" s="226"/>
      <c r="UNU33" s="52"/>
      <c r="UNV33" s="52"/>
      <c r="UNW33" s="52"/>
      <c r="UNX33" s="35"/>
      <c r="UNY33" s="56"/>
      <c r="UNZ33" s="52"/>
      <c r="UOA33" s="35"/>
      <c r="UOB33" s="52"/>
      <c r="UOC33" s="52"/>
      <c r="UOD33" s="52"/>
      <c r="UOE33" s="52"/>
      <c r="UOF33" s="52"/>
      <c r="UOG33" s="53"/>
      <c r="UOH33" s="156"/>
      <c r="UOI33" s="226"/>
      <c r="UOJ33" s="52"/>
      <c r="UOK33" s="52"/>
      <c r="UOL33" s="52"/>
      <c r="UOM33" s="35"/>
      <c r="UON33" s="56"/>
      <c r="UOO33" s="52"/>
      <c r="UOP33" s="35"/>
      <c r="UOQ33" s="52"/>
      <c r="UOR33" s="52"/>
      <c r="UOS33" s="52"/>
      <c r="UOT33" s="52"/>
      <c r="UOU33" s="52"/>
      <c r="UOV33" s="53"/>
      <c r="UOW33" s="156"/>
      <c r="UOX33" s="226"/>
      <c r="UOY33" s="52"/>
      <c r="UOZ33" s="52"/>
      <c r="UPA33" s="52"/>
      <c r="UPB33" s="35"/>
      <c r="UPC33" s="56"/>
      <c r="UPD33" s="52"/>
      <c r="UPE33" s="35"/>
      <c r="UPF33" s="52"/>
      <c r="UPG33" s="52"/>
      <c r="UPH33" s="52"/>
      <c r="UPI33" s="52"/>
      <c r="UPJ33" s="52"/>
      <c r="UPK33" s="53"/>
      <c r="UPL33" s="156"/>
      <c r="UPM33" s="226"/>
      <c r="UPN33" s="52"/>
      <c r="UPO33" s="52"/>
      <c r="UPP33" s="52"/>
      <c r="UPQ33" s="35"/>
      <c r="UPR33" s="56"/>
      <c r="UPS33" s="52"/>
      <c r="UPT33" s="35"/>
      <c r="UPU33" s="52"/>
      <c r="UPV33" s="52"/>
      <c r="UPW33" s="52"/>
      <c r="UPX33" s="52"/>
      <c r="UPY33" s="52"/>
      <c r="UPZ33" s="53"/>
      <c r="UQA33" s="156"/>
      <c r="UQB33" s="226"/>
      <c r="UQC33" s="52"/>
      <c r="UQD33" s="52"/>
      <c r="UQE33" s="52"/>
      <c r="UQF33" s="35"/>
      <c r="UQG33" s="56"/>
      <c r="UQH33" s="52"/>
      <c r="UQI33" s="35"/>
      <c r="UQJ33" s="52"/>
      <c r="UQK33" s="52"/>
      <c r="UQL33" s="52"/>
      <c r="UQM33" s="52"/>
      <c r="UQN33" s="52"/>
      <c r="UQO33" s="53"/>
      <c r="UQP33" s="156"/>
      <c r="UQQ33" s="226"/>
      <c r="UQR33" s="52"/>
      <c r="UQS33" s="52"/>
      <c r="UQT33" s="52"/>
      <c r="UQU33" s="35"/>
      <c r="UQV33" s="56"/>
      <c r="UQW33" s="52"/>
      <c r="UQX33" s="35"/>
      <c r="UQY33" s="52"/>
      <c r="UQZ33" s="52"/>
      <c r="URA33" s="52"/>
      <c r="URB33" s="52"/>
      <c r="URC33" s="52"/>
      <c r="URD33" s="53"/>
      <c r="URE33" s="156"/>
      <c r="URF33" s="226"/>
      <c r="URG33" s="52"/>
      <c r="URH33" s="52"/>
      <c r="URI33" s="52"/>
      <c r="URJ33" s="35"/>
      <c r="URK33" s="56"/>
      <c r="URL33" s="52"/>
      <c r="URM33" s="35"/>
      <c r="URN33" s="52"/>
      <c r="URO33" s="52"/>
      <c r="URP33" s="52"/>
      <c r="URQ33" s="52"/>
      <c r="URR33" s="52"/>
      <c r="URS33" s="53"/>
      <c r="URT33" s="156"/>
      <c r="URU33" s="226"/>
      <c r="URV33" s="52"/>
      <c r="URW33" s="52"/>
      <c r="URX33" s="52"/>
      <c r="URY33" s="35"/>
      <c r="URZ33" s="56"/>
      <c r="USA33" s="52"/>
      <c r="USB33" s="35"/>
      <c r="USC33" s="52"/>
      <c r="USD33" s="52"/>
      <c r="USE33" s="52"/>
      <c r="USF33" s="52"/>
      <c r="USG33" s="52"/>
      <c r="USH33" s="53"/>
      <c r="USI33" s="156"/>
      <c r="USJ33" s="226"/>
      <c r="USK33" s="52"/>
      <c r="USL33" s="52"/>
      <c r="USM33" s="52"/>
      <c r="USN33" s="35"/>
      <c r="USO33" s="56"/>
      <c r="USP33" s="52"/>
      <c r="USQ33" s="35"/>
      <c r="USR33" s="52"/>
      <c r="USS33" s="52"/>
      <c r="UST33" s="52"/>
      <c r="USU33" s="52"/>
      <c r="USV33" s="52"/>
      <c r="USW33" s="53"/>
      <c r="USX33" s="156"/>
      <c r="USY33" s="226"/>
      <c r="USZ33" s="52"/>
      <c r="UTA33" s="52"/>
      <c r="UTB33" s="52"/>
      <c r="UTC33" s="35"/>
      <c r="UTD33" s="56"/>
      <c r="UTE33" s="52"/>
      <c r="UTF33" s="35"/>
      <c r="UTG33" s="52"/>
      <c r="UTH33" s="52"/>
      <c r="UTI33" s="52"/>
      <c r="UTJ33" s="52"/>
      <c r="UTK33" s="52"/>
      <c r="UTL33" s="53"/>
      <c r="UTM33" s="156"/>
      <c r="UTN33" s="226"/>
      <c r="UTO33" s="52"/>
      <c r="UTP33" s="52"/>
      <c r="UTQ33" s="52"/>
      <c r="UTR33" s="35"/>
      <c r="UTS33" s="56"/>
      <c r="UTT33" s="52"/>
      <c r="UTU33" s="35"/>
      <c r="UTV33" s="52"/>
      <c r="UTW33" s="52"/>
      <c r="UTX33" s="52"/>
      <c r="UTY33" s="52"/>
      <c r="UTZ33" s="52"/>
      <c r="UUA33" s="53"/>
      <c r="UUB33" s="156"/>
      <c r="UUC33" s="226"/>
      <c r="UUD33" s="52"/>
      <c r="UUE33" s="52"/>
      <c r="UUF33" s="52"/>
      <c r="UUG33" s="35"/>
      <c r="UUH33" s="56"/>
      <c r="UUI33" s="52"/>
      <c r="UUJ33" s="35"/>
      <c r="UUK33" s="52"/>
      <c r="UUL33" s="52"/>
      <c r="UUM33" s="52"/>
      <c r="UUN33" s="52"/>
      <c r="UUO33" s="52"/>
      <c r="UUP33" s="53"/>
      <c r="UUQ33" s="156"/>
      <c r="UUR33" s="226"/>
      <c r="UUS33" s="52"/>
      <c r="UUT33" s="52"/>
      <c r="UUU33" s="52"/>
      <c r="UUV33" s="35"/>
      <c r="UUW33" s="56"/>
      <c r="UUX33" s="52"/>
      <c r="UUY33" s="35"/>
      <c r="UUZ33" s="52"/>
      <c r="UVA33" s="52"/>
      <c r="UVB33" s="52"/>
      <c r="UVC33" s="52"/>
      <c r="UVD33" s="52"/>
      <c r="UVE33" s="53"/>
      <c r="UVF33" s="156"/>
      <c r="UVG33" s="226"/>
      <c r="UVH33" s="52"/>
      <c r="UVI33" s="52"/>
      <c r="UVJ33" s="52"/>
      <c r="UVK33" s="35"/>
      <c r="UVL33" s="56"/>
      <c r="UVM33" s="52"/>
      <c r="UVN33" s="35"/>
      <c r="UVO33" s="52"/>
      <c r="UVP33" s="52"/>
      <c r="UVQ33" s="52"/>
      <c r="UVR33" s="52"/>
      <c r="UVS33" s="52"/>
      <c r="UVT33" s="53"/>
      <c r="UVU33" s="156"/>
      <c r="UVV33" s="226"/>
      <c r="UVW33" s="52"/>
      <c r="UVX33" s="52"/>
      <c r="UVY33" s="52"/>
      <c r="UVZ33" s="35"/>
      <c r="UWA33" s="56"/>
      <c r="UWB33" s="52"/>
      <c r="UWC33" s="35"/>
      <c r="UWD33" s="52"/>
      <c r="UWE33" s="52"/>
      <c r="UWF33" s="52"/>
      <c r="UWG33" s="52"/>
      <c r="UWH33" s="52"/>
      <c r="UWI33" s="53"/>
      <c r="UWJ33" s="156"/>
      <c r="UWK33" s="226"/>
      <c r="UWL33" s="52"/>
      <c r="UWM33" s="52"/>
      <c r="UWN33" s="52"/>
      <c r="UWO33" s="35"/>
      <c r="UWP33" s="56"/>
      <c r="UWQ33" s="52"/>
      <c r="UWR33" s="35"/>
      <c r="UWS33" s="52"/>
      <c r="UWT33" s="52"/>
      <c r="UWU33" s="52"/>
      <c r="UWV33" s="52"/>
      <c r="UWW33" s="52"/>
      <c r="UWX33" s="53"/>
      <c r="UWY33" s="156"/>
      <c r="UWZ33" s="226"/>
      <c r="UXA33" s="52"/>
      <c r="UXB33" s="52"/>
      <c r="UXC33" s="52"/>
      <c r="UXD33" s="35"/>
      <c r="UXE33" s="56"/>
      <c r="UXF33" s="52"/>
      <c r="UXG33" s="35"/>
      <c r="UXH33" s="52"/>
      <c r="UXI33" s="52"/>
      <c r="UXJ33" s="52"/>
      <c r="UXK33" s="52"/>
      <c r="UXL33" s="52"/>
      <c r="UXM33" s="53"/>
      <c r="UXN33" s="156"/>
      <c r="UXO33" s="226"/>
      <c r="UXP33" s="52"/>
      <c r="UXQ33" s="52"/>
      <c r="UXR33" s="52"/>
      <c r="UXS33" s="35"/>
      <c r="UXT33" s="56"/>
      <c r="UXU33" s="52"/>
      <c r="UXV33" s="35"/>
      <c r="UXW33" s="52"/>
      <c r="UXX33" s="52"/>
      <c r="UXY33" s="52"/>
      <c r="UXZ33" s="52"/>
      <c r="UYA33" s="52"/>
      <c r="UYB33" s="53"/>
      <c r="UYC33" s="156"/>
      <c r="UYD33" s="226"/>
      <c r="UYE33" s="52"/>
      <c r="UYF33" s="52"/>
      <c r="UYG33" s="52"/>
      <c r="UYH33" s="35"/>
      <c r="UYI33" s="56"/>
      <c r="UYJ33" s="52"/>
      <c r="UYK33" s="35"/>
      <c r="UYL33" s="52"/>
      <c r="UYM33" s="52"/>
      <c r="UYN33" s="52"/>
      <c r="UYO33" s="52"/>
      <c r="UYP33" s="52"/>
      <c r="UYQ33" s="53"/>
      <c r="UYR33" s="156"/>
      <c r="UYS33" s="226"/>
      <c r="UYT33" s="52"/>
      <c r="UYU33" s="52"/>
      <c r="UYV33" s="52"/>
      <c r="UYW33" s="35"/>
      <c r="UYX33" s="56"/>
      <c r="UYY33" s="52"/>
      <c r="UYZ33" s="35"/>
      <c r="UZA33" s="52"/>
      <c r="UZB33" s="52"/>
      <c r="UZC33" s="52"/>
      <c r="UZD33" s="52"/>
      <c r="UZE33" s="52"/>
      <c r="UZF33" s="53"/>
      <c r="UZG33" s="156"/>
      <c r="UZH33" s="226"/>
      <c r="UZI33" s="52"/>
      <c r="UZJ33" s="52"/>
      <c r="UZK33" s="52"/>
      <c r="UZL33" s="35"/>
      <c r="UZM33" s="56"/>
      <c r="UZN33" s="52"/>
      <c r="UZO33" s="35"/>
      <c r="UZP33" s="52"/>
      <c r="UZQ33" s="52"/>
      <c r="UZR33" s="52"/>
      <c r="UZS33" s="52"/>
      <c r="UZT33" s="52"/>
      <c r="UZU33" s="53"/>
      <c r="UZV33" s="156"/>
      <c r="UZW33" s="226"/>
      <c r="UZX33" s="52"/>
      <c r="UZY33" s="52"/>
      <c r="UZZ33" s="52"/>
      <c r="VAA33" s="35"/>
      <c r="VAB33" s="56"/>
      <c r="VAC33" s="52"/>
      <c r="VAD33" s="35"/>
      <c r="VAE33" s="52"/>
      <c r="VAF33" s="52"/>
      <c r="VAG33" s="52"/>
      <c r="VAH33" s="52"/>
      <c r="VAI33" s="52"/>
      <c r="VAJ33" s="53"/>
      <c r="VAK33" s="156"/>
      <c r="VAL33" s="226"/>
      <c r="VAM33" s="52"/>
      <c r="VAN33" s="52"/>
      <c r="VAO33" s="52"/>
      <c r="VAP33" s="35"/>
      <c r="VAQ33" s="56"/>
      <c r="VAR33" s="52"/>
      <c r="VAS33" s="35"/>
      <c r="VAT33" s="52"/>
      <c r="VAU33" s="52"/>
      <c r="VAV33" s="52"/>
      <c r="VAW33" s="52"/>
      <c r="VAX33" s="52"/>
      <c r="VAY33" s="53"/>
      <c r="VAZ33" s="156"/>
      <c r="VBA33" s="226"/>
      <c r="VBB33" s="52"/>
      <c r="VBC33" s="52"/>
      <c r="VBD33" s="52"/>
      <c r="VBE33" s="35"/>
      <c r="VBF33" s="56"/>
      <c r="VBG33" s="52"/>
      <c r="VBH33" s="35"/>
      <c r="VBI33" s="52"/>
      <c r="VBJ33" s="52"/>
      <c r="VBK33" s="52"/>
      <c r="VBL33" s="52"/>
      <c r="VBM33" s="52"/>
      <c r="VBN33" s="53"/>
      <c r="VBO33" s="156"/>
      <c r="VBP33" s="226"/>
      <c r="VBQ33" s="52"/>
      <c r="VBR33" s="52"/>
      <c r="VBS33" s="52"/>
      <c r="VBT33" s="35"/>
      <c r="VBU33" s="56"/>
      <c r="VBV33" s="52"/>
      <c r="VBW33" s="35"/>
      <c r="VBX33" s="52"/>
      <c r="VBY33" s="52"/>
      <c r="VBZ33" s="52"/>
      <c r="VCA33" s="52"/>
      <c r="VCB33" s="52"/>
      <c r="VCC33" s="53"/>
      <c r="VCD33" s="156"/>
      <c r="VCE33" s="226"/>
      <c r="VCF33" s="52"/>
      <c r="VCG33" s="52"/>
      <c r="VCH33" s="52"/>
      <c r="VCI33" s="35"/>
      <c r="VCJ33" s="56"/>
      <c r="VCK33" s="52"/>
      <c r="VCL33" s="35"/>
      <c r="VCM33" s="52"/>
      <c r="VCN33" s="52"/>
      <c r="VCO33" s="52"/>
      <c r="VCP33" s="52"/>
      <c r="VCQ33" s="52"/>
      <c r="VCR33" s="53"/>
      <c r="VCS33" s="156"/>
      <c r="VCT33" s="226"/>
      <c r="VCU33" s="52"/>
      <c r="VCV33" s="52"/>
      <c r="VCW33" s="52"/>
      <c r="VCX33" s="35"/>
      <c r="VCY33" s="56"/>
      <c r="VCZ33" s="52"/>
      <c r="VDA33" s="35"/>
      <c r="VDB33" s="52"/>
      <c r="VDC33" s="52"/>
      <c r="VDD33" s="52"/>
      <c r="VDE33" s="52"/>
      <c r="VDF33" s="52"/>
      <c r="VDG33" s="53"/>
      <c r="VDH33" s="156"/>
      <c r="VDI33" s="226"/>
      <c r="VDJ33" s="52"/>
      <c r="VDK33" s="52"/>
      <c r="VDL33" s="52"/>
      <c r="VDM33" s="35"/>
      <c r="VDN33" s="56"/>
      <c r="VDO33" s="52"/>
      <c r="VDP33" s="35"/>
      <c r="VDQ33" s="52"/>
      <c r="VDR33" s="52"/>
      <c r="VDS33" s="52"/>
      <c r="VDT33" s="52"/>
      <c r="VDU33" s="52"/>
      <c r="VDV33" s="53"/>
      <c r="VDW33" s="156"/>
      <c r="VDX33" s="226"/>
      <c r="VDY33" s="52"/>
      <c r="VDZ33" s="52"/>
      <c r="VEA33" s="52"/>
      <c r="VEB33" s="35"/>
      <c r="VEC33" s="56"/>
      <c r="VED33" s="52"/>
      <c r="VEE33" s="35"/>
      <c r="VEF33" s="52"/>
      <c r="VEG33" s="52"/>
      <c r="VEH33" s="52"/>
      <c r="VEI33" s="52"/>
      <c r="VEJ33" s="52"/>
      <c r="VEK33" s="53"/>
      <c r="VEL33" s="156"/>
      <c r="VEM33" s="226"/>
      <c r="VEN33" s="52"/>
      <c r="VEO33" s="52"/>
      <c r="VEP33" s="52"/>
      <c r="VEQ33" s="35"/>
      <c r="VER33" s="56"/>
      <c r="VES33" s="52"/>
      <c r="VET33" s="35"/>
      <c r="VEU33" s="52"/>
      <c r="VEV33" s="52"/>
      <c r="VEW33" s="52"/>
      <c r="VEX33" s="52"/>
      <c r="VEY33" s="52"/>
      <c r="VEZ33" s="53"/>
      <c r="VFA33" s="156"/>
      <c r="VFB33" s="226"/>
      <c r="VFC33" s="52"/>
      <c r="VFD33" s="52"/>
      <c r="VFE33" s="52"/>
      <c r="VFF33" s="35"/>
      <c r="VFG33" s="56"/>
      <c r="VFH33" s="52"/>
      <c r="VFI33" s="35"/>
      <c r="VFJ33" s="52"/>
      <c r="VFK33" s="52"/>
      <c r="VFL33" s="52"/>
      <c r="VFM33" s="52"/>
      <c r="VFN33" s="52"/>
      <c r="VFO33" s="53"/>
      <c r="VFP33" s="156"/>
      <c r="VFQ33" s="226"/>
      <c r="VFR33" s="52"/>
      <c r="VFS33" s="52"/>
      <c r="VFT33" s="52"/>
      <c r="VFU33" s="35"/>
      <c r="VFV33" s="56"/>
      <c r="VFW33" s="52"/>
      <c r="VFX33" s="35"/>
      <c r="VFY33" s="52"/>
      <c r="VFZ33" s="52"/>
      <c r="VGA33" s="52"/>
      <c r="VGB33" s="52"/>
      <c r="VGC33" s="52"/>
      <c r="VGD33" s="53"/>
      <c r="VGE33" s="156"/>
      <c r="VGF33" s="226"/>
      <c r="VGG33" s="52"/>
      <c r="VGH33" s="52"/>
      <c r="VGI33" s="52"/>
      <c r="VGJ33" s="35"/>
      <c r="VGK33" s="56"/>
      <c r="VGL33" s="52"/>
      <c r="VGM33" s="35"/>
      <c r="VGN33" s="52"/>
      <c r="VGO33" s="52"/>
      <c r="VGP33" s="52"/>
      <c r="VGQ33" s="52"/>
      <c r="VGR33" s="52"/>
      <c r="VGS33" s="53"/>
      <c r="VGT33" s="156"/>
      <c r="VGU33" s="226"/>
      <c r="VGV33" s="52"/>
      <c r="VGW33" s="52"/>
      <c r="VGX33" s="52"/>
      <c r="VGY33" s="35"/>
      <c r="VGZ33" s="56"/>
      <c r="VHA33" s="52"/>
      <c r="VHB33" s="35"/>
      <c r="VHC33" s="52"/>
      <c r="VHD33" s="52"/>
      <c r="VHE33" s="52"/>
      <c r="VHF33" s="52"/>
      <c r="VHG33" s="52"/>
      <c r="VHH33" s="53"/>
      <c r="VHI33" s="156"/>
      <c r="VHJ33" s="226"/>
      <c r="VHK33" s="52"/>
      <c r="VHL33" s="52"/>
      <c r="VHM33" s="52"/>
      <c r="VHN33" s="35"/>
      <c r="VHO33" s="56"/>
      <c r="VHP33" s="52"/>
      <c r="VHQ33" s="35"/>
      <c r="VHR33" s="52"/>
      <c r="VHS33" s="52"/>
      <c r="VHT33" s="52"/>
      <c r="VHU33" s="52"/>
      <c r="VHV33" s="52"/>
      <c r="VHW33" s="53"/>
      <c r="VHX33" s="156"/>
      <c r="VHY33" s="226"/>
      <c r="VHZ33" s="52"/>
      <c r="VIA33" s="52"/>
      <c r="VIB33" s="52"/>
      <c r="VIC33" s="35"/>
      <c r="VID33" s="56"/>
      <c r="VIE33" s="52"/>
      <c r="VIF33" s="35"/>
      <c r="VIG33" s="52"/>
      <c r="VIH33" s="52"/>
      <c r="VII33" s="52"/>
      <c r="VIJ33" s="52"/>
      <c r="VIK33" s="52"/>
      <c r="VIL33" s="53"/>
      <c r="VIM33" s="156"/>
      <c r="VIN33" s="226"/>
      <c r="VIO33" s="52"/>
      <c r="VIP33" s="52"/>
      <c r="VIQ33" s="52"/>
      <c r="VIR33" s="35"/>
      <c r="VIS33" s="56"/>
      <c r="VIT33" s="52"/>
      <c r="VIU33" s="35"/>
      <c r="VIV33" s="52"/>
      <c r="VIW33" s="52"/>
      <c r="VIX33" s="52"/>
      <c r="VIY33" s="52"/>
      <c r="VIZ33" s="52"/>
      <c r="VJA33" s="53"/>
      <c r="VJB33" s="156"/>
      <c r="VJC33" s="226"/>
      <c r="VJD33" s="52"/>
      <c r="VJE33" s="52"/>
      <c r="VJF33" s="52"/>
      <c r="VJG33" s="35"/>
      <c r="VJH33" s="56"/>
      <c r="VJI33" s="52"/>
      <c r="VJJ33" s="35"/>
      <c r="VJK33" s="52"/>
      <c r="VJL33" s="52"/>
      <c r="VJM33" s="52"/>
      <c r="VJN33" s="52"/>
      <c r="VJO33" s="52"/>
      <c r="VJP33" s="53"/>
      <c r="VJQ33" s="156"/>
      <c r="VJR33" s="226"/>
      <c r="VJS33" s="52"/>
      <c r="VJT33" s="52"/>
      <c r="VJU33" s="52"/>
      <c r="VJV33" s="35"/>
      <c r="VJW33" s="56"/>
      <c r="VJX33" s="52"/>
      <c r="VJY33" s="35"/>
      <c r="VJZ33" s="52"/>
      <c r="VKA33" s="52"/>
      <c r="VKB33" s="52"/>
      <c r="VKC33" s="52"/>
      <c r="VKD33" s="52"/>
      <c r="VKE33" s="53"/>
      <c r="VKF33" s="156"/>
      <c r="VKG33" s="226"/>
      <c r="VKH33" s="52"/>
      <c r="VKI33" s="52"/>
      <c r="VKJ33" s="52"/>
      <c r="VKK33" s="35"/>
      <c r="VKL33" s="56"/>
      <c r="VKM33" s="52"/>
      <c r="VKN33" s="35"/>
      <c r="VKO33" s="52"/>
      <c r="VKP33" s="52"/>
      <c r="VKQ33" s="52"/>
      <c r="VKR33" s="52"/>
      <c r="VKS33" s="52"/>
      <c r="VKT33" s="53"/>
      <c r="VKU33" s="156"/>
      <c r="VKV33" s="226"/>
      <c r="VKW33" s="52"/>
      <c r="VKX33" s="52"/>
      <c r="VKY33" s="52"/>
      <c r="VKZ33" s="35"/>
      <c r="VLA33" s="56"/>
      <c r="VLB33" s="52"/>
      <c r="VLC33" s="35"/>
      <c r="VLD33" s="52"/>
      <c r="VLE33" s="52"/>
      <c r="VLF33" s="52"/>
      <c r="VLG33" s="52"/>
      <c r="VLH33" s="52"/>
      <c r="VLI33" s="53"/>
      <c r="VLJ33" s="156"/>
      <c r="VLK33" s="226"/>
      <c r="VLL33" s="52"/>
      <c r="VLM33" s="52"/>
      <c r="VLN33" s="52"/>
      <c r="VLO33" s="35"/>
      <c r="VLP33" s="56"/>
      <c r="VLQ33" s="52"/>
      <c r="VLR33" s="35"/>
      <c r="VLS33" s="52"/>
      <c r="VLT33" s="52"/>
      <c r="VLU33" s="52"/>
      <c r="VLV33" s="52"/>
      <c r="VLW33" s="52"/>
      <c r="VLX33" s="53"/>
      <c r="VLY33" s="156"/>
      <c r="VLZ33" s="226"/>
      <c r="VMA33" s="52"/>
      <c r="VMB33" s="52"/>
      <c r="VMC33" s="52"/>
      <c r="VMD33" s="35"/>
      <c r="VME33" s="56"/>
      <c r="VMF33" s="52"/>
      <c r="VMG33" s="35"/>
      <c r="VMH33" s="52"/>
      <c r="VMI33" s="52"/>
      <c r="VMJ33" s="52"/>
      <c r="VMK33" s="52"/>
      <c r="VML33" s="52"/>
      <c r="VMM33" s="53"/>
      <c r="VMN33" s="156"/>
      <c r="VMO33" s="226"/>
      <c r="VMP33" s="52"/>
      <c r="VMQ33" s="52"/>
      <c r="VMR33" s="52"/>
      <c r="VMS33" s="35"/>
      <c r="VMT33" s="56"/>
      <c r="VMU33" s="52"/>
      <c r="VMV33" s="35"/>
      <c r="VMW33" s="52"/>
      <c r="VMX33" s="52"/>
      <c r="VMY33" s="52"/>
      <c r="VMZ33" s="52"/>
      <c r="VNA33" s="52"/>
      <c r="VNB33" s="53"/>
      <c r="VNC33" s="156"/>
      <c r="VND33" s="226"/>
      <c r="VNE33" s="52"/>
      <c r="VNF33" s="52"/>
      <c r="VNG33" s="52"/>
      <c r="VNH33" s="35"/>
      <c r="VNI33" s="56"/>
      <c r="VNJ33" s="52"/>
      <c r="VNK33" s="35"/>
      <c r="VNL33" s="52"/>
      <c r="VNM33" s="52"/>
      <c r="VNN33" s="52"/>
      <c r="VNO33" s="52"/>
      <c r="VNP33" s="52"/>
      <c r="VNQ33" s="53"/>
      <c r="VNR33" s="156"/>
      <c r="VNS33" s="226"/>
      <c r="VNT33" s="52"/>
      <c r="VNU33" s="52"/>
      <c r="VNV33" s="52"/>
      <c r="VNW33" s="35"/>
      <c r="VNX33" s="56"/>
      <c r="VNY33" s="52"/>
      <c r="VNZ33" s="35"/>
      <c r="VOA33" s="52"/>
      <c r="VOB33" s="52"/>
      <c r="VOC33" s="52"/>
      <c r="VOD33" s="52"/>
      <c r="VOE33" s="52"/>
      <c r="VOF33" s="53"/>
      <c r="VOG33" s="156"/>
      <c r="VOH33" s="226"/>
      <c r="VOI33" s="52"/>
      <c r="VOJ33" s="52"/>
      <c r="VOK33" s="52"/>
      <c r="VOL33" s="35"/>
      <c r="VOM33" s="56"/>
      <c r="VON33" s="52"/>
      <c r="VOO33" s="35"/>
      <c r="VOP33" s="52"/>
      <c r="VOQ33" s="52"/>
      <c r="VOR33" s="52"/>
      <c r="VOS33" s="52"/>
      <c r="VOT33" s="52"/>
      <c r="VOU33" s="53"/>
      <c r="VOV33" s="156"/>
      <c r="VOW33" s="226"/>
      <c r="VOX33" s="52"/>
      <c r="VOY33" s="52"/>
      <c r="VOZ33" s="52"/>
      <c r="VPA33" s="35"/>
      <c r="VPB33" s="56"/>
      <c r="VPC33" s="52"/>
      <c r="VPD33" s="35"/>
      <c r="VPE33" s="52"/>
      <c r="VPF33" s="52"/>
      <c r="VPG33" s="52"/>
      <c r="VPH33" s="52"/>
      <c r="VPI33" s="52"/>
      <c r="VPJ33" s="53"/>
      <c r="VPK33" s="156"/>
      <c r="VPL33" s="226"/>
      <c r="VPM33" s="52"/>
      <c r="VPN33" s="52"/>
      <c r="VPO33" s="52"/>
      <c r="VPP33" s="35"/>
      <c r="VPQ33" s="56"/>
      <c r="VPR33" s="52"/>
      <c r="VPS33" s="35"/>
      <c r="VPT33" s="52"/>
      <c r="VPU33" s="52"/>
      <c r="VPV33" s="52"/>
      <c r="VPW33" s="52"/>
      <c r="VPX33" s="52"/>
      <c r="VPY33" s="53"/>
      <c r="VPZ33" s="156"/>
      <c r="VQA33" s="226"/>
      <c r="VQB33" s="52"/>
      <c r="VQC33" s="52"/>
      <c r="VQD33" s="52"/>
      <c r="VQE33" s="35"/>
      <c r="VQF33" s="56"/>
      <c r="VQG33" s="52"/>
      <c r="VQH33" s="35"/>
      <c r="VQI33" s="52"/>
      <c r="VQJ33" s="52"/>
      <c r="VQK33" s="52"/>
      <c r="VQL33" s="52"/>
      <c r="VQM33" s="52"/>
      <c r="VQN33" s="53"/>
      <c r="VQO33" s="156"/>
      <c r="VQP33" s="226"/>
      <c r="VQQ33" s="52"/>
      <c r="VQR33" s="52"/>
      <c r="VQS33" s="52"/>
      <c r="VQT33" s="35"/>
      <c r="VQU33" s="56"/>
      <c r="VQV33" s="52"/>
      <c r="VQW33" s="35"/>
      <c r="VQX33" s="52"/>
      <c r="VQY33" s="52"/>
      <c r="VQZ33" s="52"/>
      <c r="VRA33" s="52"/>
      <c r="VRB33" s="52"/>
      <c r="VRC33" s="53"/>
      <c r="VRD33" s="156"/>
      <c r="VRE33" s="226"/>
      <c r="VRF33" s="52"/>
      <c r="VRG33" s="52"/>
      <c r="VRH33" s="52"/>
      <c r="VRI33" s="35"/>
      <c r="VRJ33" s="56"/>
      <c r="VRK33" s="52"/>
      <c r="VRL33" s="35"/>
      <c r="VRM33" s="52"/>
      <c r="VRN33" s="52"/>
      <c r="VRO33" s="52"/>
      <c r="VRP33" s="52"/>
      <c r="VRQ33" s="52"/>
      <c r="VRR33" s="53"/>
      <c r="VRS33" s="156"/>
      <c r="VRT33" s="226"/>
      <c r="VRU33" s="52"/>
      <c r="VRV33" s="52"/>
      <c r="VRW33" s="52"/>
      <c r="VRX33" s="35"/>
      <c r="VRY33" s="56"/>
      <c r="VRZ33" s="52"/>
      <c r="VSA33" s="35"/>
      <c r="VSB33" s="52"/>
      <c r="VSC33" s="52"/>
      <c r="VSD33" s="52"/>
      <c r="VSE33" s="52"/>
      <c r="VSF33" s="52"/>
      <c r="VSG33" s="53"/>
      <c r="VSH33" s="156"/>
      <c r="VSI33" s="226"/>
      <c r="VSJ33" s="52"/>
      <c r="VSK33" s="52"/>
      <c r="VSL33" s="52"/>
      <c r="VSM33" s="35"/>
      <c r="VSN33" s="56"/>
      <c r="VSO33" s="52"/>
      <c r="VSP33" s="35"/>
      <c r="VSQ33" s="52"/>
      <c r="VSR33" s="52"/>
      <c r="VSS33" s="52"/>
      <c r="VST33" s="52"/>
      <c r="VSU33" s="52"/>
      <c r="VSV33" s="53"/>
      <c r="VSW33" s="156"/>
      <c r="VSX33" s="226"/>
      <c r="VSY33" s="52"/>
      <c r="VSZ33" s="52"/>
      <c r="VTA33" s="52"/>
      <c r="VTB33" s="35"/>
      <c r="VTC33" s="56"/>
      <c r="VTD33" s="52"/>
      <c r="VTE33" s="35"/>
      <c r="VTF33" s="52"/>
      <c r="VTG33" s="52"/>
      <c r="VTH33" s="52"/>
      <c r="VTI33" s="52"/>
      <c r="VTJ33" s="52"/>
      <c r="VTK33" s="53"/>
      <c r="VTL33" s="156"/>
      <c r="VTM33" s="226"/>
      <c r="VTN33" s="52"/>
      <c r="VTO33" s="52"/>
      <c r="VTP33" s="52"/>
      <c r="VTQ33" s="35"/>
      <c r="VTR33" s="56"/>
      <c r="VTS33" s="52"/>
      <c r="VTT33" s="35"/>
      <c r="VTU33" s="52"/>
      <c r="VTV33" s="52"/>
      <c r="VTW33" s="52"/>
      <c r="VTX33" s="52"/>
      <c r="VTY33" s="52"/>
      <c r="VTZ33" s="53"/>
      <c r="VUA33" s="156"/>
      <c r="VUB33" s="226"/>
      <c r="VUC33" s="52"/>
      <c r="VUD33" s="52"/>
      <c r="VUE33" s="52"/>
      <c r="VUF33" s="35"/>
      <c r="VUG33" s="56"/>
      <c r="VUH33" s="52"/>
      <c r="VUI33" s="35"/>
      <c r="VUJ33" s="52"/>
      <c r="VUK33" s="52"/>
      <c r="VUL33" s="52"/>
      <c r="VUM33" s="52"/>
      <c r="VUN33" s="52"/>
      <c r="VUO33" s="53"/>
      <c r="VUP33" s="156"/>
      <c r="VUQ33" s="226"/>
      <c r="VUR33" s="52"/>
      <c r="VUS33" s="52"/>
      <c r="VUT33" s="52"/>
      <c r="VUU33" s="35"/>
      <c r="VUV33" s="56"/>
      <c r="VUW33" s="52"/>
      <c r="VUX33" s="35"/>
      <c r="VUY33" s="52"/>
      <c r="VUZ33" s="52"/>
      <c r="VVA33" s="52"/>
      <c r="VVB33" s="52"/>
      <c r="VVC33" s="52"/>
      <c r="VVD33" s="53"/>
      <c r="VVE33" s="156"/>
      <c r="VVF33" s="226"/>
      <c r="VVG33" s="52"/>
      <c r="VVH33" s="52"/>
      <c r="VVI33" s="52"/>
      <c r="VVJ33" s="35"/>
      <c r="VVK33" s="56"/>
      <c r="VVL33" s="52"/>
      <c r="VVM33" s="35"/>
      <c r="VVN33" s="52"/>
      <c r="VVO33" s="52"/>
      <c r="VVP33" s="52"/>
      <c r="VVQ33" s="52"/>
      <c r="VVR33" s="52"/>
      <c r="VVS33" s="53"/>
      <c r="VVT33" s="156"/>
      <c r="VVU33" s="226"/>
      <c r="VVV33" s="52"/>
      <c r="VVW33" s="52"/>
      <c r="VVX33" s="52"/>
      <c r="VVY33" s="35"/>
      <c r="VVZ33" s="56"/>
      <c r="VWA33" s="52"/>
      <c r="VWB33" s="35"/>
      <c r="VWC33" s="52"/>
      <c r="VWD33" s="52"/>
      <c r="VWE33" s="52"/>
      <c r="VWF33" s="52"/>
      <c r="VWG33" s="52"/>
      <c r="VWH33" s="53"/>
      <c r="VWI33" s="156"/>
      <c r="VWJ33" s="226"/>
      <c r="VWK33" s="52"/>
      <c r="VWL33" s="52"/>
      <c r="VWM33" s="52"/>
      <c r="VWN33" s="35"/>
      <c r="VWO33" s="56"/>
      <c r="VWP33" s="52"/>
      <c r="VWQ33" s="35"/>
      <c r="VWR33" s="52"/>
      <c r="VWS33" s="52"/>
      <c r="VWT33" s="52"/>
      <c r="VWU33" s="52"/>
      <c r="VWV33" s="52"/>
      <c r="VWW33" s="53"/>
      <c r="VWX33" s="156"/>
      <c r="VWY33" s="226"/>
      <c r="VWZ33" s="52"/>
      <c r="VXA33" s="52"/>
      <c r="VXB33" s="52"/>
      <c r="VXC33" s="35"/>
      <c r="VXD33" s="56"/>
      <c r="VXE33" s="52"/>
      <c r="VXF33" s="35"/>
      <c r="VXG33" s="52"/>
      <c r="VXH33" s="52"/>
      <c r="VXI33" s="52"/>
      <c r="VXJ33" s="52"/>
      <c r="VXK33" s="52"/>
      <c r="VXL33" s="53"/>
      <c r="VXM33" s="156"/>
      <c r="VXN33" s="226"/>
      <c r="VXO33" s="52"/>
      <c r="VXP33" s="52"/>
      <c r="VXQ33" s="52"/>
      <c r="VXR33" s="35"/>
      <c r="VXS33" s="56"/>
      <c r="VXT33" s="52"/>
      <c r="VXU33" s="35"/>
      <c r="VXV33" s="52"/>
      <c r="VXW33" s="52"/>
      <c r="VXX33" s="52"/>
      <c r="VXY33" s="52"/>
      <c r="VXZ33" s="52"/>
      <c r="VYA33" s="53"/>
      <c r="VYB33" s="156"/>
      <c r="VYC33" s="226"/>
      <c r="VYD33" s="52"/>
      <c r="VYE33" s="52"/>
      <c r="VYF33" s="52"/>
      <c r="VYG33" s="35"/>
      <c r="VYH33" s="56"/>
      <c r="VYI33" s="52"/>
      <c r="VYJ33" s="35"/>
      <c r="VYK33" s="52"/>
      <c r="VYL33" s="52"/>
      <c r="VYM33" s="52"/>
      <c r="VYN33" s="52"/>
      <c r="VYO33" s="52"/>
      <c r="VYP33" s="53"/>
      <c r="VYQ33" s="156"/>
      <c r="VYR33" s="226"/>
      <c r="VYS33" s="52"/>
      <c r="VYT33" s="52"/>
      <c r="VYU33" s="52"/>
      <c r="VYV33" s="35"/>
      <c r="VYW33" s="56"/>
      <c r="VYX33" s="52"/>
      <c r="VYY33" s="35"/>
      <c r="VYZ33" s="52"/>
      <c r="VZA33" s="52"/>
      <c r="VZB33" s="52"/>
      <c r="VZC33" s="52"/>
      <c r="VZD33" s="52"/>
      <c r="VZE33" s="53"/>
      <c r="VZF33" s="156"/>
      <c r="VZG33" s="226"/>
      <c r="VZH33" s="52"/>
      <c r="VZI33" s="52"/>
      <c r="VZJ33" s="52"/>
      <c r="VZK33" s="35"/>
      <c r="VZL33" s="56"/>
      <c r="VZM33" s="52"/>
      <c r="VZN33" s="35"/>
      <c r="VZO33" s="52"/>
      <c r="VZP33" s="52"/>
      <c r="VZQ33" s="52"/>
      <c r="VZR33" s="52"/>
      <c r="VZS33" s="52"/>
      <c r="VZT33" s="53"/>
      <c r="VZU33" s="156"/>
      <c r="VZV33" s="226"/>
      <c r="VZW33" s="52"/>
      <c r="VZX33" s="52"/>
      <c r="VZY33" s="52"/>
      <c r="VZZ33" s="35"/>
      <c r="WAA33" s="56"/>
      <c r="WAB33" s="52"/>
      <c r="WAC33" s="35"/>
      <c r="WAD33" s="52"/>
      <c r="WAE33" s="52"/>
      <c r="WAF33" s="52"/>
      <c r="WAG33" s="52"/>
      <c r="WAH33" s="52"/>
      <c r="WAI33" s="53"/>
      <c r="WAJ33" s="156"/>
      <c r="WAK33" s="226"/>
      <c r="WAL33" s="52"/>
      <c r="WAM33" s="52"/>
      <c r="WAN33" s="52"/>
      <c r="WAO33" s="35"/>
      <c r="WAP33" s="56"/>
      <c r="WAQ33" s="52"/>
      <c r="WAR33" s="35"/>
      <c r="WAS33" s="52"/>
      <c r="WAT33" s="52"/>
      <c r="WAU33" s="52"/>
      <c r="WAV33" s="52"/>
      <c r="WAW33" s="52"/>
      <c r="WAX33" s="53"/>
      <c r="WAY33" s="156"/>
      <c r="WAZ33" s="226"/>
      <c r="WBA33" s="52"/>
      <c r="WBB33" s="52"/>
      <c r="WBC33" s="52"/>
      <c r="WBD33" s="35"/>
      <c r="WBE33" s="56"/>
      <c r="WBF33" s="52"/>
      <c r="WBG33" s="35"/>
      <c r="WBH33" s="52"/>
      <c r="WBI33" s="52"/>
      <c r="WBJ33" s="52"/>
      <c r="WBK33" s="52"/>
      <c r="WBL33" s="52"/>
      <c r="WBM33" s="53"/>
      <c r="WBN33" s="156"/>
      <c r="WBO33" s="226"/>
      <c r="WBP33" s="52"/>
      <c r="WBQ33" s="52"/>
      <c r="WBR33" s="52"/>
      <c r="WBS33" s="35"/>
      <c r="WBT33" s="56"/>
      <c r="WBU33" s="52"/>
      <c r="WBV33" s="35"/>
      <c r="WBW33" s="52"/>
      <c r="WBX33" s="52"/>
      <c r="WBY33" s="52"/>
      <c r="WBZ33" s="52"/>
      <c r="WCA33" s="52"/>
      <c r="WCB33" s="53"/>
      <c r="WCC33" s="156"/>
      <c r="WCD33" s="226"/>
      <c r="WCE33" s="52"/>
      <c r="WCF33" s="52"/>
      <c r="WCG33" s="52"/>
      <c r="WCH33" s="35"/>
      <c r="WCI33" s="56"/>
      <c r="WCJ33" s="52"/>
      <c r="WCK33" s="35"/>
      <c r="WCL33" s="52"/>
      <c r="WCM33" s="52"/>
      <c r="WCN33" s="52"/>
      <c r="WCO33" s="52"/>
      <c r="WCP33" s="52"/>
      <c r="WCQ33" s="53"/>
      <c r="WCR33" s="156"/>
      <c r="WCS33" s="226"/>
      <c r="WCT33" s="52"/>
      <c r="WCU33" s="52"/>
      <c r="WCV33" s="52"/>
      <c r="WCW33" s="35"/>
      <c r="WCX33" s="56"/>
      <c r="WCY33" s="52"/>
      <c r="WCZ33" s="35"/>
      <c r="WDA33" s="52"/>
      <c r="WDB33" s="52"/>
      <c r="WDC33" s="52"/>
      <c r="WDD33" s="52"/>
      <c r="WDE33" s="52"/>
      <c r="WDF33" s="53"/>
      <c r="WDG33" s="156"/>
      <c r="WDH33" s="226"/>
      <c r="WDI33" s="52"/>
      <c r="WDJ33" s="52"/>
      <c r="WDK33" s="52"/>
      <c r="WDL33" s="35"/>
      <c r="WDM33" s="56"/>
      <c r="WDN33" s="52"/>
      <c r="WDO33" s="35"/>
      <c r="WDP33" s="52"/>
      <c r="WDQ33" s="52"/>
      <c r="WDR33" s="52"/>
      <c r="WDS33" s="52"/>
      <c r="WDT33" s="52"/>
      <c r="WDU33" s="53"/>
      <c r="WDV33" s="156"/>
      <c r="WDW33" s="226"/>
      <c r="WDX33" s="52"/>
      <c r="WDY33" s="52"/>
      <c r="WDZ33" s="52"/>
      <c r="WEA33" s="35"/>
      <c r="WEB33" s="56"/>
      <c r="WEC33" s="52"/>
      <c r="WED33" s="35"/>
      <c r="WEE33" s="52"/>
      <c r="WEF33" s="52"/>
      <c r="WEG33" s="52"/>
      <c r="WEH33" s="52"/>
      <c r="WEI33" s="52"/>
      <c r="WEJ33" s="53"/>
      <c r="WEK33" s="156"/>
      <c r="WEL33" s="226"/>
      <c r="WEM33" s="52"/>
      <c r="WEN33" s="52"/>
      <c r="WEO33" s="52"/>
      <c r="WEP33" s="35"/>
      <c r="WEQ33" s="56"/>
      <c r="WER33" s="52"/>
      <c r="WES33" s="35"/>
      <c r="WET33" s="52"/>
      <c r="WEU33" s="52"/>
      <c r="WEV33" s="52"/>
      <c r="WEW33" s="52"/>
      <c r="WEX33" s="52"/>
      <c r="WEY33" s="53"/>
      <c r="WEZ33" s="156"/>
      <c r="WFA33" s="226"/>
      <c r="WFB33" s="52"/>
      <c r="WFC33" s="52"/>
      <c r="WFD33" s="52"/>
      <c r="WFE33" s="35"/>
      <c r="WFF33" s="56"/>
      <c r="WFG33" s="52"/>
      <c r="WFH33" s="35"/>
      <c r="WFI33" s="52"/>
      <c r="WFJ33" s="52"/>
      <c r="WFK33" s="52"/>
      <c r="WFL33" s="52"/>
      <c r="WFM33" s="52"/>
      <c r="WFN33" s="53"/>
      <c r="WFO33" s="156"/>
      <c r="WFP33" s="226"/>
      <c r="WFQ33" s="52"/>
      <c r="WFR33" s="52"/>
      <c r="WFS33" s="52"/>
      <c r="WFT33" s="35"/>
      <c r="WFU33" s="56"/>
      <c r="WFV33" s="52"/>
      <c r="WFW33" s="35"/>
      <c r="WFX33" s="52"/>
      <c r="WFY33" s="52"/>
      <c r="WFZ33" s="52"/>
      <c r="WGA33" s="52"/>
      <c r="WGB33" s="52"/>
      <c r="WGC33" s="53"/>
      <c r="WGD33" s="156"/>
      <c r="WGE33" s="226"/>
      <c r="WGF33" s="52"/>
      <c r="WGG33" s="52"/>
      <c r="WGH33" s="52"/>
      <c r="WGI33" s="35"/>
      <c r="WGJ33" s="56"/>
      <c r="WGK33" s="52"/>
      <c r="WGL33" s="35"/>
      <c r="WGM33" s="52"/>
      <c r="WGN33" s="52"/>
      <c r="WGO33" s="52"/>
      <c r="WGP33" s="52"/>
      <c r="WGQ33" s="52"/>
      <c r="WGR33" s="53"/>
      <c r="WGS33" s="156"/>
      <c r="WGT33" s="226"/>
      <c r="WGU33" s="52"/>
      <c r="WGV33" s="52"/>
      <c r="WGW33" s="52"/>
      <c r="WGX33" s="35"/>
      <c r="WGY33" s="56"/>
      <c r="WGZ33" s="52"/>
      <c r="WHA33" s="35"/>
      <c r="WHB33" s="52"/>
      <c r="WHC33" s="52"/>
      <c r="WHD33" s="52"/>
      <c r="WHE33" s="52"/>
      <c r="WHF33" s="52"/>
      <c r="WHG33" s="53"/>
      <c r="WHH33" s="156"/>
      <c r="WHI33" s="226"/>
      <c r="WHJ33" s="52"/>
      <c r="WHK33" s="52"/>
      <c r="WHL33" s="52"/>
      <c r="WHM33" s="35"/>
      <c r="WHN33" s="56"/>
      <c r="WHO33" s="52"/>
      <c r="WHP33" s="35"/>
      <c r="WHQ33" s="52"/>
      <c r="WHR33" s="52"/>
      <c r="WHS33" s="52"/>
      <c r="WHT33" s="52"/>
      <c r="WHU33" s="52"/>
      <c r="WHV33" s="53"/>
      <c r="WHW33" s="156"/>
      <c r="WHX33" s="226"/>
      <c r="WHY33" s="52"/>
      <c r="WHZ33" s="52"/>
      <c r="WIA33" s="52"/>
      <c r="WIB33" s="35"/>
      <c r="WIC33" s="56"/>
      <c r="WID33" s="52"/>
      <c r="WIE33" s="35"/>
      <c r="WIF33" s="52"/>
      <c r="WIG33" s="52"/>
      <c r="WIH33" s="52"/>
      <c r="WII33" s="52"/>
      <c r="WIJ33" s="52"/>
      <c r="WIK33" s="53"/>
      <c r="WIL33" s="156"/>
      <c r="WIM33" s="226"/>
      <c r="WIN33" s="52"/>
      <c r="WIO33" s="52"/>
      <c r="WIP33" s="52"/>
      <c r="WIQ33" s="35"/>
      <c r="WIR33" s="56"/>
      <c r="WIS33" s="52"/>
      <c r="WIT33" s="35"/>
      <c r="WIU33" s="52"/>
      <c r="WIV33" s="52"/>
      <c r="WIW33" s="52"/>
      <c r="WIX33" s="52"/>
      <c r="WIY33" s="52"/>
      <c r="WIZ33" s="53"/>
      <c r="WJA33" s="156"/>
      <c r="WJB33" s="226"/>
      <c r="WJC33" s="52"/>
      <c r="WJD33" s="52"/>
      <c r="WJE33" s="52"/>
      <c r="WJF33" s="35"/>
      <c r="WJG33" s="56"/>
      <c r="WJH33" s="52"/>
      <c r="WJI33" s="35"/>
      <c r="WJJ33" s="52"/>
      <c r="WJK33" s="52"/>
      <c r="WJL33" s="52"/>
      <c r="WJM33" s="52"/>
      <c r="WJN33" s="52"/>
      <c r="WJO33" s="53"/>
      <c r="WJP33" s="156"/>
      <c r="WJQ33" s="226"/>
      <c r="WJR33" s="52"/>
      <c r="WJS33" s="52"/>
      <c r="WJT33" s="52"/>
      <c r="WJU33" s="35"/>
      <c r="WJV33" s="56"/>
      <c r="WJW33" s="52"/>
      <c r="WJX33" s="35"/>
      <c r="WJY33" s="52"/>
      <c r="WJZ33" s="52"/>
      <c r="WKA33" s="52"/>
      <c r="WKB33" s="52"/>
      <c r="WKC33" s="52"/>
      <c r="WKD33" s="53"/>
      <c r="WKE33" s="156"/>
      <c r="WKF33" s="226"/>
      <c r="WKG33" s="52"/>
      <c r="WKH33" s="52"/>
      <c r="WKI33" s="52"/>
      <c r="WKJ33" s="35"/>
      <c r="WKK33" s="56"/>
      <c r="WKL33" s="52"/>
      <c r="WKM33" s="35"/>
      <c r="WKN33" s="52"/>
      <c r="WKO33" s="52"/>
      <c r="WKP33" s="52"/>
      <c r="WKQ33" s="52"/>
      <c r="WKR33" s="52"/>
      <c r="WKS33" s="53"/>
      <c r="WKT33" s="156"/>
      <c r="WKU33" s="226"/>
      <c r="WKV33" s="52"/>
      <c r="WKW33" s="52"/>
      <c r="WKX33" s="52"/>
      <c r="WKY33" s="35"/>
      <c r="WKZ33" s="56"/>
      <c r="WLA33" s="52"/>
      <c r="WLB33" s="35"/>
      <c r="WLC33" s="52"/>
      <c r="WLD33" s="52"/>
      <c r="WLE33" s="52"/>
      <c r="WLF33" s="52"/>
      <c r="WLG33" s="52"/>
      <c r="WLH33" s="53"/>
      <c r="WLI33" s="156"/>
      <c r="WLJ33" s="226"/>
      <c r="WLK33" s="52"/>
      <c r="WLL33" s="52"/>
      <c r="WLM33" s="52"/>
      <c r="WLN33" s="35"/>
      <c r="WLO33" s="56"/>
      <c r="WLP33" s="52"/>
      <c r="WLQ33" s="35"/>
      <c r="WLR33" s="52"/>
      <c r="WLS33" s="52"/>
      <c r="WLT33" s="52"/>
      <c r="WLU33" s="52"/>
      <c r="WLV33" s="52"/>
      <c r="WLW33" s="53"/>
      <c r="WLX33" s="156"/>
      <c r="WLY33" s="226"/>
      <c r="WLZ33" s="52"/>
      <c r="WMA33" s="52"/>
      <c r="WMB33" s="52"/>
      <c r="WMC33" s="35"/>
      <c r="WMD33" s="56"/>
      <c r="WME33" s="52"/>
      <c r="WMF33" s="35"/>
      <c r="WMG33" s="52"/>
      <c r="WMH33" s="52"/>
      <c r="WMI33" s="52"/>
      <c r="WMJ33" s="52"/>
      <c r="WMK33" s="52"/>
      <c r="WML33" s="53"/>
      <c r="WMM33" s="156"/>
      <c r="WMN33" s="226"/>
      <c r="WMO33" s="52"/>
      <c r="WMP33" s="52"/>
      <c r="WMQ33" s="52"/>
      <c r="WMR33" s="35"/>
      <c r="WMS33" s="56"/>
      <c r="WMT33" s="52"/>
      <c r="WMU33" s="35"/>
      <c r="WMV33" s="52"/>
      <c r="WMW33" s="52"/>
      <c r="WMX33" s="52"/>
      <c r="WMY33" s="52"/>
      <c r="WMZ33" s="52"/>
      <c r="WNA33" s="53"/>
      <c r="WNB33" s="156"/>
      <c r="WNC33" s="226"/>
      <c r="WND33" s="52"/>
      <c r="WNE33" s="52"/>
      <c r="WNF33" s="52"/>
      <c r="WNG33" s="35"/>
      <c r="WNH33" s="56"/>
      <c r="WNI33" s="52"/>
      <c r="WNJ33" s="35"/>
      <c r="WNK33" s="52"/>
      <c r="WNL33" s="52"/>
      <c r="WNM33" s="52"/>
      <c r="WNN33" s="52"/>
      <c r="WNO33" s="52"/>
      <c r="WNP33" s="53"/>
      <c r="WNQ33" s="156"/>
      <c r="WNR33" s="226"/>
      <c r="WNS33" s="52"/>
      <c r="WNT33" s="52"/>
      <c r="WNU33" s="52"/>
      <c r="WNV33" s="35"/>
      <c r="WNW33" s="56"/>
      <c r="WNX33" s="52"/>
      <c r="WNY33" s="35"/>
      <c r="WNZ33" s="52"/>
      <c r="WOA33" s="52"/>
      <c r="WOB33" s="52"/>
      <c r="WOC33" s="52"/>
      <c r="WOD33" s="52"/>
      <c r="WOE33" s="53"/>
      <c r="WOF33" s="156"/>
      <c r="WOG33" s="226"/>
      <c r="WOH33" s="52"/>
      <c r="WOI33" s="52"/>
      <c r="WOJ33" s="52"/>
      <c r="WOK33" s="35"/>
      <c r="WOL33" s="56"/>
      <c r="WOM33" s="52"/>
      <c r="WON33" s="35"/>
      <c r="WOO33" s="52"/>
      <c r="WOP33" s="52"/>
      <c r="WOQ33" s="52"/>
      <c r="WOR33" s="52"/>
      <c r="WOS33" s="52"/>
      <c r="WOT33" s="53"/>
      <c r="WOU33" s="156"/>
      <c r="WOV33" s="226"/>
      <c r="WOW33" s="52"/>
      <c r="WOX33" s="52"/>
      <c r="WOY33" s="52"/>
      <c r="WOZ33" s="35"/>
      <c r="WPA33" s="56"/>
      <c r="WPB33" s="52"/>
      <c r="WPC33" s="35"/>
      <c r="WPD33" s="52"/>
      <c r="WPE33" s="52"/>
      <c r="WPF33" s="52"/>
      <c r="WPG33" s="52"/>
      <c r="WPH33" s="52"/>
      <c r="WPI33" s="53"/>
      <c r="WPJ33" s="156"/>
      <c r="WPK33" s="226"/>
      <c r="WPL33" s="52"/>
      <c r="WPM33" s="52"/>
      <c r="WPN33" s="52"/>
      <c r="WPO33" s="35"/>
      <c r="WPP33" s="56"/>
      <c r="WPQ33" s="52"/>
      <c r="WPR33" s="35"/>
      <c r="WPS33" s="52"/>
      <c r="WPT33" s="52"/>
      <c r="WPU33" s="52"/>
      <c r="WPV33" s="52"/>
      <c r="WPW33" s="52"/>
      <c r="WPX33" s="53"/>
      <c r="WPY33" s="156"/>
      <c r="WPZ33" s="226"/>
      <c r="WQA33" s="52"/>
      <c r="WQB33" s="52"/>
      <c r="WQC33" s="52"/>
      <c r="WQD33" s="35"/>
      <c r="WQE33" s="56"/>
      <c r="WQF33" s="52"/>
      <c r="WQG33" s="35"/>
      <c r="WQH33" s="52"/>
      <c r="WQI33" s="52"/>
      <c r="WQJ33" s="52"/>
      <c r="WQK33" s="52"/>
      <c r="WQL33" s="52"/>
      <c r="WQM33" s="53"/>
      <c r="WQN33" s="156"/>
      <c r="WQO33" s="226"/>
      <c r="WQP33" s="52"/>
      <c r="WQQ33" s="52"/>
      <c r="WQR33" s="52"/>
      <c r="WQS33" s="35"/>
      <c r="WQT33" s="56"/>
      <c r="WQU33" s="52"/>
      <c r="WQV33" s="35"/>
      <c r="WQW33" s="52"/>
      <c r="WQX33" s="52"/>
      <c r="WQY33" s="52"/>
      <c r="WQZ33" s="52"/>
      <c r="WRA33" s="52"/>
      <c r="WRB33" s="53"/>
      <c r="WRC33" s="156"/>
      <c r="WRD33" s="226"/>
      <c r="WRE33" s="52"/>
      <c r="WRF33" s="52"/>
      <c r="WRG33" s="52"/>
      <c r="WRH33" s="35"/>
      <c r="WRI33" s="56"/>
      <c r="WRJ33" s="52"/>
      <c r="WRK33" s="35"/>
      <c r="WRL33" s="52"/>
      <c r="WRM33" s="52"/>
      <c r="WRN33" s="52"/>
      <c r="WRO33" s="52"/>
      <c r="WRP33" s="52"/>
      <c r="WRQ33" s="53"/>
      <c r="WRR33" s="156"/>
      <c r="WRS33" s="226"/>
      <c r="WRT33" s="52"/>
      <c r="WRU33" s="52"/>
      <c r="WRV33" s="52"/>
      <c r="WRW33" s="35"/>
      <c r="WRX33" s="56"/>
      <c r="WRY33" s="52"/>
      <c r="WRZ33" s="35"/>
      <c r="WSA33" s="52"/>
      <c r="WSB33" s="52"/>
      <c r="WSC33" s="52"/>
      <c r="WSD33" s="52"/>
      <c r="WSE33" s="52"/>
      <c r="WSF33" s="53"/>
      <c r="WSG33" s="156"/>
      <c r="WSH33" s="226"/>
      <c r="WSI33" s="52"/>
      <c r="WSJ33" s="52"/>
      <c r="WSK33" s="52"/>
      <c r="WSL33" s="35"/>
      <c r="WSM33" s="56"/>
      <c r="WSN33" s="52"/>
      <c r="WSO33" s="35"/>
      <c r="WSP33" s="52"/>
      <c r="WSQ33" s="52"/>
      <c r="WSR33" s="52"/>
      <c r="WSS33" s="52"/>
      <c r="WST33" s="52"/>
      <c r="WSU33" s="53"/>
      <c r="WSV33" s="156"/>
      <c r="WSW33" s="226"/>
      <c r="WSX33" s="52"/>
      <c r="WSY33" s="52"/>
      <c r="WSZ33" s="52"/>
      <c r="WTA33" s="35"/>
      <c r="WTB33" s="56"/>
      <c r="WTC33" s="52"/>
      <c r="WTD33" s="35"/>
      <c r="WTE33" s="52"/>
      <c r="WTF33" s="52"/>
      <c r="WTG33" s="52"/>
      <c r="WTH33" s="52"/>
      <c r="WTI33" s="52"/>
      <c r="WTJ33" s="53"/>
      <c r="WTK33" s="156"/>
      <c r="WTL33" s="226"/>
      <c r="WTM33" s="52"/>
      <c r="WTN33" s="52"/>
      <c r="WTO33" s="52"/>
      <c r="WTP33" s="35"/>
      <c r="WTQ33" s="56"/>
      <c r="WTR33" s="52"/>
      <c r="WTS33" s="35"/>
      <c r="WTT33" s="52"/>
      <c r="WTU33" s="52"/>
      <c r="WTV33" s="52"/>
      <c r="WTW33" s="52"/>
      <c r="WTX33" s="52"/>
      <c r="WTY33" s="53"/>
      <c r="WTZ33" s="156"/>
      <c r="WUA33" s="226"/>
      <c r="WUB33" s="52"/>
      <c r="WUC33" s="52"/>
      <c r="WUD33" s="52"/>
      <c r="WUE33" s="35"/>
      <c r="WUF33" s="56"/>
      <c r="WUG33" s="52"/>
      <c r="WUH33" s="35"/>
      <c r="WUI33" s="52"/>
      <c r="WUJ33" s="52"/>
      <c r="WUK33" s="52"/>
      <c r="WUL33" s="52"/>
      <c r="WUM33" s="52"/>
      <c r="WUN33" s="53"/>
      <c r="WUO33" s="156"/>
      <c r="WUP33" s="226"/>
      <c r="WUQ33" s="52"/>
      <c r="WUR33" s="52"/>
      <c r="WUS33" s="52"/>
      <c r="WUT33" s="35"/>
      <c r="WUU33" s="56"/>
      <c r="WUV33" s="52"/>
      <c r="WUW33" s="35"/>
      <c r="WUX33" s="52"/>
      <c r="WUY33" s="52"/>
      <c r="WUZ33" s="52"/>
      <c r="WVA33" s="52"/>
      <c r="WVB33" s="52"/>
      <c r="WVC33" s="53"/>
      <c r="WVD33" s="156"/>
      <c r="WVE33" s="226"/>
      <c r="WVF33" s="52"/>
      <c r="WVG33" s="52"/>
      <c r="WVH33" s="52"/>
      <c r="WVI33" s="35"/>
      <c r="WVJ33" s="56"/>
      <c r="WVK33" s="52"/>
      <c r="WVL33" s="35"/>
      <c r="WVM33" s="52"/>
      <c r="WVN33" s="52"/>
      <c r="WVO33" s="52"/>
      <c r="WVP33" s="52"/>
      <c r="WVQ33" s="52"/>
      <c r="WVR33" s="53"/>
      <c r="WVS33" s="156"/>
      <c r="WVT33" s="226"/>
      <c r="WVU33" s="52"/>
      <c r="WVV33" s="52"/>
      <c r="WVW33" s="52"/>
      <c r="WVX33" s="35"/>
      <c r="WVY33" s="56"/>
      <c r="WVZ33" s="52"/>
      <c r="WWA33" s="35"/>
      <c r="WWB33" s="52"/>
      <c r="WWC33" s="52"/>
      <c r="WWD33" s="52"/>
      <c r="WWE33" s="52"/>
      <c r="WWF33" s="52"/>
      <c r="WWG33" s="53"/>
      <c r="WWH33" s="156"/>
      <c r="WWI33" s="226"/>
      <c r="WWJ33" s="52"/>
      <c r="WWK33" s="52"/>
      <c r="WWL33" s="52"/>
      <c r="WWM33" s="35"/>
      <c r="WWN33" s="56"/>
      <c r="WWO33" s="52"/>
      <c r="WWP33" s="35"/>
      <c r="WWQ33" s="52"/>
      <c r="WWR33" s="52"/>
      <c r="WWS33" s="52"/>
      <c r="WWT33" s="52"/>
      <c r="WWU33" s="52"/>
      <c r="WWV33" s="53"/>
      <c r="WWW33" s="156"/>
      <c r="WWX33" s="226"/>
      <c r="WWY33" s="52"/>
      <c r="WWZ33" s="52"/>
      <c r="WXA33" s="52"/>
      <c r="WXB33" s="35"/>
      <c r="WXC33" s="56"/>
      <c r="WXD33" s="52"/>
      <c r="WXE33" s="35"/>
      <c r="WXF33" s="52"/>
      <c r="WXG33" s="52"/>
      <c r="WXH33" s="52"/>
      <c r="WXI33" s="52"/>
      <c r="WXJ33" s="52"/>
      <c r="WXK33" s="53"/>
      <c r="WXL33" s="156"/>
      <c r="WXM33" s="226"/>
      <c r="WXN33" s="52"/>
      <c r="WXO33" s="52"/>
      <c r="WXP33" s="52"/>
      <c r="WXQ33" s="35"/>
      <c r="WXR33" s="56"/>
      <c r="WXS33" s="52"/>
      <c r="WXT33" s="35"/>
      <c r="WXU33" s="52"/>
      <c r="WXV33" s="52"/>
      <c r="WXW33" s="52"/>
      <c r="WXX33" s="52"/>
      <c r="WXY33" s="52"/>
      <c r="WXZ33" s="53"/>
      <c r="WYA33" s="156"/>
      <c r="WYB33" s="226"/>
      <c r="WYC33" s="52"/>
      <c r="WYD33" s="52"/>
      <c r="WYE33" s="52"/>
      <c r="WYF33" s="35"/>
      <c r="WYG33" s="56"/>
      <c r="WYH33" s="52"/>
      <c r="WYI33" s="35"/>
      <c r="WYJ33" s="52"/>
      <c r="WYK33" s="52"/>
      <c r="WYL33" s="52"/>
      <c r="WYM33" s="52"/>
      <c r="WYN33" s="52"/>
      <c r="WYO33" s="53"/>
      <c r="WYP33" s="156"/>
      <c r="WYQ33" s="226"/>
      <c r="WYR33" s="52"/>
      <c r="WYS33" s="52"/>
      <c r="WYT33" s="52"/>
      <c r="WYU33" s="35"/>
      <c r="WYV33" s="56"/>
      <c r="WYW33" s="52"/>
      <c r="WYX33" s="35"/>
      <c r="WYY33" s="52"/>
      <c r="WYZ33" s="52"/>
      <c r="WZA33" s="52"/>
      <c r="WZB33" s="52"/>
      <c r="WZC33" s="52"/>
      <c r="WZD33" s="53"/>
      <c r="WZE33" s="156"/>
      <c r="WZF33" s="226"/>
      <c r="WZG33" s="52"/>
      <c r="WZH33" s="52"/>
      <c r="WZI33" s="52"/>
      <c r="WZJ33" s="35"/>
      <c r="WZK33" s="56"/>
      <c r="WZL33" s="52"/>
      <c r="WZM33" s="35"/>
      <c r="WZN33" s="52"/>
      <c r="WZO33" s="52"/>
      <c r="WZP33" s="52"/>
      <c r="WZQ33" s="52"/>
      <c r="WZR33" s="52"/>
      <c r="WZS33" s="53"/>
      <c r="WZT33" s="156"/>
      <c r="WZU33" s="226"/>
      <c r="WZV33" s="52"/>
      <c r="WZW33" s="52"/>
      <c r="WZX33" s="52"/>
      <c r="WZY33" s="35"/>
      <c r="WZZ33" s="56"/>
      <c r="XAA33" s="52"/>
      <c r="XAB33" s="35"/>
      <c r="XAC33" s="52"/>
      <c r="XAD33" s="52"/>
      <c r="XAE33" s="52"/>
      <c r="XAF33" s="52"/>
      <c r="XAG33" s="52"/>
      <c r="XAH33" s="53"/>
      <c r="XAI33" s="156"/>
      <c r="XAJ33" s="226"/>
      <c r="XAK33" s="52"/>
      <c r="XAL33" s="52"/>
      <c r="XAM33" s="52"/>
      <c r="XAN33" s="35"/>
      <c r="XAO33" s="56"/>
      <c r="XAP33" s="52"/>
      <c r="XAQ33" s="35"/>
      <c r="XAR33" s="52"/>
      <c r="XAS33" s="52"/>
      <c r="XAT33" s="52"/>
      <c r="XAU33" s="52"/>
      <c r="XAV33" s="52"/>
      <c r="XAW33" s="53"/>
      <c r="XAX33" s="156"/>
      <c r="XAY33" s="226"/>
      <c r="XAZ33" s="52"/>
      <c r="XBA33" s="52"/>
      <c r="XBB33" s="52"/>
      <c r="XBC33" s="35"/>
      <c r="XBD33" s="56"/>
      <c r="XBE33" s="52"/>
      <c r="XBF33" s="35"/>
      <c r="XBG33" s="52"/>
      <c r="XBH33" s="52"/>
      <c r="XBI33" s="52"/>
      <c r="XBJ33" s="52"/>
      <c r="XBK33" s="52"/>
      <c r="XBL33" s="53"/>
      <c r="XBM33" s="156"/>
      <c r="XBN33" s="226"/>
      <c r="XBO33" s="52"/>
      <c r="XBP33" s="52"/>
      <c r="XBQ33" s="52"/>
      <c r="XBR33" s="35"/>
      <c r="XBS33" s="56"/>
      <c r="XBT33" s="52"/>
      <c r="XBU33" s="35"/>
      <c r="XBV33" s="52"/>
      <c r="XBW33" s="52"/>
      <c r="XBX33" s="52"/>
      <c r="XBY33" s="52"/>
      <c r="XBZ33" s="52"/>
      <c r="XCA33" s="53"/>
      <c r="XCB33" s="156"/>
      <c r="XCC33" s="226"/>
      <c r="XCD33" s="52"/>
      <c r="XCE33" s="52"/>
      <c r="XCF33" s="52"/>
      <c r="XCG33" s="35"/>
      <c r="XCH33" s="56"/>
      <c r="XCI33" s="52"/>
      <c r="XCJ33" s="35"/>
      <c r="XCK33" s="52"/>
      <c r="XCL33" s="52"/>
      <c r="XCM33" s="52"/>
      <c r="XCN33" s="52"/>
      <c r="XCO33" s="52"/>
      <c r="XCP33" s="53"/>
      <c r="XCQ33" s="156"/>
      <c r="XCR33" s="226"/>
      <c r="XCS33" s="52"/>
      <c r="XCT33" s="52"/>
      <c r="XCU33" s="52"/>
      <c r="XCV33" s="35"/>
      <c r="XCW33" s="56"/>
      <c r="XCX33" s="52"/>
      <c r="XCY33" s="35"/>
      <c r="XCZ33" s="52"/>
      <c r="XDA33" s="52"/>
      <c r="XDB33" s="52"/>
      <c r="XDC33" s="52"/>
      <c r="XDD33" s="52"/>
      <c r="XDE33" s="53"/>
      <c r="XDF33" s="156"/>
      <c r="XDG33" s="226"/>
      <c r="XDH33" s="52"/>
      <c r="XDI33" s="52"/>
      <c r="XDJ33" s="52"/>
      <c r="XDK33" s="35"/>
      <c r="XDL33" s="56"/>
      <c r="XDM33" s="52"/>
      <c r="XDN33" s="35"/>
      <c r="XDO33" s="52"/>
      <c r="XDP33" s="52"/>
      <c r="XDQ33" s="52"/>
      <c r="XDR33" s="52"/>
      <c r="XDS33" s="52"/>
      <c r="XDT33" s="53"/>
      <c r="XDU33" s="156"/>
      <c r="XDV33" s="226"/>
      <c r="XDW33" s="52"/>
      <c r="XDX33" s="52"/>
      <c r="XDY33" s="52"/>
      <c r="XDZ33" s="35"/>
      <c r="XEA33" s="56"/>
      <c r="XEB33" s="52"/>
      <c r="XEC33" s="35"/>
      <c r="XED33" s="52"/>
      <c r="XEE33" s="52"/>
      <c r="XEF33" s="52"/>
      <c r="XEG33" s="52"/>
      <c r="XEH33" s="52"/>
      <c r="XEI33" s="53"/>
      <c r="XEJ33" s="156"/>
      <c r="XEK33" s="226"/>
      <c r="XEL33" s="52"/>
      <c r="XEM33" s="52"/>
      <c r="XEN33" s="52"/>
      <c r="XEO33" s="35"/>
      <c r="XEP33" s="56"/>
      <c r="XEQ33" s="52"/>
      <c r="XER33" s="35"/>
      <c r="XES33" s="52"/>
      <c r="XET33" s="52"/>
      <c r="XEU33" s="52"/>
      <c r="XEV33" s="52"/>
      <c r="XEW33" s="52"/>
      <c r="XEX33" s="53"/>
      <c r="XEY33" s="156"/>
      <c r="XEZ33" s="226"/>
      <c r="XFA33" s="52"/>
      <c r="XFB33" s="52"/>
      <c r="XFC33" s="52"/>
      <c r="XFD33" s="35"/>
    </row>
    <row r="34" spans="1:16384" s="203" customFormat="1" ht="45" x14ac:dyDescent="0.2">
      <c r="A34" s="52" t="s">
        <v>3401</v>
      </c>
      <c r="B34" s="141" t="s">
        <v>728</v>
      </c>
      <c r="C34" s="141" t="s">
        <v>722</v>
      </c>
      <c r="D34" s="154"/>
      <c r="E34" s="229">
        <v>3028</v>
      </c>
      <c r="F34" s="141" t="s">
        <v>20</v>
      </c>
      <c r="G34" s="35">
        <v>52987.152999999998</v>
      </c>
      <c r="H34" s="52" t="s">
        <v>2196</v>
      </c>
      <c r="I34" s="52">
        <v>2015</v>
      </c>
      <c r="J34" s="52" t="s">
        <v>28</v>
      </c>
      <c r="K34" s="52"/>
      <c r="L34" s="52" t="s">
        <v>673</v>
      </c>
      <c r="M34" s="53" t="s">
        <v>148</v>
      </c>
      <c r="N34" s="156" t="s">
        <v>723</v>
      </c>
      <c r="O34" s="230">
        <v>42213</v>
      </c>
    </row>
    <row r="35" spans="1:16384" s="203" customFormat="1" ht="22.5" x14ac:dyDescent="0.2">
      <c r="A35" s="52" t="s">
        <v>670</v>
      </c>
      <c r="B35" s="52" t="s">
        <v>266</v>
      </c>
      <c r="C35" s="52" t="s">
        <v>1395</v>
      </c>
      <c r="D35" s="35">
        <v>6179094</v>
      </c>
      <c r="E35" s="56">
        <v>2700</v>
      </c>
      <c r="F35" s="52" t="s">
        <v>20</v>
      </c>
      <c r="G35" s="35">
        <v>21870</v>
      </c>
      <c r="H35" s="52" t="s">
        <v>2199</v>
      </c>
      <c r="I35" s="52">
        <v>2015</v>
      </c>
      <c r="J35" s="52" t="s">
        <v>28</v>
      </c>
      <c r="K35" s="52"/>
      <c r="L35" s="52" t="s">
        <v>673</v>
      </c>
      <c r="M35" s="53" t="s">
        <v>148</v>
      </c>
      <c r="N35" s="156" t="s">
        <v>723</v>
      </c>
      <c r="O35" s="230">
        <v>42213</v>
      </c>
    </row>
    <row r="36" spans="1:16384" s="203" customFormat="1" ht="22.5" x14ac:dyDescent="0.2">
      <c r="A36" s="52" t="s">
        <v>670</v>
      </c>
      <c r="B36" s="52" t="s">
        <v>679</v>
      </c>
      <c r="C36" s="52" t="s">
        <v>1395</v>
      </c>
      <c r="D36" s="35">
        <v>13000000</v>
      </c>
      <c r="E36" s="56">
        <v>162</v>
      </c>
      <c r="F36" s="52" t="s">
        <v>20</v>
      </c>
      <c r="G36" s="35">
        <v>28233</v>
      </c>
      <c r="H36" s="52" t="s">
        <v>2199</v>
      </c>
      <c r="I36" s="52">
        <v>2015</v>
      </c>
      <c r="J36" s="52" t="s">
        <v>28</v>
      </c>
      <c r="K36" s="52"/>
      <c r="L36" s="52" t="s">
        <v>673</v>
      </c>
      <c r="M36" s="53" t="s">
        <v>148</v>
      </c>
      <c r="N36" s="156" t="s">
        <v>723</v>
      </c>
      <c r="O36" s="230">
        <v>42213</v>
      </c>
    </row>
    <row r="37" spans="1:16384" s="203" customFormat="1" ht="22.5" x14ac:dyDescent="0.2">
      <c r="A37" s="52" t="s">
        <v>670</v>
      </c>
      <c r="B37" s="52" t="s">
        <v>703</v>
      </c>
      <c r="C37" s="52" t="s">
        <v>1395</v>
      </c>
      <c r="D37" s="35">
        <v>7700000</v>
      </c>
      <c r="E37" s="56">
        <v>2326</v>
      </c>
      <c r="F37" s="52" t="s">
        <v>20</v>
      </c>
      <c r="G37" s="35">
        <v>68134</v>
      </c>
      <c r="H37" s="52" t="s">
        <v>2199</v>
      </c>
      <c r="I37" s="52">
        <v>2015</v>
      </c>
      <c r="J37" s="52" t="s">
        <v>28</v>
      </c>
      <c r="K37" s="52"/>
      <c r="L37" s="52" t="s">
        <v>673</v>
      </c>
      <c r="M37" s="53" t="s">
        <v>148</v>
      </c>
      <c r="N37" s="156" t="s">
        <v>723</v>
      </c>
      <c r="O37" s="230">
        <v>42213</v>
      </c>
    </row>
    <row r="38" spans="1:16384" s="203" customFormat="1" ht="22.5" x14ac:dyDescent="0.2">
      <c r="A38" s="52" t="s">
        <v>670</v>
      </c>
      <c r="B38" s="52" t="s">
        <v>1749</v>
      </c>
      <c r="C38" s="52" t="s">
        <v>1395</v>
      </c>
      <c r="D38" s="35">
        <v>15000000</v>
      </c>
      <c r="E38" s="56">
        <v>3043</v>
      </c>
      <c r="F38" s="52" t="s">
        <v>20</v>
      </c>
      <c r="G38" s="35">
        <v>127784.39</v>
      </c>
      <c r="H38" s="52" t="s">
        <v>2199</v>
      </c>
      <c r="I38" s="52">
        <v>2015</v>
      </c>
      <c r="J38" s="52" t="s">
        <v>28</v>
      </c>
      <c r="K38" s="52"/>
      <c r="L38" s="52" t="s">
        <v>673</v>
      </c>
      <c r="M38" s="53" t="s">
        <v>148</v>
      </c>
      <c r="N38" s="156" t="s">
        <v>723</v>
      </c>
      <c r="O38" s="230">
        <v>42213</v>
      </c>
    </row>
    <row r="39" spans="1:16384" s="203" customFormat="1" ht="22.5" x14ac:dyDescent="0.2">
      <c r="A39" s="52" t="s">
        <v>670</v>
      </c>
      <c r="B39" s="52" t="s">
        <v>1749</v>
      </c>
      <c r="C39" s="52" t="s">
        <v>1746</v>
      </c>
      <c r="D39" s="35">
        <v>1500000</v>
      </c>
      <c r="E39" s="56">
        <v>3043</v>
      </c>
      <c r="F39" s="52" t="s">
        <v>20</v>
      </c>
      <c r="G39" s="35">
        <v>145146</v>
      </c>
      <c r="H39" s="52" t="s">
        <v>2199</v>
      </c>
      <c r="I39" s="52">
        <v>2015</v>
      </c>
      <c r="J39" s="52" t="s">
        <v>28</v>
      </c>
      <c r="K39" s="52"/>
      <c r="L39" s="52" t="s">
        <v>673</v>
      </c>
      <c r="M39" s="53" t="s">
        <v>148</v>
      </c>
      <c r="N39" s="156" t="s">
        <v>723</v>
      </c>
      <c r="O39" s="230">
        <v>42213</v>
      </c>
    </row>
    <row r="40" spans="1:16384" s="203" customFormat="1" ht="22.5" x14ac:dyDescent="0.2">
      <c r="A40" s="52" t="s">
        <v>670</v>
      </c>
      <c r="B40" s="52" t="s">
        <v>201</v>
      </c>
      <c r="C40" s="52" t="s">
        <v>1746</v>
      </c>
      <c r="D40" s="35">
        <v>6658544</v>
      </c>
      <c r="E40" s="56">
        <v>808193</v>
      </c>
      <c r="F40" s="52" t="s">
        <v>20</v>
      </c>
      <c r="G40" s="35">
        <v>146489.63</v>
      </c>
      <c r="H40" s="52" t="s">
        <v>2199</v>
      </c>
      <c r="I40" s="52">
        <v>2015</v>
      </c>
      <c r="J40" s="52" t="s">
        <v>28</v>
      </c>
      <c r="K40" s="52"/>
      <c r="L40" s="52" t="s">
        <v>673</v>
      </c>
      <c r="M40" s="53" t="s">
        <v>148</v>
      </c>
      <c r="N40" s="156" t="s">
        <v>723</v>
      </c>
      <c r="O40" s="230">
        <v>42213</v>
      </c>
    </row>
    <row r="41" spans="1:16384" s="203" customFormat="1" ht="22.5" x14ac:dyDescent="0.2">
      <c r="A41" s="52" t="s">
        <v>670</v>
      </c>
      <c r="B41" s="52" t="s">
        <v>684</v>
      </c>
      <c r="C41" s="52" t="s">
        <v>671</v>
      </c>
      <c r="D41" s="35">
        <v>11000000</v>
      </c>
      <c r="E41" s="56">
        <v>789</v>
      </c>
      <c r="F41" s="52" t="s">
        <v>20</v>
      </c>
      <c r="G41" s="35">
        <v>9569</v>
      </c>
      <c r="H41" s="52" t="s">
        <v>2231</v>
      </c>
      <c r="I41" s="52">
        <v>2015</v>
      </c>
      <c r="J41" s="52" t="s">
        <v>28</v>
      </c>
      <c r="K41" s="52"/>
      <c r="L41" s="52" t="s">
        <v>673</v>
      </c>
      <c r="M41" s="53" t="s">
        <v>148</v>
      </c>
      <c r="N41" s="156" t="s">
        <v>723</v>
      </c>
      <c r="O41" s="230">
        <v>42233</v>
      </c>
    </row>
    <row r="42" spans="1:16384" s="203" customFormat="1" ht="22.5" x14ac:dyDescent="0.2">
      <c r="A42" s="52" t="s">
        <v>670</v>
      </c>
      <c r="B42" s="52" t="s">
        <v>2232</v>
      </c>
      <c r="C42" s="52" t="s">
        <v>2233</v>
      </c>
      <c r="D42" s="35"/>
      <c r="E42" s="56"/>
      <c r="F42" s="52" t="s">
        <v>20</v>
      </c>
      <c r="G42" s="35">
        <v>9275</v>
      </c>
      <c r="H42" s="52" t="s">
        <v>2234</v>
      </c>
      <c r="I42" s="52">
        <v>2015</v>
      </c>
      <c r="J42" s="52" t="s">
        <v>28</v>
      </c>
      <c r="K42" s="52"/>
      <c r="L42" s="52" t="s">
        <v>673</v>
      </c>
      <c r="M42" s="53" t="s">
        <v>148</v>
      </c>
      <c r="N42" s="156" t="s">
        <v>723</v>
      </c>
      <c r="O42" s="230">
        <v>42233</v>
      </c>
    </row>
    <row r="43" spans="1:16384" s="203" customFormat="1" ht="24.75" customHeight="1" x14ac:dyDescent="0.2">
      <c r="A43" s="52" t="s">
        <v>200</v>
      </c>
      <c r="B43" s="52" t="s">
        <v>201</v>
      </c>
      <c r="C43" s="52" t="s">
        <v>202</v>
      </c>
      <c r="D43" s="35">
        <v>261949</v>
      </c>
      <c r="E43" s="56">
        <v>808193</v>
      </c>
      <c r="F43" s="52" t="s">
        <v>20</v>
      </c>
      <c r="G43" s="35">
        <v>141481</v>
      </c>
      <c r="H43" s="52" t="s">
        <v>2239</v>
      </c>
      <c r="I43" s="52">
        <v>2015</v>
      </c>
      <c r="J43" s="52" t="s">
        <v>28</v>
      </c>
      <c r="K43" s="52"/>
      <c r="L43" s="52" t="s">
        <v>42</v>
      </c>
      <c r="M43" s="53" t="s">
        <v>148</v>
      </c>
      <c r="N43" s="156" t="s">
        <v>723</v>
      </c>
      <c r="O43" s="230">
        <v>42233</v>
      </c>
    </row>
    <row r="44" spans="1:16384" s="203" customFormat="1" ht="22.5" x14ac:dyDescent="0.2">
      <c r="A44" s="294" t="s">
        <v>200</v>
      </c>
      <c r="B44" s="226" t="s">
        <v>201</v>
      </c>
      <c r="C44" s="52" t="s">
        <v>202</v>
      </c>
      <c r="D44" s="295">
        <v>112493</v>
      </c>
      <c r="E44" s="226">
        <v>808193</v>
      </c>
      <c r="F44" s="52" t="s">
        <v>20</v>
      </c>
      <c r="G44" s="295">
        <v>61548</v>
      </c>
      <c r="H44" s="52" t="s">
        <v>2943</v>
      </c>
      <c r="I44" s="226">
        <v>2015</v>
      </c>
      <c r="J44" s="226" t="s">
        <v>29</v>
      </c>
      <c r="K44" s="226"/>
      <c r="L44" s="226" t="s">
        <v>42</v>
      </c>
      <c r="M44" s="53" t="s">
        <v>148</v>
      </c>
      <c r="N44" s="156" t="s">
        <v>723</v>
      </c>
      <c r="O44" s="230">
        <v>42233</v>
      </c>
    </row>
    <row r="45" spans="1:16384" s="203" customFormat="1" ht="22.5" x14ac:dyDescent="0.2">
      <c r="A45" s="52" t="s">
        <v>670</v>
      </c>
      <c r="B45" s="52" t="s">
        <v>266</v>
      </c>
      <c r="C45" s="52" t="s">
        <v>1395</v>
      </c>
      <c r="D45" s="35">
        <v>6179094</v>
      </c>
      <c r="E45" s="56">
        <v>2700</v>
      </c>
      <c r="F45" s="52" t="s">
        <v>20</v>
      </c>
      <c r="G45" s="295">
        <v>18509</v>
      </c>
      <c r="H45" s="52" t="s">
        <v>2944</v>
      </c>
      <c r="I45" s="52">
        <v>2015</v>
      </c>
      <c r="J45" s="226" t="s">
        <v>29</v>
      </c>
      <c r="K45" s="226"/>
      <c r="L45" s="52" t="s">
        <v>673</v>
      </c>
      <c r="M45" s="53" t="s">
        <v>148</v>
      </c>
      <c r="N45" s="156" t="s">
        <v>723</v>
      </c>
      <c r="O45" s="230">
        <v>42233</v>
      </c>
    </row>
    <row r="46" spans="1:16384" s="203" customFormat="1" ht="22.5" x14ac:dyDescent="0.2">
      <c r="A46" s="52" t="s">
        <v>670</v>
      </c>
      <c r="B46" s="52" t="s">
        <v>679</v>
      </c>
      <c r="C46" s="52" t="s">
        <v>1395</v>
      </c>
      <c r="D46" s="35">
        <v>13000000</v>
      </c>
      <c r="E46" s="56">
        <v>162</v>
      </c>
      <c r="F46" s="52" t="s">
        <v>20</v>
      </c>
      <c r="G46" s="295">
        <v>9022</v>
      </c>
      <c r="H46" s="52" t="s">
        <v>2944</v>
      </c>
      <c r="I46" s="52">
        <v>2015</v>
      </c>
      <c r="J46" s="226" t="s">
        <v>29</v>
      </c>
      <c r="K46" s="226"/>
      <c r="L46" s="52" t="s">
        <v>673</v>
      </c>
      <c r="M46" s="53" t="s">
        <v>148</v>
      </c>
      <c r="N46" s="156" t="s">
        <v>723</v>
      </c>
      <c r="O46" s="230">
        <v>42233</v>
      </c>
    </row>
    <row r="47" spans="1:16384" s="203" customFormat="1" ht="22.5" x14ac:dyDescent="0.2">
      <c r="A47" s="52" t="s">
        <v>670</v>
      </c>
      <c r="B47" s="52" t="s">
        <v>703</v>
      </c>
      <c r="C47" s="52" t="s">
        <v>1395</v>
      </c>
      <c r="D47" s="35">
        <v>7700000</v>
      </c>
      <c r="E47" s="56">
        <v>2326</v>
      </c>
      <c r="F47" s="52" t="s">
        <v>20</v>
      </c>
      <c r="G47" s="295">
        <v>8550</v>
      </c>
      <c r="H47" s="52" t="s">
        <v>2944</v>
      </c>
      <c r="I47" s="52">
        <v>2015</v>
      </c>
      <c r="J47" s="226" t="s">
        <v>29</v>
      </c>
      <c r="K47" s="226"/>
      <c r="L47" s="52" t="s">
        <v>673</v>
      </c>
      <c r="M47" s="53" t="s">
        <v>148</v>
      </c>
      <c r="N47" s="156" t="s">
        <v>723</v>
      </c>
      <c r="O47" s="230">
        <v>42233</v>
      </c>
    </row>
    <row r="48" spans="1:16384" s="203" customFormat="1" ht="22.5" x14ac:dyDescent="0.2">
      <c r="A48" s="52" t="s">
        <v>670</v>
      </c>
      <c r="B48" s="52" t="s">
        <v>1749</v>
      </c>
      <c r="C48" s="52" t="s">
        <v>1395</v>
      </c>
      <c r="D48" s="35">
        <v>15000000</v>
      </c>
      <c r="E48" s="56">
        <v>3043</v>
      </c>
      <c r="F48" s="52" t="s">
        <v>20</v>
      </c>
      <c r="G48" s="295">
        <v>107469.11</v>
      </c>
      <c r="H48" s="52" t="s">
        <v>2944</v>
      </c>
      <c r="I48" s="52">
        <v>2015</v>
      </c>
      <c r="J48" s="226" t="s">
        <v>29</v>
      </c>
      <c r="K48" s="226"/>
      <c r="L48" s="52" t="s">
        <v>673</v>
      </c>
      <c r="M48" s="53" t="s">
        <v>148</v>
      </c>
      <c r="N48" s="156" t="s">
        <v>723</v>
      </c>
      <c r="O48" s="230">
        <v>42233</v>
      </c>
    </row>
    <row r="49" spans="1:15" s="203" customFormat="1" ht="22.5" x14ac:dyDescent="0.2">
      <c r="A49" s="52" t="s">
        <v>670</v>
      </c>
      <c r="B49" s="52" t="s">
        <v>201</v>
      </c>
      <c r="C49" s="52" t="s">
        <v>1746</v>
      </c>
      <c r="D49" s="35">
        <v>6658544</v>
      </c>
      <c r="E49" s="56">
        <v>808193</v>
      </c>
      <c r="F49" s="52" t="s">
        <v>20</v>
      </c>
      <c r="G49" s="295">
        <v>296051.44</v>
      </c>
      <c r="H49" s="52" t="s">
        <v>2945</v>
      </c>
      <c r="I49" s="52">
        <v>2015</v>
      </c>
      <c r="J49" s="226" t="s">
        <v>29</v>
      </c>
      <c r="K49" s="226"/>
      <c r="L49" s="52" t="s">
        <v>673</v>
      </c>
      <c r="M49" s="53" t="s">
        <v>148</v>
      </c>
      <c r="N49" s="156" t="s">
        <v>723</v>
      </c>
      <c r="O49" s="230">
        <v>42233</v>
      </c>
    </row>
    <row r="50" spans="1:15" s="203" customFormat="1" ht="22.5" x14ac:dyDescent="0.2">
      <c r="A50" s="52" t="s">
        <v>670</v>
      </c>
      <c r="B50" s="52" t="s">
        <v>201</v>
      </c>
      <c r="C50" s="52" t="s">
        <v>1746</v>
      </c>
      <c r="D50" s="35">
        <v>6658544</v>
      </c>
      <c r="E50" s="56">
        <v>808193</v>
      </c>
      <c r="F50" s="52" t="s">
        <v>20</v>
      </c>
      <c r="G50" s="295">
        <v>189110.15</v>
      </c>
      <c r="H50" s="52" t="s">
        <v>2959</v>
      </c>
      <c r="I50" s="52">
        <v>2015</v>
      </c>
      <c r="J50" s="226" t="s">
        <v>29</v>
      </c>
      <c r="K50" s="226"/>
      <c r="L50" s="52" t="s">
        <v>673</v>
      </c>
      <c r="M50" s="53" t="s">
        <v>148</v>
      </c>
      <c r="N50" s="156" t="s">
        <v>723</v>
      </c>
      <c r="O50" s="230">
        <v>42233</v>
      </c>
    </row>
    <row r="51" spans="1:15" s="203" customFormat="1" ht="22.5" x14ac:dyDescent="0.2">
      <c r="A51" s="52" t="s">
        <v>670</v>
      </c>
      <c r="B51" s="52" t="s">
        <v>1749</v>
      </c>
      <c r="C51" s="52" t="s">
        <v>1746</v>
      </c>
      <c r="D51" s="35">
        <v>1500000</v>
      </c>
      <c r="E51" s="56">
        <v>3043</v>
      </c>
      <c r="F51" s="52" t="s">
        <v>20</v>
      </c>
      <c r="G51" s="35">
        <v>142664</v>
      </c>
      <c r="H51" s="52" t="s">
        <v>2944</v>
      </c>
      <c r="I51" s="52">
        <v>2015</v>
      </c>
      <c r="J51" s="52" t="s">
        <v>2960</v>
      </c>
      <c r="K51" s="52"/>
      <c r="L51" s="52" t="s">
        <v>673</v>
      </c>
      <c r="M51" s="53" t="s">
        <v>148</v>
      </c>
      <c r="N51" s="156" t="s">
        <v>723</v>
      </c>
      <c r="O51" s="230">
        <v>42233</v>
      </c>
    </row>
    <row r="52" spans="1:15" s="203" customFormat="1" ht="22.5" x14ac:dyDescent="0.2">
      <c r="A52" s="52" t="s">
        <v>670</v>
      </c>
      <c r="B52" s="52" t="s">
        <v>201</v>
      </c>
      <c r="C52" s="52" t="s">
        <v>1746</v>
      </c>
      <c r="D52" s="35">
        <v>6658544</v>
      </c>
      <c r="E52" s="56">
        <v>808193</v>
      </c>
      <c r="F52" s="52" t="s">
        <v>20</v>
      </c>
      <c r="G52" s="295">
        <v>176004.67</v>
      </c>
      <c r="H52" s="52" t="s">
        <v>3018</v>
      </c>
      <c r="I52" s="52">
        <v>2015</v>
      </c>
      <c r="J52" s="226" t="s">
        <v>29</v>
      </c>
      <c r="K52" s="226"/>
      <c r="L52" s="52" t="s">
        <v>673</v>
      </c>
      <c r="M52" s="301" t="s">
        <v>148</v>
      </c>
      <c r="N52" s="156" t="s">
        <v>723</v>
      </c>
      <c r="O52" s="230">
        <v>42233</v>
      </c>
    </row>
    <row r="53" spans="1:15" s="203" customFormat="1" ht="22.5" x14ac:dyDescent="0.2">
      <c r="A53" s="52" t="s">
        <v>670</v>
      </c>
      <c r="B53" s="52" t="s">
        <v>684</v>
      </c>
      <c r="C53" s="52" t="s">
        <v>671</v>
      </c>
      <c r="D53" s="35">
        <v>11000000</v>
      </c>
      <c r="E53" s="56">
        <v>789</v>
      </c>
      <c r="F53" s="52" t="s">
        <v>20</v>
      </c>
      <c r="G53" s="35">
        <v>66875.990000000005</v>
      </c>
      <c r="H53" s="52" t="s">
        <v>3019</v>
      </c>
      <c r="I53" s="52">
        <v>2015</v>
      </c>
      <c r="J53" s="226" t="s">
        <v>29</v>
      </c>
      <c r="K53" s="52"/>
      <c r="L53" s="52" t="s">
        <v>673</v>
      </c>
      <c r="M53" s="301" t="s">
        <v>148</v>
      </c>
      <c r="N53" s="156" t="s">
        <v>723</v>
      </c>
      <c r="O53" s="230">
        <v>42233</v>
      </c>
    </row>
    <row r="54" spans="1:15" s="203" customFormat="1" ht="22.5" x14ac:dyDescent="0.2">
      <c r="A54" s="294" t="s">
        <v>200</v>
      </c>
      <c r="B54" s="226" t="s">
        <v>201</v>
      </c>
      <c r="C54" s="294" t="s">
        <v>202</v>
      </c>
      <c r="D54" s="295">
        <v>145835</v>
      </c>
      <c r="E54" s="226">
        <v>808193</v>
      </c>
      <c r="F54" s="294" t="s">
        <v>20</v>
      </c>
      <c r="G54" s="295">
        <v>117222</v>
      </c>
      <c r="H54" s="52" t="s">
        <v>3249</v>
      </c>
      <c r="I54" s="226">
        <v>2015</v>
      </c>
      <c r="J54" s="226" t="s">
        <v>31</v>
      </c>
      <c r="K54" s="226"/>
      <c r="L54" s="226" t="s">
        <v>42</v>
      </c>
      <c r="M54" s="301" t="s">
        <v>148</v>
      </c>
      <c r="N54" s="156" t="s">
        <v>723</v>
      </c>
      <c r="O54" s="230">
        <v>42283</v>
      </c>
    </row>
    <row r="55" spans="1:15" s="203" customFormat="1" ht="45" x14ac:dyDescent="0.2">
      <c r="A55" s="519" t="s">
        <v>3401</v>
      </c>
      <c r="B55" s="520" t="s">
        <v>728</v>
      </c>
      <c r="C55" s="520" t="s">
        <v>722</v>
      </c>
      <c r="D55" s="521"/>
      <c r="E55" s="522">
        <v>3028</v>
      </c>
      <c r="F55" s="520" t="s">
        <v>20</v>
      </c>
      <c r="G55" s="523">
        <v>49322.8</v>
      </c>
      <c r="H55" s="519" t="s">
        <v>3402</v>
      </c>
      <c r="I55" s="519">
        <v>2015</v>
      </c>
      <c r="J55" s="519" t="s">
        <v>31</v>
      </c>
      <c r="K55" s="519"/>
      <c r="L55" s="519" t="s">
        <v>673</v>
      </c>
      <c r="M55" s="524" t="s">
        <v>148</v>
      </c>
      <c r="N55" s="525" t="s">
        <v>723</v>
      </c>
      <c r="O55" s="526" t="s">
        <v>99</v>
      </c>
    </row>
    <row r="56" spans="1:15" s="226" customFormat="1" x14ac:dyDescent="0.2">
      <c r="A56" s="226" t="s">
        <v>670</v>
      </c>
      <c r="B56" s="226" t="s">
        <v>1786</v>
      </c>
      <c r="C56" s="226" t="s">
        <v>1395</v>
      </c>
      <c r="D56" s="295">
        <v>6179094</v>
      </c>
      <c r="E56" s="226">
        <v>2700</v>
      </c>
      <c r="F56" s="226" t="s">
        <v>20</v>
      </c>
      <c r="G56" s="295">
        <v>42743</v>
      </c>
      <c r="H56" s="226" t="s">
        <v>3406</v>
      </c>
      <c r="I56" s="226">
        <v>2015</v>
      </c>
      <c r="J56" s="226" t="s">
        <v>31</v>
      </c>
      <c r="L56" s="226" t="s">
        <v>673</v>
      </c>
      <c r="M56" s="53" t="s">
        <v>148</v>
      </c>
      <c r="N56" s="156" t="s">
        <v>723</v>
      </c>
      <c r="O56" s="230">
        <v>42311</v>
      </c>
    </row>
    <row r="57" spans="1:15" s="226" customFormat="1" x14ac:dyDescent="0.2">
      <c r="A57" s="226" t="s">
        <v>670</v>
      </c>
      <c r="B57" s="226" t="s">
        <v>3404</v>
      </c>
      <c r="C57" s="226" t="s">
        <v>1395</v>
      </c>
      <c r="D57" s="295">
        <v>13000000</v>
      </c>
      <c r="E57" s="226">
        <v>162</v>
      </c>
      <c r="F57" s="226" t="s">
        <v>20</v>
      </c>
      <c r="G57" s="295">
        <v>15813</v>
      </c>
      <c r="H57" s="226" t="s">
        <v>3406</v>
      </c>
      <c r="I57" s="226">
        <v>2015</v>
      </c>
      <c r="J57" s="226" t="s">
        <v>31</v>
      </c>
      <c r="L57" s="226" t="s">
        <v>673</v>
      </c>
      <c r="M57" s="53" t="s">
        <v>148</v>
      </c>
      <c r="N57" s="156" t="s">
        <v>723</v>
      </c>
      <c r="O57" s="230">
        <v>42311</v>
      </c>
    </row>
    <row r="58" spans="1:15" s="226" customFormat="1" x14ac:dyDescent="0.2">
      <c r="A58" s="226" t="s">
        <v>670</v>
      </c>
      <c r="B58" s="226" t="s">
        <v>703</v>
      </c>
      <c r="C58" s="226" t="s">
        <v>1395</v>
      </c>
      <c r="D58" s="295">
        <v>7700000</v>
      </c>
      <c r="E58" s="226">
        <v>2326</v>
      </c>
      <c r="F58" s="226" t="s">
        <v>20</v>
      </c>
      <c r="G58" s="295">
        <v>26603</v>
      </c>
      <c r="H58" s="226" t="s">
        <v>3406</v>
      </c>
      <c r="I58" s="226">
        <v>2015</v>
      </c>
      <c r="J58" s="226" t="s">
        <v>31</v>
      </c>
      <c r="L58" s="226" t="s">
        <v>673</v>
      </c>
      <c r="M58" s="53" t="s">
        <v>148</v>
      </c>
      <c r="N58" s="156" t="s">
        <v>723</v>
      </c>
      <c r="O58" s="230">
        <v>42311</v>
      </c>
    </row>
    <row r="59" spans="1:15" s="226" customFormat="1" x14ac:dyDescent="0.2">
      <c r="A59" s="226" t="s">
        <v>670</v>
      </c>
      <c r="B59" s="226" t="s">
        <v>1749</v>
      </c>
      <c r="C59" s="226" t="s">
        <v>1395</v>
      </c>
      <c r="D59" s="295">
        <v>15000000</v>
      </c>
      <c r="E59" s="226">
        <v>3043</v>
      </c>
      <c r="F59" s="226" t="s">
        <v>20</v>
      </c>
      <c r="G59" s="295">
        <v>132034.57</v>
      </c>
      <c r="H59" s="226" t="s">
        <v>3406</v>
      </c>
      <c r="I59" s="226">
        <v>2015</v>
      </c>
      <c r="J59" s="226" t="s">
        <v>31</v>
      </c>
      <c r="L59" s="226" t="s">
        <v>673</v>
      </c>
      <c r="M59" s="53" t="s">
        <v>148</v>
      </c>
      <c r="N59" s="156" t="s">
        <v>723</v>
      </c>
      <c r="O59" s="230">
        <v>42311</v>
      </c>
    </row>
    <row r="60" spans="1:15" s="226" customFormat="1" x14ac:dyDescent="0.2">
      <c r="A60" s="226" t="s">
        <v>670</v>
      </c>
      <c r="B60" s="226" t="s">
        <v>2232</v>
      </c>
      <c r="C60" s="226" t="s">
        <v>1395</v>
      </c>
      <c r="D60" s="295"/>
      <c r="F60" s="226" t="s">
        <v>20</v>
      </c>
      <c r="G60" s="295">
        <v>3184</v>
      </c>
      <c r="H60" s="226" t="s">
        <v>3406</v>
      </c>
      <c r="I60" s="226">
        <v>2015</v>
      </c>
      <c r="J60" s="226" t="s">
        <v>31</v>
      </c>
      <c r="L60" s="226" t="s">
        <v>673</v>
      </c>
      <c r="M60" s="53" t="s">
        <v>148</v>
      </c>
      <c r="N60" s="156" t="s">
        <v>723</v>
      </c>
      <c r="O60" s="230">
        <v>42311</v>
      </c>
    </row>
    <row r="61" spans="1:15" s="226" customFormat="1" x14ac:dyDescent="0.2">
      <c r="A61" s="226" t="s">
        <v>670</v>
      </c>
      <c r="B61" s="226" t="s">
        <v>681</v>
      </c>
      <c r="C61" s="226" t="s">
        <v>1746</v>
      </c>
      <c r="D61" s="295">
        <v>1500000</v>
      </c>
      <c r="E61" s="226">
        <v>3043</v>
      </c>
      <c r="F61" s="226" t="s">
        <v>20</v>
      </c>
      <c r="G61" s="295">
        <v>211465</v>
      </c>
      <c r="H61" s="226" t="s">
        <v>3406</v>
      </c>
      <c r="I61" s="226">
        <v>2015</v>
      </c>
      <c r="J61" s="226" t="s">
        <v>31</v>
      </c>
      <c r="L61" s="226" t="s">
        <v>673</v>
      </c>
      <c r="M61" s="53" t="s">
        <v>148</v>
      </c>
      <c r="N61" s="156" t="s">
        <v>723</v>
      </c>
      <c r="O61" s="230">
        <v>42311</v>
      </c>
    </row>
    <row r="62" spans="1:15" s="226" customFormat="1" x14ac:dyDescent="0.2">
      <c r="A62" s="226" t="s">
        <v>670</v>
      </c>
      <c r="B62" s="226" t="s">
        <v>684</v>
      </c>
      <c r="C62" s="226" t="s">
        <v>671</v>
      </c>
      <c r="D62" s="295">
        <v>11000000</v>
      </c>
      <c r="E62" s="226">
        <v>789</v>
      </c>
      <c r="F62" s="226" t="s">
        <v>20</v>
      </c>
      <c r="G62" s="295">
        <v>65981.5</v>
      </c>
      <c r="H62" s="226" t="s">
        <v>3405</v>
      </c>
      <c r="I62" s="226">
        <v>2015</v>
      </c>
      <c r="J62" s="226" t="s">
        <v>31</v>
      </c>
      <c r="L62" s="226" t="s">
        <v>673</v>
      </c>
      <c r="M62" s="53" t="s">
        <v>148</v>
      </c>
      <c r="N62" s="156" t="s">
        <v>723</v>
      </c>
      <c r="O62" s="230">
        <v>42311</v>
      </c>
    </row>
    <row r="63" spans="1:15" s="226" customFormat="1" x14ac:dyDescent="0.2">
      <c r="A63" s="226" t="s">
        <v>670</v>
      </c>
      <c r="B63" s="226" t="s">
        <v>201</v>
      </c>
      <c r="C63" s="226" t="s">
        <v>1746</v>
      </c>
      <c r="D63" s="295">
        <v>6658544</v>
      </c>
      <c r="E63" s="226">
        <v>808193</v>
      </c>
      <c r="F63" s="226" t="s">
        <v>20</v>
      </c>
      <c r="G63" s="295">
        <v>208595.36</v>
      </c>
      <c r="H63" s="226" t="s">
        <v>3412</v>
      </c>
      <c r="I63" s="226">
        <v>2015</v>
      </c>
      <c r="J63" s="226" t="s">
        <v>31</v>
      </c>
      <c r="L63" s="226" t="s">
        <v>673</v>
      </c>
      <c r="M63" s="53" t="s">
        <v>148</v>
      </c>
      <c r="N63" s="156" t="s">
        <v>723</v>
      </c>
      <c r="O63" s="230">
        <v>42311</v>
      </c>
    </row>
    <row r="64" spans="1:15" s="226" customFormat="1" x14ac:dyDescent="0.2">
      <c r="A64" s="226" t="s">
        <v>670</v>
      </c>
      <c r="B64" s="226" t="s">
        <v>201</v>
      </c>
      <c r="C64" s="226" t="s">
        <v>1746</v>
      </c>
      <c r="D64" s="295">
        <v>6658544</v>
      </c>
      <c r="E64" s="226">
        <v>808193</v>
      </c>
      <c r="F64" s="226" t="s">
        <v>20</v>
      </c>
      <c r="G64" s="295">
        <v>392085.84</v>
      </c>
      <c r="H64" s="226" t="s">
        <v>3445</v>
      </c>
      <c r="I64" s="226">
        <v>2015</v>
      </c>
      <c r="J64" s="226" t="s">
        <v>31</v>
      </c>
      <c r="L64" s="226" t="s">
        <v>673</v>
      </c>
      <c r="M64" s="53" t="s">
        <v>148</v>
      </c>
      <c r="N64" s="156" t="s">
        <v>723</v>
      </c>
      <c r="O64" s="230">
        <v>42311</v>
      </c>
    </row>
    <row r="65" spans="1:15" s="226" customFormat="1" x14ac:dyDescent="0.2">
      <c r="A65" s="226" t="s">
        <v>670</v>
      </c>
      <c r="B65" s="226" t="s">
        <v>684</v>
      </c>
      <c r="C65" s="226" t="s">
        <v>671</v>
      </c>
      <c r="D65" s="295">
        <v>11000000</v>
      </c>
      <c r="E65" s="226">
        <v>789</v>
      </c>
      <c r="F65" s="226" t="s">
        <v>20</v>
      </c>
      <c r="G65" s="295">
        <v>131680.57999999999</v>
      </c>
      <c r="H65" s="226" t="s">
        <v>3449</v>
      </c>
      <c r="I65" s="226">
        <v>2015</v>
      </c>
      <c r="J65" s="226" t="s">
        <v>31</v>
      </c>
      <c r="L65" s="226" t="s">
        <v>673</v>
      </c>
      <c r="M65" s="53" t="s">
        <v>148</v>
      </c>
      <c r="N65" s="156" t="s">
        <v>723</v>
      </c>
      <c r="O65" s="230">
        <v>42311</v>
      </c>
    </row>
    <row r="66" spans="1:15" s="203" customFormat="1" ht="22.5" x14ac:dyDescent="0.2">
      <c r="A66" s="294" t="s">
        <v>200</v>
      </c>
      <c r="B66" s="226" t="s">
        <v>201</v>
      </c>
      <c r="C66" s="294" t="s">
        <v>202</v>
      </c>
      <c r="D66" s="295">
        <v>119415</v>
      </c>
      <c r="E66" s="226">
        <v>808193</v>
      </c>
      <c r="F66" s="294" t="s">
        <v>20</v>
      </c>
      <c r="G66" s="295">
        <v>86483</v>
      </c>
      <c r="H66" s="52" t="s">
        <v>3628</v>
      </c>
      <c r="I66" s="226">
        <v>2015</v>
      </c>
      <c r="J66" s="226" t="s">
        <v>32</v>
      </c>
      <c r="K66" s="226"/>
      <c r="L66" s="226" t="s">
        <v>42</v>
      </c>
      <c r="M66" s="53" t="s">
        <v>148</v>
      </c>
      <c r="N66" s="226"/>
      <c r="O66" s="226"/>
    </row>
    <row r="67" spans="1:15" s="203" customFormat="1" x14ac:dyDescent="0.2">
      <c r="A67" s="226" t="s">
        <v>670</v>
      </c>
      <c r="B67" s="226" t="s">
        <v>1786</v>
      </c>
      <c r="C67" s="226" t="s">
        <v>1395</v>
      </c>
      <c r="D67" s="295">
        <v>6179094</v>
      </c>
      <c r="E67" s="226">
        <v>2700</v>
      </c>
      <c r="F67" s="226" t="s">
        <v>20</v>
      </c>
      <c r="G67" s="295">
        <v>9044</v>
      </c>
      <c r="H67" s="226" t="s">
        <v>3629</v>
      </c>
      <c r="I67" s="226">
        <v>2015</v>
      </c>
      <c r="J67" s="226" t="s">
        <v>32</v>
      </c>
      <c r="K67" s="226"/>
      <c r="L67" s="226" t="s">
        <v>673</v>
      </c>
      <c r="M67" s="53" t="s">
        <v>148</v>
      </c>
      <c r="N67" s="226"/>
      <c r="O67" s="226"/>
    </row>
    <row r="68" spans="1:15" s="203" customFormat="1" x14ac:dyDescent="0.2">
      <c r="A68" s="226" t="s">
        <v>670</v>
      </c>
      <c r="B68" s="226" t="s">
        <v>3404</v>
      </c>
      <c r="C68" s="226" t="s">
        <v>1395</v>
      </c>
      <c r="D68" s="295">
        <v>13000000</v>
      </c>
      <c r="E68" s="226">
        <v>162</v>
      </c>
      <c r="F68" s="226" t="s">
        <v>20</v>
      </c>
      <c r="G68" s="295">
        <v>15568</v>
      </c>
      <c r="H68" s="226" t="s">
        <v>3629</v>
      </c>
      <c r="I68" s="226">
        <v>2015</v>
      </c>
      <c r="J68" s="226" t="s">
        <v>32</v>
      </c>
      <c r="K68" s="226"/>
      <c r="L68" s="226" t="s">
        <v>673</v>
      </c>
      <c r="M68" s="53" t="s">
        <v>148</v>
      </c>
      <c r="N68" s="226"/>
      <c r="O68" s="226"/>
    </row>
    <row r="69" spans="1:15" s="203" customFormat="1" x14ac:dyDescent="0.2">
      <c r="A69" s="226" t="s">
        <v>670</v>
      </c>
      <c r="B69" s="226" t="s">
        <v>703</v>
      </c>
      <c r="C69" s="226" t="s">
        <v>1395</v>
      </c>
      <c r="D69" s="295">
        <v>7700000</v>
      </c>
      <c r="E69" s="226">
        <v>2326</v>
      </c>
      <c r="F69" s="226" t="s">
        <v>20</v>
      </c>
      <c r="G69" s="295">
        <v>2145</v>
      </c>
      <c r="H69" s="226" t="s">
        <v>3629</v>
      </c>
      <c r="I69" s="226">
        <v>2015</v>
      </c>
      <c r="J69" s="226" t="s">
        <v>32</v>
      </c>
      <c r="K69" s="226"/>
      <c r="L69" s="226" t="s">
        <v>673</v>
      </c>
      <c r="M69" s="53" t="s">
        <v>148</v>
      </c>
      <c r="N69" s="226"/>
      <c r="O69" s="226"/>
    </row>
    <row r="70" spans="1:15" s="203" customFormat="1" x14ac:dyDescent="0.2">
      <c r="A70" s="226" t="s">
        <v>670</v>
      </c>
      <c r="B70" s="226" t="s">
        <v>1749</v>
      </c>
      <c r="C70" s="226" t="s">
        <v>1395</v>
      </c>
      <c r="D70" s="295">
        <v>15000000</v>
      </c>
      <c r="E70" s="226">
        <v>3043</v>
      </c>
      <c r="F70" s="226" t="s">
        <v>20</v>
      </c>
      <c r="G70" s="295">
        <v>107149.95</v>
      </c>
      <c r="H70" s="226" t="s">
        <v>3629</v>
      </c>
      <c r="I70" s="226">
        <v>2015</v>
      </c>
      <c r="J70" s="226" t="s">
        <v>32</v>
      </c>
      <c r="K70" s="226"/>
      <c r="L70" s="226" t="s">
        <v>673</v>
      </c>
      <c r="M70" s="53" t="s">
        <v>148</v>
      </c>
      <c r="N70" s="226"/>
      <c r="O70" s="226"/>
    </row>
    <row r="71" spans="1:15" s="203" customFormat="1" x14ac:dyDescent="0.2">
      <c r="A71" s="226" t="s">
        <v>670</v>
      </c>
      <c r="B71" s="226" t="s">
        <v>2232</v>
      </c>
      <c r="C71" s="226" t="s">
        <v>1395</v>
      </c>
      <c r="D71" s="295"/>
      <c r="E71" s="226"/>
      <c r="F71" s="226" t="s">
        <v>20</v>
      </c>
      <c r="G71" s="295">
        <v>8692</v>
      </c>
      <c r="H71" s="226" t="s">
        <v>3629</v>
      </c>
      <c r="I71" s="226">
        <v>2015</v>
      </c>
      <c r="J71" s="226" t="s">
        <v>32</v>
      </c>
      <c r="K71" s="226"/>
      <c r="L71" s="226" t="s">
        <v>673</v>
      </c>
      <c r="M71" s="53" t="s">
        <v>148</v>
      </c>
      <c r="N71" s="226"/>
      <c r="O71" s="226"/>
    </row>
    <row r="72" spans="1:15" s="203" customFormat="1" x14ac:dyDescent="0.2">
      <c r="A72" s="226" t="s">
        <v>670</v>
      </c>
      <c r="B72" s="226" t="s">
        <v>681</v>
      </c>
      <c r="C72" s="226" t="s">
        <v>1746</v>
      </c>
      <c r="D72" s="295">
        <v>1500000</v>
      </c>
      <c r="E72" s="226">
        <v>3043</v>
      </c>
      <c r="F72" s="226" t="s">
        <v>20</v>
      </c>
      <c r="G72" s="295">
        <v>110139</v>
      </c>
      <c r="H72" s="226" t="s">
        <v>3629</v>
      </c>
      <c r="I72" s="226">
        <v>2015</v>
      </c>
      <c r="J72" s="226" t="s">
        <v>32</v>
      </c>
      <c r="K72" s="226"/>
      <c r="L72" s="226" t="s">
        <v>673</v>
      </c>
      <c r="M72" s="53" t="s">
        <v>148</v>
      </c>
      <c r="N72" s="226"/>
      <c r="O72" s="226"/>
    </row>
    <row r="73" spans="1:15" s="203" customFormat="1" x14ac:dyDescent="0.2">
      <c r="A73" s="226" t="s">
        <v>670</v>
      </c>
      <c r="B73" s="226" t="s">
        <v>684</v>
      </c>
      <c r="C73" s="226" t="s">
        <v>671</v>
      </c>
      <c r="D73" s="295">
        <v>11000000</v>
      </c>
      <c r="E73" s="226">
        <v>789</v>
      </c>
      <c r="F73" s="226" t="s">
        <v>20</v>
      </c>
      <c r="G73" s="295">
        <v>164558.51</v>
      </c>
      <c r="H73" s="226" t="s">
        <v>3630</v>
      </c>
      <c r="I73" s="226">
        <v>2015</v>
      </c>
      <c r="J73" s="226" t="s">
        <v>32</v>
      </c>
      <c r="K73" s="226"/>
      <c r="L73" s="226" t="s">
        <v>673</v>
      </c>
      <c r="M73" s="53" t="s">
        <v>148</v>
      </c>
      <c r="N73" s="226"/>
      <c r="O73" s="226"/>
    </row>
    <row r="74" spans="1:15" s="203" customFormat="1" x14ac:dyDescent="0.2">
      <c r="A74" s="226" t="s">
        <v>35</v>
      </c>
      <c r="B74" s="226" t="s">
        <v>3635</v>
      </c>
      <c r="C74" s="226" t="s">
        <v>3636</v>
      </c>
      <c r="D74" s="295">
        <v>420860</v>
      </c>
      <c r="E74" s="534" t="s">
        <v>3638</v>
      </c>
      <c r="F74" s="226" t="s">
        <v>20</v>
      </c>
      <c r="G74" s="295">
        <v>269140</v>
      </c>
      <c r="H74" s="226" t="s">
        <v>3637</v>
      </c>
      <c r="I74" s="226">
        <v>2015</v>
      </c>
      <c r="J74" s="226" t="s">
        <v>32</v>
      </c>
      <c r="K74" s="226"/>
      <c r="L74" s="226" t="s">
        <v>673</v>
      </c>
      <c r="M74" s="53" t="s">
        <v>148</v>
      </c>
      <c r="N74" s="226"/>
      <c r="O74" s="226"/>
    </row>
    <row r="75" spans="1:15" s="203" customFormat="1" x14ac:dyDescent="0.2">
      <c r="A75" s="226" t="s">
        <v>670</v>
      </c>
      <c r="B75" s="226" t="s">
        <v>201</v>
      </c>
      <c r="C75" s="226" t="s">
        <v>1746</v>
      </c>
      <c r="D75" s="295">
        <v>6658544</v>
      </c>
      <c r="E75" s="226">
        <v>808193</v>
      </c>
      <c r="F75" s="226" t="s">
        <v>20</v>
      </c>
      <c r="G75" s="295">
        <v>121346.34</v>
      </c>
      <c r="H75" s="226" t="s">
        <v>3445</v>
      </c>
      <c r="I75" s="226">
        <v>2015</v>
      </c>
      <c r="J75" s="226" t="s">
        <v>32</v>
      </c>
      <c r="K75" s="226"/>
      <c r="L75" s="226" t="s">
        <v>673</v>
      </c>
      <c r="M75" s="53" t="s">
        <v>148</v>
      </c>
      <c r="N75" s="226"/>
      <c r="O75" s="226"/>
    </row>
    <row r="76" spans="1:15" s="203" customFormat="1" x14ac:dyDescent="0.2">
      <c r="A76" s="226" t="s">
        <v>36</v>
      </c>
      <c r="B76" s="226" t="s">
        <v>2201</v>
      </c>
      <c r="C76" s="226" t="s">
        <v>3469</v>
      </c>
      <c r="D76" s="295" t="s">
        <v>3470</v>
      </c>
      <c r="E76" s="226">
        <v>806972</v>
      </c>
      <c r="F76" s="226" t="s">
        <v>20</v>
      </c>
      <c r="G76" s="295">
        <v>260666.47</v>
      </c>
      <c r="H76" s="226" t="s">
        <v>3471</v>
      </c>
      <c r="I76" s="226">
        <v>2015</v>
      </c>
      <c r="J76" s="226" t="s">
        <v>3475</v>
      </c>
      <c r="K76" s="226" t="s">
        <v>99</v>
      </c>
      <c r="L76" s="226" t="s">
        <v>55</v>
      </c>
      <c r="M76" s="53" t="s">
        <v>148</v>
      </c>
      <c r="N76" s="226" t="s">
        <v>99</v>
      </c>
      <c r="O76" s="226"/>
    </row>
    <row r="77" spans="1:15" s="203" customFormat="1" x14ac:dyDescent="0.2">
      <c r="A77" s="226" t="s">
        <v>35</v>
      </c>
      <c r="B77" s="226" t="s">
        <v>1749</v>
      </c>
      <c r="C77" s="226" t="s">
        <v>3960</v>
      </c>
      <c r="D77" s="295">
        <v>72988.5</v>
      </c>
      <c r="E77" s="559" t="s">
        <v>3958</v>
      </c>
      <c r="F77" s="226" t="s">
        <v>20</v>
      </c>
      <c r="G77" s="295">
        <v>41429.1</v>
      </c>
      <c r="H77" s="226" t="s">
        <v>3959</v>
      </c>
      <c r="I77" s="226">
        <v>2015</v>
      </c>
      <c r="J77" s="226" t="s">
        <v>32</v>
      </c>
      <c r="K77" s="226"/>
      <c r="L77" s="226" t="s">
        <v>673</v>
      </c>
      <c r="M77" s="53" t="s">
        <v>148</v>
      </c>
      <c r="N77" s="226"/>
      <c r="O77" s="226"/>
    </row>
    <row r="78" spans="1:15" s="510" customFormat="1" ht="22.5" x14ac:dyDescent="0.25">
      <c r="A78" s="485" t="s">
        <v>200</v>
      </c>
      <c r="B78" s="485" t="s">
        <v>201</v>
      </c>
      <c r="C78" s="485" t="s">
        <v>4433</v>
      </c>
      <c r="D78" s="482">
        <v>0</v>
      </c>
      <c r="E78" s="578">
        <v>808193</v>
      </c>
      <c r="F78" s="485" t="s">
        <v>4434</v>
      </c>
      <c r="G78" s="482">
        <v>110846.75</v>
      </c>
      <c r="H78" s="485" t="s">
        <v>4435</v>
      </c>
      <c r="I78" s="485">
        <v>2016</v>
      </c>
      <c r="J78" s="485" t="s">
        <v>22</v>
      </c>
      <c r="K78" s="485" t="s">
        <v>4436</v>
      </c>
      <c r="L78" s="485" t="s">
        <v>673</v>
      </c>
      <c r="M78" s="579" t="s">
        <v>148</v>
      </c>
      <c r="N78" s="488" t="s">
        <v>723</v>
      </c>
      <c r="O78" s="580">
        <v>42377</v>
      </c>
    </row>
    <row r="79" spans="1:15" s="10" customFormat="1" x14ac:dyDescent="0.2">
      <c r="D79" s="24"/>
      <c r="G79" s="24"/>
    </row>
    <row r="80" spans="1:15" s="10" customFormat="1" x14ac:dyDescent="0.2">
      <c r="D80" s="24"/>
      <c r="G80" s="24"/>
    </row>
    <row r="81" spans="4:7" s="10" customFormat="1" x14ac:dyDescent="0.2">
      <c r="D81" s="24"/>
      <c r="G81" s="24"/>
    </row>
    <row r="82" spans="4:7" s="10" customFormat="1" x14ac:dyDescent="0.2">
      <c r="D82" s="24"/>
      <c r="G82" s="24"/>
    </row>
    <row r="83" spans="4:7" s="10" customFormat="1" x14ac:dyDescent="0.2">
      <c r="D83" s="24"/>
      <c r="G83" s="24"/>
    </row>
    <row r="84" spans="4:7" s="10" customFormat="1" x14ac:dyDescent="0.2">
      <c r="D84" s="24"/>
      <c r="G84" s="24"/>
    </row>
    <row r="85" spans="4:7" s="10" customFormat="1" x14ac:dyDescent="0.2">
      <c r="D85" s="24"/>
      <c r="G85" s="24"/>
    </row>
    <row r="86" spans="4:7" s="10" customFormat="1" x14ac:dyDescent="0.2">
      <c r="D86" s="24"/>
      <c r="G86" s="24"/>
    </row>
    <row r="87" spans="4:7" s="10" customFormat="1" x14ac:dyDescent="0.2">
      <c r="D87" s="24"/>
      <c r="G87" s="24"/>
    </row>
    <row r="88" spans="4:7" s="10" customFormat="1" x14ac:dyDescent="0.2">
      <c r="D88" s="24"/>
      <c r="G88" s="24"/>
    </row>
    <row r="89" spans="4:7" s="10" customFormat="1" x14ac:dyDescent="0.2">
      <c r="D89" s="24"/>
      <c r="G89" s="24"/>
    </row>
    <row r="90" spans="4:7" s="10" customFormat="1" x14ac:dyDescent="0.2">
      <c r="D90" s="24"/>
      <c r="G90" s="24"/>
    </row>
    <row r="91" spans="4:7" s="10" customFormat="1" x14ac:dyDescent="0.2">
      <c r="D91" s="24"/>
      <c r="G91" s="24"/>
    </row>
    <row r="92" spans="4:7" s="10" customFormat="1" x14ac:dyDescent="0.2">
      <c r="D92" s="24"/>
      <c r="G92" s="24"/>
    </row>
    <row r="93" spans="4:7" s="10" customFormat="1" x14ac:dyDescent="0.2">
      <c r="D93" s="24"/>
      <c r="G93" s="24"/>
    </row>
    <row r="94" spans="4:7" s="10" customFormat="1" x14ac:dyDescent="0.2">
      <c r="D94" s="24"/>
      <c r="G94" s="24"/>
    </row>
    <row r="95" spans="4:7" s="10" customFormat="1" x14ac:dyDescent="0.2">
      <c r="D95" s="24"/>
      <c r="G95" s="24"/>
    </row>
    <row r="96" spans="4:7" s="10" customFormat="1" x14ac:dyDescent="0.2">
      <c r="D96" s="24"/>
      <c r="G96" s="24"/>
    </row>
    <row r="97" spans="4:7" s="10" customFormat="1" x14ac:dyDescent="0.2">
      <c r="D97" s="24"/>
      <c r="G97" s="24"/>
    </row>
    <row r="98" spans="4:7" s="10" customFormat="1" x14ac:dyDescent="0.2">
      <c r="D98" s="24"/>
      <c r="G98" s="24"/>
    </row>
    <row r="99" spans="4:7" s="10" customFormat="1" x14ac:dyDescent="0.2">
      <c r="D99" s="24"/>
      <c r="G99" s="24"/>
    </row>
    <row r="100" spans="4:7" s="10" customFormat="1" x14ac:dyDescent="0.2">
      <c r="D100" s="24"/>
      <c r="G100" s="24"/>
    </row>
    <row r="101" spans="4:7" s="10" customFormat="1" x14ac:dyDescent="0.2">
      <c r="D101" s="24"/>
      <c r="G101" s="24"/>
    </row>
    <row r="102" spans="4:7" s="10" customFormat="1" x14ac:dyDescent="0.2">
      <c r="D102" s="24"/>
      <c r="G102" s="24"/>
    </row>
    <row r="103" spans="4:7" s="10" customFormat="1" x14ac:dyDescent="0.2">
      <c r="D103" s="24"/>
      <c r="G103" s="24"/>
    </row>
    <row r="104" spans="4:7" s="10" customFormat="1" x14ac:dyDescent="0.2">
      <c r="D104" s="24"/>
      <c r="G104" s="24"/>
    </row>
    <row r="105" spans="4:7" s="10" customFormat="1" x14ac:dyDescent="0.2">
      <c r="D105" s="24"/>
      <c r="G105" s="24"/>
    </row>
    <row r="106" spans="4:7" s="10" customFormat="1" x14ac:dyDescent="0.2">
      <c r="D106" s="24"/>
      <c r="G106" s="24"/>
    </row>
    <row r="107" spans="4:7" s="10" customFormat="1" x14ac:dyDescent="0.2">
      <c r="D107" s="24"/>
      <c r="G107" s="24"/>
    </row>
    <row r="108" spans="4:7" s="10" customFormat="1" x14ac:dyDescent="0.2">
      <c r="D108" s="24"/>
      <c r="G108" s="24"/>
    </row>
    <row r="109" spans="4:7" s="10" customFormat="1" x14ac:dyDescent="0.2">
      <c r="D109" s="24"/>
      <c r="G109" s="24"/>
    </row>
    <row r="110" spans="4:7" s="10" customFormat="1" x14ac:dyDescent="0.2">
      <c r="D110" s="24"/>
      <c r="G110" s="24"/>
    </row>
    <row r="111" spans="4:7" s="10" customFormat="1" x14ac:dyDescent="0.2">
      <c r="D111" s="24"/>
      <c r="G111" s="24"/>
    </row>
    <row r="112" spans="4:7" s="10" customFormat="1" x14ac:dyDescent="0.2">
      <c r="D112" s="24"/>
      <c r="G112" s="24"/>
    </row>
  </sheetData>
  <sheetProtection formatCells="0" formatColumns="0" formatRows="0" autoFilter="0"/>
  <protectedRanges>
    <protectedRange sqref="O8 O10:O17 O20:O26" name="Current week"/>
  </protectedRanges>
  <autoFilter ref="A3:O66"/>
  <customSheetViews>
    <customSheetView guid="{5495ECAE-4783-411D-818A-D8EDBC82D2AC}" showAutoFilter="1">
      <pane ySplit="4" topLeftCell="A20" activePane="bottomLeft" state="frozenSplit"/>
      <selection pane="bottomLeft" activeCell="H33" sqref="H33"/>
      <pageMargins left="0.7" right="0.7" top="0.75" bottom="0.75" header="0.3" footer="0.3"/>
      <pageSetup paperSize="5" orientation="landscape" r:id="rId1"/>
      <autoFilter ref="A3:O66"/>
    </customSheetView>
    <customSheetView guid="{99C96E53-20B8-4C39-B2E0-60BB02E5589C}" showAutoFilter="1">
      <pane ySplit="4" topLeftCell="A38" activePane="bottomLeft" state="frozenSplit"/>
      <selection pane="bottomLeft" activeCell="N47" sqref="N47"/>
      <pageMargins left="0.7" right="0.7" top="0.75" bottom="0.75" header="0.3" footer="0.3"/>
      <pageSetup paperSize="5" orientation="landscape" r:id="rId2"/>
      <autoFilter ref="A3:O66"/>
    </customSheetView>
    <customSheetView guid="{8FCB8EB8-4FC2-40FD-A64A-15756752189C}" showAutoFilter="1">
      <pane ySplit="4" topLeftCell="A23" activePane="bottomLeft" state="frozenSplit"/>
      <selection pane="bottomLeft" activeCell="G1" sqref="G1"/>
      <pageMargins left="0.7" right="0.7" top="0.75" bottom="0.75" header="0.3" footer="0.3"/>
      <pageSetup paperSize="5" orientation="landscape" r:id="rId3"/>
      <autoFilter ref="A3:O66"/>
    </customSheetView>
    <customSheetView guid="{D0527416-56DA-471C-B239-7844AAE5BBF2}" showAutoFilter="1">
      <pane ySplit="4" topLeftCell="A50" activePane="bottomLeft" state="frozenSplit"/>
      <selection pane="bottomLeft" activeCell="F59" sqref="F59"/>
      <pageMargins left="0.7" right="0.7" top="0.75" bottom="0.75" header="0.3" footer="0.3"/>
      <pageSetup paperSize="5" orientation="landscape" r:id="rId4"/>
      <autoFilter ref="A3:O66"/>
    </customSheetView>
    <customSheetView guid="{D2AF4B55-6288-4404-BDA4-57667A3D222B}" showAutoFilter="1">
      <pane ySplit="4" topLeftCell="A56" activePane="bottomLeft" state="frozenSplit"/>
      <selection pane="bottomLeft" activeCell="A77" sqref="A77"/>
      <pageMargins left="0.7" right="0.7" top="0.75" bottom="0.75" header="0.3" footer="0.3"/>
      <pageSetup paperSize="5" orientation="landscape" r:id="rId5"/>
      <autoFilter ref="A3:O66"/>
    </customSheetView>
    <customSheetView guid="{F121DFDB-F7EE-4DC0-9C56-78F12606351C}" showAutoFilter="1">
      <pane ySplit="4" topLeftCell="A53" activePane="bottomLeft" state="frozenSplit"/>
      <selection pane="bottomLeft" activeCell="B80" sqref="B80"/>
      <pageMargins left="0.7" right="0.7" top="0.75" bottom="0.75" header="0.3" footer="0.3"/>
      <pageSetup paperSize="5" orientation="landscape" r:id="rId6"/>
      <autoFilter ref="A3:O66"/>
    </customSheetView>
    <customSheetView guid="{408714B3-C490-4A0A-9E6B-4A6408ECE2F9}" filter="1" showAutoFilter="1">
      <pane ySplit="3" topLeftCell="A38" activePane="bottomLeft" state="frozenSplit"/>
      <selection pane="bottomLeft" activeCell="G2" sqref="G2"/>
      <pageMargins left="0.7" right="0.7" top="0.75" bottom="0.75" header="0.3" footer="0.3"/>
      <pageSetup paperSize="5" orientation="landscape" r:id="rId7"/>
      <autoFilter ref="A3:O64">
        <filterColumn colId="0">
          <filters>
            <filter val="Wayne Berube"/>
          </filters>
        </filterColumn>
      </autoFilter>
    </customSheetView>
    <customSheetView guid="{B54B3B29-DBE5-4E05-B57A-733E861AD3D8}" filter="1" showAutoFilter="1">
      <pane ySplit="3" topLeftCell="A35" activePane="bottomLeft" state="frozenSplit"/>
      <selection pane="bottomLeft" activeCell="A66" sqref="A66"/>
      <pageMargins left="0.7" right="0.7" top="0.75" bottom="0.75" header="0.3" footer="0.3"/>
      <pageSetup paperSize="5" orientation="landscape" r:id="rId8"/>
      <autoFilter ref="A3:O64">
        <filterColumn colId="0">
          <filters>
            <filter val="Wayne Berube"/>
          </filters>
        </filterColumn>
      </autoFilter>
    </customSheetView>
    <customSheetView guid="{15204AAF-F8D6-4F5C-B779-8142D767886E}" showAutoFilter="1">
      <pane ySplit="4" topLeftCell="A5" activePane="bottomLeft" state="frozenSplit"/>
      <selection pane="bottomLeft" activeCell="O3" sqref="O3"/>
      <pageMargins left="0.7" right="0.7" top="0.75" bottom="0.75" header="0.3" footer="0.3"/>
      <pageSetup paperSize="5" orientation="landscape" r:id="rId9"/>
      <autoFilter ref="A3:O40"/>
    </customSheetView>
    <customSheetView guid="{8B59E16A-52F3-478D-8070-E07F285B6736}" showAutoFilter="1">
      <pane ySplit="4" topLeftCell="A32" activePane="bottomLeft" state="frozenSplit"/>
      <selection pane="bottomLeft" activeCell="P40" sqref="P40"/>
      <pageMargins left="0.7" right="0.7" top="0.75" bottom="0.75" header="0.3" footer="0.3"/>
      <pageSetup paperSize="5" orientation="landscape" r:id="rId10"/>
      <autoFilter ref="A3:O40"/>
    </customSheetView>
    <customSheetView guid="{E86B1091-79BC-4885-BAD8-FD89DD72A1A1}" showAutoFilter="1">
      <selection activeCell="N22" sqref="N22"/>
      <pageMargins left="0.7" right="0.7" top="0.75" bottom="0.75" header="0.3" footer="0.3"/>
      <pageSetup paperSize="5" orientation="landscape" r:id="rId11"/>
      <autoFilter ref="A3:O16"/>
    </customSheetView>
    <customSheetView guid="{E948BCE7-2060-41BB-8D33-622594444302}" showAutoFilter="1">
      <selection activeCell="G1" sqref="G1"/>
      <pageMargins left="0.7" right="0.7" top="0.75" bottom="0.75" header="0.3" footer="0.3"/>
      <pageSetup paperSize="5" orientation="landscape" r:id="rId12"/>
      <autoFilter ref="A3:O16"/>
    </customSheetView>
    <customSheetView guid="{36D2D0A1-A13B-4BF2-9A8A-F42E50683E85}" showAutoFilter="1">
      <selection activeCell="G1" sqref="G1"/>
      <pageMargins left="0.7" right="0.7" top="0.75" bottom="0.75" header="0.3" footer="0.3"/>
      <pageSetup paperSize="5" orientation="landscape" r:id="rId13"/>
      <autoFilter ref="A3:O16"/>
    </customSheetView>
    <customSheetView guid="{18079F88-A1E0-412F-9473-D8F8B099181E}" showAutoFilter="1">
      <selection activeCell="I27" sqref="I27"/>
      <pageMargins left="0.7" right="0.7" top="0.75" bottom="0.75" header="0.3" footer="0.3"/>
      <pageSetup paperSize="5" orientation="landscape" r:id="rId14"/>
      <autoFilter ref="A3:O16"/>
    </customSheetView>
    <customSheetView guid="{82F36205-E67C-4794-BB0C-024D3E9E2E22}" showAutoFilter="1" topLeftCell="A10">
      <selection activeCell="K16" sqref="K16"/>
      <pageMargins left="0.7" right="0.7" top="0.75" bottom="0.75" header="0.3" footer="0.3"/>
      <pageSetup orientation="portrait" r:id="rId15"/>
      <autoFilter ref="A3:O19"/>
    </customSheetView>
    <customSheetView guid="{F976164E-0E99-4807-8FC3-52215D1D897C}" filter="1" showAutoFilter="1">
      <selection activeCell="C15" sqref="C15"/>
      <pageMargins left="0.7" right="0.7" top="0.75" bottom="0.75" header="0.3" footer="0.3"/>
      <pageSetup orientation="portrait" r:id="rId16"/>
      <autoFilter ref="A3:O14">
        <filterColumn colId="1">
          <filters>
            <filter val="GE Oil &amp; Gas"/>
          </filters>
        </filterColumn>
      </autoFilter>
    </customSheetView>
    <customSheetView guid="{4C04BD47-84CE-4273-ACF8-B93F72B2FC29}" filter="1" showAutoFilter="1">
      <selection activeCell="C15" sqref="C15"/>
      <pageMargins left="0.7" right="0.7" top="0.75" bottom="0.75" header="0.3" footer="0.3"/>
      <pageSetup orientation="portrait" r:id="rId17"/>
      <autoFilter ref="A3:O14">
        <filterColumn colId="1">
          <filters>
            <filter val="GE Oil &amp; Gas"/>
          </filters>
        </filterColumn>
      </autoFilter>
    </customSheetView>
    <customSheetView guid="{B7BCDC88-F3BD-48B0-8DD5-36B47A2B1128}" showAutoFilter="1">
      <selection activeCell="G14" sqref="G14"/>
      <pageMargins left="0.7" right="0.7" top="0.75" bottom="0.75" header="0.3" footer="0.3"/>
      <pageSetup orientation="portrait" r:id="rId18"/>
      <autoFilter ref="A3:O13"/>
    </customSheetView>
    <customSheetView guid="{5FC3DCBB-1083-4C50-A3FD-B9D4538DA773}" showAutoFilter="1">
      <selection activeCell="D20" sqref="D20"/>
      <pageMargins left="0.7" right="0.7" top="0.75" bottom="0.75" header="0.3" footer="0.3"/>
      <pageSetup orientation="portrait" r:id="rId19"/>
      <autoFilter ref="A3:O13"/>
    </customSheetView>
    <customSheetView guid="{E78475F9-8E88-486A-B527-CF4D0005F119}" showAutoFilter="1">
      <selection activeCell="A8" sqref="A8"/>
      <pageMargins left="0.7" right="0.7" top="0.75" bottom="0.75" header="0.3" footer="0.3"/>
      <pageSetup paperSize="5" orientation="landscape" r:id="rId20"/>
      <autoFilter ref="A3:O19"/>
    </customSheetView>
    <customSheetView guid="{D5108DDB-1CA7-4882-8509-9DD5CB1D05D4}" showAutoFilter="1" topLeftCell="A16">
      <selection activeCell="N30" sqref="N30"/>
      <pageMargins left="0.7" right="0.7" top="0.75" bottom="0.75" header="0.3" footer="0.3"/>
      <pageSetup paperSize="5" orientation="landscape" r:id="rId21"/>
      <autoFilter ref="A3:O16"/>
    </customSheetView>
    <customSheetView guid="{6FC8E45E-B7EC-432F-999B-187E52E5BCD1}" filter="1" showAutoFilter="1">
      <pane ySplit="3" topLeftCell="A29" activePane="bottomLeft" state="frozenSplit"/>
      <selection pane="bottomLeft" activeCell="C40" sqref="C40"/>
      <pageMargins left="0.7" right="0.7" top="0.75" bottom="0.75" header="0.3" footer="0.3"/>
      <pageSetup paperSize="5" orientation="landscape" r:id="rId22"/>
      <autoFilter ref="A3:O53">
        <filterColumn colId="0">
          <filters>
            <filter val="Wayne Berube"/>
          </filters>
        </filterColumn>
      </autoFilter>
    </customSheetView>
    <customSheetView guid="{1FBB4969-6CBF-41D4-A639-A7476D452D85}" showAutoFilter="1">
      <pane ySplit="4" topLeftCell="A38" activePane="bottomLeft" state="frozenSplit"/>
      <selection pane="bottomLeft" activeCell="G1" sqref="G1"/>
      <pageMargins left="0.7" right="0.7" top="0.75" bottom="0.75" header="0.3" footer="0.3"/>
      <pageSetup paperSize="5" orientation="landscape" r:id="rId23"/>
      <autoFilter ref="A3:O53"/>
    </customSheetView>
    <customSheetView guid="{8553E7FD-9F31-43F9-9E4D-7B67B2E0411A}" showAutoFilter="1">
      <pane ySplit="4" topLeftCell="A47" activePane="bottomLeft" state="frozenSplit"/>
      <selection pane="bottomLeft" activeCell="D76" sqref="D76"/>
      <pageMargins left="0.7" right="0.7" top="0.75" bottom="0.75" header="0.3" footer="0.3"/>
      <pageSetup paperSize="5" orientation="landscape" r:id="rId24"/>
      <autoFilter ref="A3:O55"/>
    </customSheetView>
    <customSheetView guid="{6DA8A8FD-352D-4610-BC5A-169CD7F1B872}" filter="1" showAutoFilter="1">
      <pane ySplit="3" topLeftCell="A38" activePane="bottomLeft" state="frozenSplit"/>
      <selection pane="bottomLeft" activeCell="G2" sqref="G2"/>
      <pageMargins left="0.7" right="0.7" top="0.75" bottom="0.75" header="0.3" footer="0.3"/>
      <pageSetup paperSize="5" orientation="landscape" r:id="rId25"/>
      <autoFilter ref="A3:O64">
        <filterColumn colId="0">
          <filters>
            <filter val="Wayne Berube"/>
          </filters>
        </filterColumn>
      </autoFilter>
    </customSheetView>
    <customSheetView guid="{2699C5E5-96D4-48DE-87D7-EC09646739BE}" showAutoFilter="1">
      <pane ySplit="4" topLeftCell="A50" activePane="bottomLeft" state="frozenSplit"/>
      <selection pane="bottomLeft" activeCell="F59" sqref="F59"/>
      <pageMargins left="0.7" right="0.7" top="0.75" bottom="0.75" header="0.3" footer="0.3"/>
      <pageSetup paperSize="5" orientation="landscape" r:id="rId26"/>
      <autoFilter ref="A3:O66"/>
    </customSheetView>
    <customSheetView guid="{FBCD9737-53FC-4BBA-9677-9554CB08187D}" showAutoFilter="1">
      <pane ySplit="4" topLeftCell="A23" activePane="bottomLeft" state="frozenSplit"/>
      <selection pane="bottomLeft" activeCell="G1" sqref="G1"/>
      <pageMargins left="0.7" right="0.7" top="0.75" bottom="0.75" header="0.3" footer="0.3"/>
      <pageSetup paperSize="5" orientation="landscape" r:id="rId27"/>
      <autoFilter ref="A3:O66"/>
    </customSheetView>
  </customSheetViews>
  <pageMargins left="0.7" right="0.7" top="0.75" bottom="0.75" header="0.3" footer="0.3"/>
  <pageSetup paperSize="5" orientation="landscape" r:id="rId28"/>
  <legacyDrawing r:id="rId2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G71"/>
  <sheetViews>
    <sheetView topLeftCell="A67" workbookViewId="0">
      <selection activeCell="G2" sqref="G2"/>
    </sheetView>
  </sheetViews>
  <sheetFormatPr defaultRowHeight="15" x14ac:dyDescent="0.25"/>
  <cols>
    <col min="1" max="1" width="9.140625" style="293"/>
    <col min="2" max="2" width="10" style="293" customWidth="1"/>
    <col min="3" max="3" width="9.85546875" style="293" customWidth="1"/>
    <col min="4" max="4" width="15.28515625" style="293" bestFit="1" customWidth="1"/>
    <col min="5" max="5" width="9.7109375" style="293" bestFit="1" customWidth="1"/>
    <col min="6" max="6" width="9.140625" style="293"/>
    <col min="7" max="7" width="13.42578125" style="293" customWidth="1"/>
    <col min="8" max="8" width="41.7109375" style="293" customWidth="1"/>
    <col min="9" max="9" width="9.28515625" style="293" bestFit="1" customWidth="1"/>
    <col min="10" max="10" width="9.140625" style="293"/>
    <col min="11" max="11" width="10.7109375" style="293" bestFit="1" customWidth="1"/>
    <col min="12" max="16384" width="9.140625" style="293"/>
  </cols>
  <sheetData>
    <row r="1" spans="1:59" s="250" customFormat="1" x14ac:dyDescent="0.25">
      <c r="A1" s="245" t="s">
        <v>664</v>
      </c>
      <c r="B1" s="246"/>
      <c r="C1" s="247"/>
      <c r="D1" s="247"/>
      <c r="E1" s="248"/>
      <c r="F1" s="246"/>
      <c r="G1" s="119" t="s">
        <v>4006</v>
      </c>
      <c r="H1" s="246"/>
      <c r="I1" s="246"/>
      <c r="J1" s="246"/>
      <c r="K1" s="246"/>
      <c r="L1" s="246"/>
      <c r="M1" s="246"/>
      <c r="N1" s="246"/>
      <c r="O1" s="246"/>
      <c r="P1" s="249"/>
      <c r="Q1" s="249"/>
      <c r="R1" s="249"/>
      <c r="S1" s="249"/>
      <c r="T1" s="249"/>
      <c r="AH1" s="251" t="s">
        <v>100</v>
      </c>
      <c r="BG1" s="251" t="s">
        <v>111</v>
      </c>
    </row>
    <row r="3" spans="1:59" s="258" customFormat="1" ht="33.75" x14ac:dyDescent="0.25">
      <c r="A3" s="252" t="s">
        <v>0</v>
      </c>
      <c r="B3" s="252" t="s">
        <v>13</v>
      </c>
      <c r="C3" s="252" t="s">
        <v>11</v>
      </c>
      <c r="D3" s="253" t="s">
        <v>14</v>
      </c>
      <c r="E3" s="254" t="s">
        <v>101</v>
      </c>
      <c r="F3" s="252" t="s">
        <v>15</v>
      </c>
      <c r="G3" s="255" t="s">
        <v>149</v>
      </c>
      <c r="H3" s="252" t="s">
        <v>39</v>
      </c>
      <c r="I3" s="252" t="s">
        <v>107</v>
      </c>
      <c r="J3" s="252" t="s">
        <v>21</v>
      </c>
      <c r="K3" s="252" t="s">
        <v>108</v>
      </c>
      <c r="L3" s="252" t="s">
        <v>40</v>
      </c>
      <c r="M3" s="256" t="s">
        <v>102</v>
      </c>
      <c r="N3" s="256" t="s">
        <v>103</v>
      </c>
      <c r="O3" s="252" t="s">
        <v>104</v>
      </c>
      <c r="P3" s="257"/>
      <c r="Q3" s="257"/>
      <c r="R3" s="257"/>
      <c r="S3" s="257"/>
      <c r="T3" s="257"/>
      <c r="AH3" s="259"/>
      <c r="BG3" s="259" t="s">
        <v>113</v>
      </c>
    </row>
    <row r="4" spans="1:59" s="258" customFormat="1" ht="11.25" x14ac:dyDescent="0.25">
      <c r="A4" s="252"/>
      <c r="B4" s="252"/>
      <c r="C4" s="252"/>
      <c r="D4" s="253"/>
      <c r="E4" s="254"/>
      <c r="F4" s="252"/>
      <c r="G4" s="260">
        <f>SUM(G5:G71)</f>
        <v>22846375.989999987</v>
      </c>
      <c r="H4" s="252"/>
      <c r="I4" s="252"/>
      <c r="J4" s="252"/>
      <c r="K4" s="252"/>
      <c r="L4" s="252"/>
      <c r="M4" s="256"/>
      <c r="N4" s="256"/>
      <c r="O4" s="252"/>
      <c r="P4" s="257"/>
      <c r="Q4" s="257"/>
      <c r="R4" s="257"/>
      <c r="S4" s="257"/>
      <c r="T4" s="257"/>
      <c r="AH4" s="259"/>
      <c r="BG4" s="259"/>
    </row>
    <row r="5" spans="1:59" s="261" customFormat="1" ht="45" x14ac:dyDescent="0.25">
      <c r="A5" s="261" t="s">
        <v>305</v>
      </c>
      <c r="B5" s="261" t="s">
        <v>307</v>
      </c>
      <c r="C5" s="261" t="s">
        <v>306</v>
      </c>
      <c r="D5" s="262">
        <v>7047040</v>
      </c>
      <c r="E5" s="263" t="s">
        <v>307</v>
      </c>
      <c r="F5" s="261" t="s">
        <v>392</v>
      </c>
      <c r="G5" s="264">
        <v>585480</v>
      </c>
      <c r="H5" s="261" t="s">
        <v>308</v>
      </c>
      <c r="I5" s="261">
        <v>2015</v>
      </c>
      <c r="J5" s="265" t="s">
        <v>273</v>
      </c>
      <c r="K5" s="266">
        <v>42044</v>
      </c>
      <c r="L5" s="261" t="s">
        <v>309</v>
      </c>
      <c r="M5" s="267" t="s">
        <v>148</v>
      </c>
      <c r="N5" s="267" t="s">
        <v>105</v>
      </c>
    </row>
    <row r="6" spans="1:59" s="261" customFormat="1" ht="75" customHeight="1" x14ac:dyDescent="0.25">
      <c r="A6" s="261" t="s">
        <v>35</v>
      </c>
      <c r="B6" s="261" t="s">
        <v>384</v>
      </c>
      <c r="C6" s="261" t="s">
        <v>395</v>
      </c>
      <c r="D6" s="262">
        <v>6300000</v>
      </c>
      <c r="E6" s="268">
        <v>804468</v>
      </c>
      <c r="F6" s="261" t="s">
        <v>392</v>
      </c>
      <c r="G6" s="264">
        <v>116592</v>
      </c>
      <c r="H6" s="261" t="s">
        <v>401</v>
      </c>
      <c r="I6" s="261">
        <v>2015</v>
      </c>
      <c r="J6" s="265" t="s">
        <v>273</v>
      </c>
      <c r="K6" s="266">
        <v>42069</v>
      </c>
      <c r="L6" s="261" t="s">
        <v>187</v>
      </c>
      <c r="M6" s="267" t="s">
        <v>332</v>
      </c>
      <c r="N6" s="267" t="s">
        <v>394</v>
      </c>
    </row>
    <row r="7" spans="1:59" s="261" customFormat="1" ht="90" x14ac:dyDescent="0.25">
      <c r="A7" s="261" t="s">
        <v>396</v>
      </c>
      <c r="B7" s="261" t="s">
        <v>397</v>
      </c>
      <c r="C7" s="261" t="s">
        <v>398</v>
      </c>
      <c r="D7" s="262">
        <v>24000000</v>
      </c>
      <c r="E7" s="268">
        <v>810354</v>
      </c>
      <c r="F7" s="261" t="s">
        <v>392</v>
      </c>
      <c r="G7" s="264">
        <v>2195818</v>
      </c>
      <c r="H7" s="269" t="s">
        <v>399</v>
      </c>
      <c r="I7" s="261">
        <v>2015</v>
      </c>
      <c r="J7" s="261" t="s">
        <v>380</v>
      </c>
      <c r="K7" s="266">
        <v>42072</v>
      </c>
      <c r="L7" s="261" t="s">
        <v>187</v>
      </c>
      <c r="M7" s="267" t="s">
        <v>332</v>
      </c>
      <c r="N7" s="267" t="s">
        <v>394</v>
      </c>
    </row>
    <row r="8" spans="1:59" s="261" customFormat="1" ht="56.25" x14ac:dyDescent="0.25">
      <c r="A8" s="261" t="s">
        <v>45</v>
      </c>
      <c r="B8" s="261" t="s">
        <v>382</v>
      </c>
      <c r="C8" s="261" t="s">
        <v>381</v>
      </c>
      <c r="D8" s="270">
        <v>3250000</v>
      </c>
      <c r="E8" s="268">
        <v>402819</v>
      </c>
      <c r="F8" s="261" t="s">
        <v>392</v>
      </c>
      <c r="G8" s="264">
        <v>53931</v>
      </c>
      <c r="H8" s="261" t="s">
        <v>391</v>
      </c>
      <c r="I8" s="261">
        <v>2015</v>
      </c>
      <c r="J8" s="261" t="s">
        <v>380</v>
      </c>
      <c r="K8" s="271">
        <v>42065</v>
      </c>
      <c r="L8" s="261" t="s">
        <v>383</v>
      </c>
      <c r="M8" s="267" t="s">
        <v>394</v>
      </c>
      <c r="N8" s="267" t="s">
        <v>394</v>
      </c>
    </row>
    <row r="9" spans="1:59" s="261" customFormat="1" ht="45" x14ac:dyDescent="0.25">
      <c r="A9" s="261" t="s">
        <v>44</v>
      </c>
      <c r="B9" s="261" t="s">
        <v>69</v>
      </c>
      <c r="C9" s="261" t="s">
        <v>410</v>
      </c>
      <c r="D9" s="262">
        <v>5000000</v>
      </c>
      <c r="E9" s="268">
        <v>2336</v>
      </c>
      <c r="F9" s="261" t="s">
        <v>392</v>
      </c>
      <c r="G9" s="264">
        <v>93000</v>
      </c>
      <c r="H9" s="261" t="s">
        <v>411</v>
      </c>
      <c r="I9" s="261">
        <v>2015</v>
      </c>
      <c r="J9" s="261" t="s">
        <v>380</v>
      </c>
      <c r="K9" s="266">
        <v>42079</v>
      </c>
      <c r="L9" s="261" t="s">
        <v>41</v>
      </c>
      <c r="M9" s="267" t="s">
        <v>148</v>
      </c>
      <c r="N9" s="267" t="s">
        <v>105</v>
      </c>
    </row>
    <row r="10" spans="1:59" s="261" customFormat="1" ht="56.25" x14ac:dyDescent="0.25">
      <c r="A10" s="261" t="s">
        <v>34</v>
      </c>
      <c r="B10" s="261" t="s">
        <v>423</v>
      </c>
      <c r="C10" s="261" t="s">
        <v>424</v>
      </c>
      <c r="D10" s="262">
        <v>300000</v>
      </c>
      <c r="E10" s="268" t="s">
        <v>307</v>
      </c>
      <c r="F10" s="261" t="s">
        <v>392</v>
      </c>
      <c r="G10" s="264">
        <v>11833.35</v>
      </c>
      <c r="H10" s="261" t="s">
        <v>426</v>
      </c>
      <c r="I10" s="261">
        <v>2015</v>
      </c>
      <c r="J10" s="261" t="s">
        <v>380</v>
      </c>
      <c r="K10" s="266">
        <v>42086</v>
      </c>
      <c r="L10" s="261" t="s">
        <v>425</v>
      </c>
      <c r="M10" s="267" t="s">
        <v>105</v>
      </c>
      <c r="N10" s="267" t="s">
        <v>105</v>
      </c>
    </row>
    <row r="11" spans="1:59" s="261" customFormat="1" ht="45" x14ac:dyDescent="0.25">
      <c r="A11" s="261" t="s">
        <v>305</v>
      </c>
      <c r="B11" s="261" t="s">
        <v>307</v>
      </c>
      <c r="C11" s="261" t="s">
        <v>450</v>
      </c>
      <c r="D11" s="262"/>
      <c r="E11" s="263" t="s">
        <v>307</v>
      </c>
      <c r="F11" s="261" t="s">
        <v>392</v>
      </c>
      <c r="G11" s="264">
        <v>144220</v>
      </c>
      <c r="H11" s="261" t="s">
        <v>451</v>
      </c>
      <c r="I11" s="261">
        <v>2015</v>
      </c>
      <c r="J11" s="265" t="s">
        <v>380</v>
      </c>
      <c r="K11" s="266">
        <v>42093</v>
      </c>
      <c r="L11" s="261" t="s">
        <v>307</v>
      </c>
      <c r="M11" s="267" t="s">
        <v>148</v>
      </c>
      <c r="N11" s="267" t="s">
        <v>105</v>
      </c>
    </row>
    <row r="12" spans="1:59" s="261" customFormat="1" ht="45" x14ac:dyDescent="0.25">
      <c r="A12" s="261" t="s">
        <v>34</v>
      </c>
      <c r="B12" s="261" t="s">
        <v>662</v>
      </c>
      <c r="D12" s="262"/>
      <c r="E12" s="263"/>
      <c r="F12" s="261" t="s">
        <v>392</v>
      </c>
      <c r="G12" s="272">
        <v>8193.35</v>
      </c>
      <c r="H12" s="261" t="s">
        <v>663</v>
      </c>
      <c r="I12" s="261">
        <v>2015</v>
      </c>
      <c r="J12" s="261" t="s">
        <v>25</v>
      </c>
      <c r="K12" s="266">
        <v>42107</v>
      </c>
      <c r="L12" s="261" t="s">
        <v>187</v>
      </c>
      <c r="M12" s="267" t="s">
        <v>105</v>
      </c>
      <c r="N12" s="267" t="s">
        <v>105</v>
      </c>
    </row>
    <row r="13" spans="1:59" s="275" customFormat="1" ht="45" x14ac:dyDescent="0.25">
      <c r="A13" s="261" t="s">
        <v>670</v>
      </c>
      <c r="B13" s="261" t="s">
        <v>266</v>
      </c>
      <c r="C13" s="261" t="s">
        <v>671</v>
      </c>
      <c r="D13" s="273">
        <v>3542159</v>
      </c>
      <c r="E13" s="274">
        <v>2700</v>
      </c>
      <c r="F13" s="261" t="s">
        <v>392</v>
      </c>
      <c r="G13" s="272">
        <v>5267.11</v>
      </c>
      <c r="H13" s="261" t="s">
        <v>676</v>
      </c>
      <c r="I13" s="261">
        <v>2015</v>
      </c>
      <c r="J13" s="261" t="s">
        <v>25</v>
      </c>
      <c r="K13" s="271">
        <v>42110</v>
      </c>
      <c r="L13" s="261" t="s">
        <v>187</v>
      </c>
      <c r="M13" s="267" t="s">
        <v>148</v>
      </c>
      <c r="N13" s="267" t="s">
        <v>105</v>
      </c>
      <c r="O13" s="261"/>
    </row>
    <row r="14" spans="1:59" s="275" customFormat="1" ht="45" x14ac:dyDescent="0.25">
      <c r="A14" s="261" t="s">
        <v>670</v>
      </c>
      <c r="B14" s="261" t="s">
        <v>266</v>
      </c>
      <c r="C14" s="261" t="s">
        <v>677</v>
      </c>
      <c r="D14" s="276">
        <v>6179094</v>
      </c>
      <c r="E14" s="274">
        <v>2700</v>
      </c>
      <c r="F14" s="261" t="s">
        <v>392</v>
      </c>
      <c r="G14" s="277">
        <v>39757</v>
      </c>
      <c r="H14" s="261" t="s">
        <v>678</v>
      </c>
      <c r="I14" s="261">
        <v>2015</v>
      </c>
      <c r="J14" s="261" t="s">
        <v>25</v>
      </c>
      <c r="K14" s="271">
        <v>42110</v>
      </c>
      <c r="L14" s="261" t="s">
        <v>187</v>
      </c>
      <c r="M14" s="267" t="s">
        <v>148</v>
      </c>
      <c r="N14" s="267" t="s">
        <v>105</v>
      </c>
      <c r="O14" s="261"/>
    </row>
    <row r="15" spans="1:59" s="275" customFormat="1" ht="45" x14ac:dyDescent="0.25">
      <c r="A15" s="261" t="s">
        <v>670</v>
      </c>
      <c r="B15" s="261" t="s">
        <v>679</v>
      </c>
      <c r="C15" s="261" t="s">
        <v>677</v>
      </c>
      <c r="D15" s="278">
        <v>13236369</v>
      </c>
      <c r="E15" s="261">
        <v>162</v>
      </c>
      <c r="F15" s="261" t="s">
        <v>392</v>
      </c>
      <c r="G15" s="272">
        <v>61235.76</v>
      </c>
      <c r="H15" s="261" t="s">
        <v>680</v>
      </c>
      <c r="I15" s="261">
        <v>2015</v>
      </c>
      <c r="J15" s="261" t="s">
        <v>25</v>
      </c>
      <c r="K15" s="271">
        <v>42110</v>
      </c>
      <c r="L15" s="261" t="s">
        <v>187</v>
      </c>
      <c r="M15" s="267" t="s">
        <v>148</v>
      </c>
      <c r="N15" s="267" t="s">
        <v>105</v>
      </c>
      <c r="O15" s="261"/>
    </row>
    <row r="16" spans="1:59" s="275" customFormat="1" ht="45" x14ac:dyDescent="0.25">
      <c r="A16" s="261" t="s">
        <v>670</v>
      </c>
      <c r="B16" s="261" t="s">
        <v>681</v>
      </c>
      <c r="C16" s="261" t="s">
        <v>677</v>
      </c>
      <c r="D16" s="278">
        <v>14659767</v>
      </c>
      <c r="E16" s="261">
        <v>3043</v>
      </c>
      <c r="F16" s="261" t="s">
        <v>392</v>
      </c>
      <c r="G16" s="272">
        <v>29591.97</v>
      </c>
      <c r="H16" s="261" t="s">
        <v>680</v>
      </c>
      <c r="I16" s="261">
        <v>2015</v>
      </c>
      <c r="J16" s="261" t="s">
        <v>25</v>
      </c>
      <c r="K16" s="271">
        <v>42110</v>
      </c>
      <c r="L16" s="261" t="s">
        <v>187</v>
      </c>
      <c r="M16" s="267" t="s">
        <v>148</v>
      </c>
      <c r="N16" s="267" t="s">
        <v>105</v>
      </c>
      <c r="O16" s="261"/>
    </row>
    <row r="17" spans="1:15" s="275" customFormat="1" ht="45" x14ac:dyDescent="0.25">
      <c r="A17" s="261" t="s">
        <v>35</v>
      </c>
      <c r="B17" s="261" t="s">
        <v>307</v>
      </c>
      <c r="C17" s="261" t="s">
        <v>685</v>
      </c>
      <c r="D17" s="278">
        <v>67684031.200000003</v>
      </c>
      <c r="E17" s="261" t="s">
        <v>686</v>
      </c>
      <c r="F17" s="261" t="s">
        <v>392</v>
      </c>
      <c r="G17" s="272">
        <v>1914282.5</v>
      </c>
      <c r="H17" s="261" t="s">
        <v>687</v>
      </c>
      <c r="I17" s="261">
        <v>2015</v>
      </c>
      <c r="J17" s="261" t="s">
        <v>25</v>
      </c>
      <c r="K17" s="271">
        <v>42114</v>
      </c>
      <c r="L17" s="261" t="s">
        <v>323</v>
      </c>
      <c r="M17" s="267" t="s">
        <v>148</v>
      </c>
      <c r="N17" s="267" t="s">
        <v>105</v>
      </c>
      <c r="O17" s="261"/>
    </row>
    <row r="18" spans="1:15" s="275" customFormat="1" ht="45" x14ac:dyDescent="0.25">
      <c r="A18" s="261" t="s">
        <v>670</v>
      </c>
      <c r="B18" s="261" t="s">
        <v>703</v>
      </c>
      <c r="C18" s="261" t="s">
        <v>677</v>
      </c>
      <c r="D18" s="278">
        <v>7700000</v>
      </c>
      <c r="E18" s="261">
        <v>2326</v>
      </c>
      <c r="F18" s="261" t="s">
        <v>392</v>
      </c>
      <c r="G18" s="272">
        <v>22568</v>
      </c>
      <c r="H18" s="261" t="s">
        <v>704</v>
      </c>
      <c r="I18" s="261">
        <v>2015</v>
      </c>
      <c r="J18" s="261" t="s">
        <v>25</v>
      </c>
      <c r="K18" s="271">
        <v>42118</v>
      </c>
      <c r="L18" s="261" t="s">
        <v>187</v>
      </c>
      <c r="M18" s="267" t="s">
        <v>148</v>
      </c>
      <c r="N18" s="267" t="s">
        <v>105</v>
      </c>
      <c r="O18" s="261"/>
    </row>
    <row r="19" spans="1:15" s="275" customFormat="1" ht="45" x14ac:dyDescent="0.25">
      <c r="A19" s="261" t="s">
        <v>106</v>
      </c>
      <c r="B19" s="261" t="s">
        <v>190</v>
      </c>
      <c r="C19" s="261" t="s">
        <v>1089</v>
      </c>
      <c r="D19" s="278"/>
      <c r="E19" s="261"/>
      <c r="F19" s="261" t="s">
        <v>392</v>
      </c>
      <c r="G19" s="272">
        <v>223200</v>
      </c>
      <c r="H19" s="261" t="s">
        <v>1090</v>
      </c>
      <c r="I19" s="261">
        <v>2015</v>
      </c>
      <c r="J19" s="261" t="s">
        <v>26</v>
      </c>
      <c r="K19" s="271">
        <v>42135</v>
      </c>
      <c r="L19" s="261"/>
      <c r="M19" s="267" t="s">
        <v>148</v>
      </c>
      <c r="N19" s="267" t="s">
        <v>105</v>
      </c>
      <c r="O19" s="261"/>
    </row>
    <row r="20" spans="1:15" s="275" customFormat="1" ht="90" x14ac:dyDescent="0.25">
      <c r="A20" s="261" t="s">
        <v>37</v>
      </c>
      <c r="B20" s="261" t="s">
        <v>1108</v>
      </c>
      <c r="C20" s="261" t="s">
        <v>1097</v>
      </c>
      <c r="D20" s="278">
        <v>7000000</v>
      </c>
      <c r="E20" s="261">
        <v>810289</v>
      </c>
      <c r="F20" s="261" t="s">
        <v>110</v>
      </c>
      <c r="G20" s="272">
        <f>(365-31-28-31-30-20)*1000</f>
        <v>225000</v>
      </c>
      <c r="H20" s="261" t="s">
        <v>1109</v>
      </c>
      <c r="I20" s="261">
        <v>2015</v>
      </c>
      <c r="J20" s="261" t="s">
        <v>26</v>
      </c>
      <c r="K20" s="271"/>
      <c r="L20" s="261" t="s">
        <v>1100</v>
      </c>
      <c r="M20" s="267" t="s">
        <v>148</v>
      </c>
      <c r="N20" s="267" t="s">
        <v>105</v>
      </c>
      <c r="O20" s="261"/>
    </row>
    <row r="21" spans="1:15" s="275" customFormat="1" ht="45" x14ac:dyDescent="0.25">
      <c r="A21" s="261" t="s">
        <v>37</v>
      </c>
      <c r="B21" s="261" t="s">
        <v>1108</v>
      </c>
      <c r="C21" s="261" t="s">
        <v>1098</v>
      </c>
      <c r="D21" s="278">
        <v>7000000</v>
      </c>
      <c r="E21" s="261">
        <v>810289</v>
      </c>
      <c r="F21" s="261" t="s">
        <v>110</v>
      </c>
      <c r="G21" s="272">
        <f>10000*8</f>
        <v>80000</v>
      </c>
      <c r="H21" s="261" t="s">
        <v>1099</v>
      </c>
      <c r="I21" s="261">
        <v>2015</v>
      </c>
      <c r="J21" s="261" t="s">
        <v>26</v>
      </c>
      <c r="K21" s="271"/>
      <c r="L21" s="261" t="s">
        <v>1100</v>
      </c>
      <c r="M21" s="267" t="s">
        <v>148</v>
      </c>
      <c r="N21" s="267" t="s">
        <v>105</v>
      </c>
      <c r="O21" s="261"/>
    </row>
    <row r="22" spans="1:15" s="275" customFormat="1" ht="33.75" x14ac:dyDescent="0.25">
      <c r="A22" s="261" t="s">
        <v>37</v>
      </c>
      <c r="B22" s="261" t="s">
        <v>1108</v>
      </c>
      <c r="C22" s="261" t="s">
        <v>1098</v>
      </c>
      <c r="D22" s="278">
        <v>7000000</v>
      </c>
      <c r="E22" s="261">
        <v>810289</v>
      </c>
      <c r="F22" s="261" t="s">
        <v>110</v>
      </c>
      <c r="G22" s="272">
        <f>(365-31)*3100</f>
        <v>1035400</v>
      </c>
      <c r="H22" s="261" t="s">
        <v>1101</v>
      </c>
      <c r="I22" s="261">
        <v>2015</v>
      </c>
      <c r="J22" s="261" t="s">
        <v>26</v>
      </c>
      <c r="K22" s="271"/>
      <c r="L22" s="261" t="s">
        <v>1100</v>
      </c>
      <c r="M22" s="267" t="s">
        <v>148</v>
      </c>
      <c r="N22" s="267" t="s">
        <v>105</v>
      </c>
      <c r="O22" s="261"/>
    </row>
    <row r="23" spans="1:15" s="275" customFormat="1" ht="45" x14ac:dyDescent="0.25">
      <c r="A23" s="261" t="s">
        <v>37</v>
      </c>
      <c r="B23" s="261" t="s">
        <v>1102</v>
      </c>
      <c r="C23" s="261" t="s">
        <v>1103</v>
      </c>
      <c r="D23" s="278">
        <v>3000000</v>
      </c>
      <c r="E23" s="261">
        <v>813371</v>
      </c>
      <c r="F23" s="261" t="s">
        <v>110</v>
      </c>
      <c r="G23" s="272">
        <f>(365-31-28-31-30)*900</f>
        <v>220500</v>
      </c>
      <c r="H23" s="261" t="s">
        <v>1104</v>
      </c>
      <c r="I23" s="261">
        <v>2015</v>
      </c>
      <c r="J23" s="261" t="s">
        <v>26</v>
      </c>
      <c r="K23" s="271"/>
      <c r="L23" s="261" t="s">
        <v>1100</v>
      </c>
      <c r="M23" s="267" t="s">
        <v>148</v>
      </c>
      <c r="N23" s="267" t="s">
        <v>105</v>
      </c>
      <c r="O23" s="261"/>
    </row>
    <row r="24" spans="1:15" s="280" customFormat="1" ht="45" x14ac:dyDescent="0.25">
      <c r="A24" s="261" t="s">
        <v>670</v>
      </c>
      <c r="B24" s="261" t="s">
        <v>681</v>
      </c>
      <c r="C24" s="261" t="s">
        <v>677</v>
      </c>
      <c r="D24" s="278">
        <v>14659767</v>
      </c>
      <c r="E24" s="261">
        <v>3043</v>
      </c>
      <c r="F24" s="261" t="s">
        <v>392</v>
      </c>
      <c r="G24" s="279">
        <v>350353.97</v>
      </c>
      <c r="H24" s="261" t="s">
        <v>1741</v>
      </c>
      <c r="I24" s="261">
        <v>2015</v>
      </c>
      <c r="J24" s="261" t="s">
        <v>27</v>
      </c>
      <c r="K24" s="271">
        <v>42163</v>
      </c>
      <c r="L24" s="261" t="s">
        <v>187</v>
      </c>
      <c r="M24" s="267" t="s">
        <v>148</v>
      </c>
      <c r="N24" s="267" t="s">
        <v>105</v>
      </c>
    </row>
    <row r="25" spans="1:15" s="280" customFormat="1" ht="45" x14ac:dyDescent="0.25">
      <c r="A25" s="261" t="s">
        <v>670</v>
      </c>
      <c r="B25" s="261" t="s">
        <v>684</v>
      </c>
      <c r="C25" s="261" t="s">
        <v>671</v>
      </c>
      <c r="D25" s="278">
        <v>11000000</v>
      </c>
      <c r="E25" s="261">
        <v>789</v>
      </c>
      <c r="F25" s="261" t="s">
        <v>392</v>
      </c>
      <c r="G25" s="279">
        <v>96889.93</v>
      </c>
      <c r="H25" s="261" t="s">
        <v>1743</v>
      </c>
      <c r="I25" s="261">
        <v>2015</v>
      </c>
      <c r="J25" s="261" t="s">
        <v>1742</v>
      </c>
      <c r="K25" s="271">
        <v>42163</v>
      </c>
      <c r="L25" s="261" t="s">
        <v>187</v>
      </c>
      <c r="M25" s="267" t="s">
        <v>148</v>
      </c>
      <c r="N25" s="267" t="s">
        <v>105</v>
      </c>
    </row>
    <row r="26" spans="1:15" s="280" customFormat="1" ht="45" x14ac:dyDescent="0.25">
      <c r="A26" s="261" t="s">
        <v>670</v>
      </c>
      <c r="B26" s="261" t="s">
        <v>1744</v>
      </c>
      <c r="C26" s="261" t="s">
        <v>677</v>
      </c>
      <c r="D26" s="278">
        <v>6179094</v>
      </c>
      <c r="E26" s="261">
        <v>2700</v>
      </c>
      <c r="F26" s="261" t="s">
        <v>392</v>
      </c>
      <c r="G26" s="279">
        <v>35658.1</v>
      </c>
      <c r="H26" s="261" t="s">
        <v>1745</v>
      </c>
      <c r="I26" s="261">
        <v>2015</v>
      </c>
      <c r="J26" s="261" t="s">
        <v>27</v>
      </c>
      <c r="K26" s="271">
        <v>42163</v>
      </c>
      <c r="L26" s="261" t="s">
        <v>187</v>
      </c>
      <c r="M26" s="267" t="s">
        <v>148</v>
      </c>
      <c r="N26" s="267" t="s">
        <v>105</v>
      </c>
    </row>
    <row r="27" spans="1:15" s="280" customFormat="1" ht="45" x14ac:dyDescent="0.25">
      <c r="A27" s="261" t="s">
        <v>670</v>
      </c>
      <c r="B27" s="261" t="s">
        <v>679</v>
      </c>
      <c r="C27" s="261" t="s">
        <v>677</v>
      </c>
      <c r="D27" s="278">
        <v>13236369</v>
      </c>
      <c r="E27" s="261">
        <v>162</v>
      </c>
      <c r="F27" s="261" t="s">
        <v>392</v>
      </c>
      <c r="G27" s="279">
        <v>59025</v>
      </c>
      <c r="H27" s="261" t="s">
        <v>1745</v>
      </c>
      <c r="I27" s="261">
        <v>2015</v>
      </c>
      <c r="J27" s="261" t="s">
        <v>27</v>
      </c>
      <c r="K27" s="271">
        <v>42163</v>
      </c>
      <c r="L27" s="261" t="s">
        <v>187</v>
      </c>
      <c r="M27" s="267" t="s">
        <v>148</v>
      </c>
      <c r="N27" s="267" t="s">
        <v>105</v>
      </c>
    </row>
    <row r="28" spans="1:15" s="280" customFormat="1" ht="45" x14ac:dyDescent="0.25">
      <c r="A28" s="261" t="s">
        <v>670</v>
      </c>
      <c r="B28" s="261" t="s">
        <v>703</v>
      </c>
      <c r="C28" s="261" t="s">
        <v>677</v>
      </c>
      <c r="D28" s="278">
        <v>7700000</v>
      </c>
      <c r="E28" s="261">
        <v>2326</v>
      </c>
      <c r="F28" s="261" t="s">
        <v>392</v>
      </c>
      <c r="G28" s="279">
        <v>25131</v>
      </c>
      <c r="H28" s="261" t="s">
        <v>1745</v>
      </c>
      <c r="I28" s="261">
        <v>2015</v>
      </c>
      <c r="J28" s="261" t="s">
        <v>27</v>
      </c>
      <c r="K28" s="271">
        <v>42163</v>
      </c>
      <c r="L28" s="261" t="s">
        <v>187</v>
      </c>
      <c r="M28" s="267" t="s">
        <v>148</v>
      </c>
      <c r="N28" s="267" t="s">
        <v>105</v>
      </c>
    </row>
    <row r="29" spans="1:15" s="280" customFormat="1" ht="45" x14ac:dyDescent="0.25">
      <c r="A29" s="261" t="s">
        <v>670</v>
      </c>
      <c r="B29" s="261" t="s">
        <v>681</v>
      </c>
      <c r="C29" s="261" t="s">
        <v>1746</v>
      </c>
      <c r="D29" s="278">
        <v>1500000</v>
      </c>
      <c r="E29" s="261">
        <v>3043</v>
      </c>
      <c r="F29" s="261" t="s">
        <v>392</v>
      </c>
      <c r="G29" s="279">
        <v>17014.28</v>
      </c>
      <c r="H29" s="261" t="s">
        <v>1747</v>
      </c>
      <c r="I29" s="261">
        <v>2015</v>
      </c>
      <c r="J29" s="261" t="s">
        <v>27</v>
      </c>
      <c r="K29" s="271">
        <v>42163</v>
      </c>
      <c r="L29" s="261" t="s">
        <v>187</v>
      </c>
      <c r="M29" s="267" t="s">
        <v>148</v>
      </c>
      <c r="N29" s="267" t="s">
        <v>105</v>
      </c>
    </row>
    <row r="30" spans="1:15" s="284" customFormat="1" ht="78.75" x14ac:dyDescent="0.25">
      <c r="A30" s="281" t="s">
        <v>37</v>
      </c>
      <c r="B30" s="281" t="s">
        <v>1763</v>
      </c>
      <c r="C30" s="281" t="s">
        <v>1764</v>
      </c>
      <c r="D30" s="282">
        <v>1250000</v>
      </c>
      <c r="E30" s="283" t="s">
        <v>1765</v>
      </c>
      <c r="F30" s="205" t="s">
        <v>392</v>
      </c>
      <c r="G30" s="279">
        <v>17617.5</v>
      </c>
      <c r="H30" s="206" t="s">
        <v>1766</v>
      </c>
      <c r="I30" s="281">
        <v>2015</v>
      </c>
      <c r="J30" s="261" t="s">
        <v>27</v>
      </c>
      <c r="K30" s="271">
        <v>42163</v>
      </c>
      <c r="L30" s="281" t="s">
        <v>1100</v>
      </c>
      <c r="M30" s="267" t="s">
        <v>148</v>
      </c>
      <c r="N30" s="267" t="s">
        <v>105</v>
      </c>
    </row>
    <row r="31" spans="1:15" s="280" customFormat="1" ht="56.25" x14ac:dyDescent="0.25">
      <c r="A31" s="281" t="s">
        <v>37</v>
      </c>
      <c r="B31" s="281" t="s">
        <v>1763</v>
      </c>
      <c r="C31" s="281" t="s">
        <v>1764</v>
      </c>
      <c r="D31" s="282">
        <v>1250000</v>
      </c>
      <c r="E31" s="283" t="s">
        <v>1765</v>
      </c>
      <c r="F31" s="205" t="s">
        <v>392</v>
      </c>
      <c r="G31" s="279">
        <v>1046.25</v>
      </c>
      <c r="H31" s="206" t="s">
        <v>1778</v>
      </c>
      <c r="I31" s="281">
        <v>2015</v>
      </c>
      <c r="J31" s="261" t="s">
        <v>27</v>
      </c>
      <c r="K31" s="271">
        <v>42166</v>
      </c>
      <c r="L31" s="281" t="s">
        <v>1100</v>
      </c>
      <c r="M31" s="267" t="s">
        <v>148</v>
      </c>
      <c r="N31" s="267" t="s">
        <v>105</v>
      </c>
    </row>
    <row r="32" spans="1:15" s="280" customFormat="1" ht="45" x14ac:dyDescent="0.25">
      <c r="A32" s="261" t="s">
        <v>670</v>
      </c>
      <c r="B32" s="261" t="s">
        <v>684</v>
      </c>
      <c r="C32" s="261" t="s">
        <v>671</v>
      </c>
      <c r="D32" s="278">
        <v>11000000</v>
      </c>
      <c r="E32" s="261">
        <v>789</v>
      </c>
      <c r="F32" s="261" t="s">
        <v>392</v>
      </c>
      <c r="G32" s="279">
        <v>25793.56</v>
      </c>
      <c r="H32" s="261" t="s">
        <v>1795</v>
      </c>
      <c r="I32" s="261">
        <v>2015</v>
      </c>
      <c r="J32" s="261" t="s">
        <v>1742</v>
      </c>
      <c r="K32" s="271">
        <v>42173</v>
      </c>
      <c r="L32" s="261" t="s">
        <v>187</v>
      </c>
      <c r="M32" s="267" t="s">
        <v>148</v>
      </c>
      <c r="N32" s="267" t="s">
        <v>105</v>
      </c>
    </row>
    <row r="33" spans="1:14" s="280" customFormat="1" ht="45" x14ac:dyDescent="0.25">
      <c r="A33" s="261" t="s">
        <v>670</v>
      </c>
      <c r="B33" s="261" t="s">
        <v>1744</v>
      </c>
      <c r="C33" s="261" t="s">
        <v>677</v>
      </c>
      <c r="D33" s="278">
        <v>6179094</v>
      </c>
      <c r="E33" s="261">
        <v>2700</v>
      </c>
      <c r="F33" s="261" t="s">
        <v>392</v>
      </c>
      <c r="G33" s="279">
        <v>38653</v>
      </c>
      <c r="H33" s="261" t="s">
        <v>1796</v>
      </c>
      <c r="I33" s="261">
        <v>2015</v>
      </c>
      <c r="J33" s="261" t="s">
        <v>1742</v>
      </c>
      <c r="K33" s="271">
        <v>42173</v>
      </c>
      <c r="L33" s="261" t="s">
        <v>187</v>
      </c>
      <c r="M33" s="267" t="s">
        <v>148</v>
      </c>
      <c r="N33" s="267" t="s">
        <v>105</v>
      </c>
    </row>
    <row r="34" spans="1:14" s="280" customFormat="1" ht="45" x14ac:dyDescent="0.25">
      <c r="A34" s="261" t="s">
        <v>670</v>
      </c>
      <c r="B34" s="261" t="s">
        <v>703</v>
      </c>
      <c r="C34" s="261" t="s">
        <v>677</v>
      </c>
      <c r="D34" s="278">
        <v>7700000</v>
      </c>
      <c r="E34" s="261">
        <v>2326</v>
      </c>
      <c r="F34" s="261" t="s">
        <v>392</v>
      </c>
      <c r="G34" s="279">
        <v>17006.5</v>
      </c>
      <c r="H34" s="261" t="s">
        <v>1796</v>
      </c>
      <c r="I34" s="261">
        <v>2015</v>
      </c>
      <c r="J34" s="261" t="s">
        <v>1742</v>
      </c>
      <c r="K34" s="271">
        <v>42173</v>
      </c>
      <c r="L34" s="261" t="s">
        <v>187</v>
      </c>
      <c r="M34" s="267" t="s">
        <v>148</v>
      </c>
      <c r="N34" s="267" t="s">
        <v>105</v>
      </c>
    </row>
    <row r="35" spans="1:14" s="280" customFormat="1" ht="45" x14ac:dyDescent="0.25">
      <c r="A35" s="261" t="s">
        <v>670</v>
      </c>
      <c r="B35" s="261" t="s">
        <v>679</v>
      </c>
      <c r="C35" s="261" t="s">
        <v>677</v>
      </c>
      <c r="D35" s="278">
        <v>13236369</v>
      </c>
      <c r="E35" s="261">
        <v>162</v>
      </c>
      <c r="F35" s="261" t="s">
        <v>392</v>
      </c>
      <c r="G35" s="279">
        <v>66967</v>
      </c>
      <c r="H35" s="261" t="s">
        <v>1796</v>
      </c>
      <c r="I35" s="261">
        <v>2015</v>
      </c>
      <c r="J35" s="261" t="s">
        <v>1742</v>
      </c>
      <c r="K35" s="271">
        <v>42173</v>
      </c>
      <c r="L35" s="261" t="s">
        <v>187</v>
      </c>
      <c r="M35" s="267" t="s">
        <v>148</v>
      </c>
      <c r="N35" s="267" t="s">
        <v>105</v>
      </c>
    </row>
    <row r="36" spans="1:14" s="280" customFormat="1" ht="45" x14ac:dyDescent="0.25">
      <c r="A36" s="261" t="s">
        <v>670</v>
      </c>
      <c r="B36" s="261" t="s">
        <v>681</v>
      </c>
      <c r="C36" s="261" t="s">
        <v>1746</v>
      </c>
      <c r="D36" s="278">
        <v>1500000</v>
      </c>
      <c r="E36" s="261">
        <v>3043</v>
      </c>
      <c r="F36" s="261" t="s">
        <v>392</v>
      </c>
      <c r="G36" s="279">
        <v>10560.24</v>
      </c>
      <c r="H36" s="261" t="s">
        <v>1797</v>
      </c>
      <c r="I36" s="261">
        <v>2015</v>
      </c>
      <c r="J36" s="261" t="s">
        <v>1742</v>
      </c>
      <c r="K36" s="271">
        <v>42173</v>
      </c>
      <c r="L36" s="261" t="s">
        <v>187</v>
      </c>
      <c r="M36" s="267" t="s">
        <v>148</v>
      </c>
      <c r="N36" s="267" t="s">
        <v>105</v>
      </c>
    </row>
    <row r="37" spans="1:14" s="280" customFormat="1" ht="45" x14ac:dyDescent="0.25">
      <c r="A37" s="261" t="s">
        <v>35</v>
      </c>
      <c r="B37" s="261" t="s">
        <v>307</v>
      </c>
      <c r="C37" s="261" t="s">
        <v>685</v>
      </c>
      <c r="D37" s="278">
        <v>221000000</v>
      </c>
      <c r="E37" s="261" t="s">
        <v>686</v>
      </c>
      <c r="F37" s="261" t="s">
        <v>392</v>
      </c>
      <c r="G37" s="272">
        <v>12000000</v>
      </c>
      <c r="H37" s="261" t="s">
        <v>1808</v>
      </c>
      <c r="I37" s="261">
        <v>2015</v>
      </c>
      <c r="J37" s="261" t="s">
        <v>27</v>
      </c>
      <c r="K37" s="271">
        <v>42177</v>
      </c>
      <c r="L37" s="261" t="s">
        <v>323</v>
      </c>
      <c r="M37" s="267" t="s">
        <v>148</v>
      </c>
      <c r="N37" s="267" t="s">
        <v>105</v>
      </c>
    </row>
    <row r="38" spans="1:14" s="280" customFormat="1" ht="45" x14ac:dyDescent="0.25">
      <c r="A38" s="261" t="s">
        <v>670</v>
      </c>
      <c r="B38" s="261" t="s">
        <v>1744</v>
      </c>
      <c r="C38" s="261" t="s">
        <v>671</v>
      </c>
      <c r="D38" s="278">
        <v>3542159</v>
      </c>
      <c r="E38" s="261">
        <v>2700</v>
      </c>
      <c r="F38" s="285" t="s">
        <v>392</v>
      </c>
      <c r="G38" s="286">
        <v>52060.47</v>
      </c>
      <c r="H38" s="285" t="s">
        <v>2211</v>
      </c>
      <c r="I38" s="285">
        <v>2015</v>
      </c>
      <c r="J38" s="285" t="s">
        <v>28</v>
      </c>
      <c r="K38" s="287">
        <v>42198</v>
      </c>
      <c r="L38" s="285" t="s">
        <v>187</v>
      </c>
      <c r="M38" s="267" t="s">
        <v>148</v>
      </c>
      <c r="N38" s="267" t="s">
        <v>105</v>
      </c>
    </row>
    <row r="39" spans="1:14" s="280" customFormat="1" ht="45" x14ac:dyDescent="0.25">
      <c r="A39" s="233" t="s">
        <v>670</v>
      </c>
      <c r="B39" s="233" t="s">
        <v>1744</v>
      </c>
      <c r="C39" s="285" t="s">
        <v>1395</v>
      </c>
      <c r="D39" s="288">
        <v>6179094</v>
      </c>
      <c r="E39" s="233">
        <v>2700</v>
      </c>
      <c r="F39" s="233" t="s">
        <v>392</v>
      </c>
      <c r="G39" s="289">
        <v>38428.36</v>
      </c>
      <c r="H39" s="285" t="s">
        <v>2212</v>
      </c>
      <c r="I39" s="233">
        <v>2015</v>
      </c>
      <c r="J39" s="233" t="s">
        <v>28</v>
      </c>
      <c r="K39" s="287">
        <v>42198</v>
      </c>
      <c r="L39" s="233" t="s">
        <v>187</v>
      </c>
      <c r="M39" s="267" t="s">
        <v>148</v>
      </c>
      <c r="N39" s="267" t="s">
        <v>105</v>
      </c>
    </row>
    <row r="40" spans="1:14" s="280" customFormat="1" ht="45" x14ac:dyDescent="0.25">
      <c r="A40" s="233" t="s">
        <v>670</v>
      </c>
      <c r="B40" s="285" t="s">
        <v>679</v>
      </c>
      <c r="C40" s="285" t="s">
        <v>1395</v>
      </c>
      <c r="D40" s="290">
        <v>13236369</v>
      </c>
      <c r="E40" s="285">
        <v>162</v>
      </c>
      <c r="F40" s="233" t="s">
        <v>392</v>
      </c>
      <c r="G40" s="291">
        <v>41797.56</v>
      </c>
      <c r="H40" s="233" t="s">
        <v>2212</v>
      </c>
      <c r="I40" s="233">
        <v>2015</v>
      </c>
      <c r="J40" s="233" t="s">
        <v>28</v>
      </c>
      <c r="K40" s="287">
        <v>42198</v>
      </c>
      <c r="L40" s="233" t="s">
        <v>187</v>
      </c>
      <c r="M40" s="267" t="s">
        <v>148</v>
      </c>
      <c r="N40" s="267" t="s">
        <v>105</v>
      </c>
    </row>
    <row r="41" spans="1:14" s="280" customFormat="1" ht="45" x14ac:dyDescent="0.25">
      <c r="A41" s="233" t="s">
        <v>670</v>
      </c>
      <c r="B41" s="285" t="s">
        <v>703</v>
      </c>
      <c r="C41" s="285" t="s">
        <v>1395</v>
      </c>
      <c r="D41" s="290">
        <v>7700000</v>
      </c>
      <c r="E41" s="285">
        <v>2326</v>
      </c>
      <c r="F41" s="233" t="s">
        <v>392</v>
      </c>
      <c r="G41" s="291">
        <v>17768</v>
      </c>
      <c r="H41" s="233" t="s">
        <v>2212</v>
      </c>
      <c r="I41" s="233">
        <v>2015</v>
      </c>
      <c r="J41" s="233" t="s">
        <v>28</v>
      </c>
      <c r="K41" s="287">
        <v>42198</v>
      </c>
      <c r="L41" s="233" t="s">
        <v>187</v>
      </c>
      <c r="M41" s="267" t="s">
        <v>148</v>
      </c>
      <c r="N41" s="267" t="s">
        <v>105</v>
      </c>
    </row>
    <row r="42" spans="1:14" s="280" customFormat="1" ht="45" x14ac:dyDescent="0.25">
      <c r="A42" s="233" t="s">
        <v>670</v>
      </c>
      <c r="B42" s="285" t="s">
        <v>681</v>
      </c>
      <c r="C42" s="285" t="s">
        <v>1395</v>
      </c>
      <c r="D42" s="290">
        <v>14659767</v>
      </c>
      <c r="E42" s="285">
        <v>3043</v>
      </c>
      <c r="F42" s="233" t="s">
        <v>392</v>
      </c>
      <c r="G42" s="291">
        <v>255761.58</v>
      </c>
      <c r="H42" s="233" t="s">
        <v>2212</v>
      </c>
      <c r="I42" s="233">
        <v>2015</v>
      </c>
      <c r="J42" s="233" t="s">
        <v>28</v>
      </c>
      <c r="K42" s="287">
        <v>42198</v>
      </c>
      <c r="L42" s="233" t="s">
        <v>187</v>
      </c>
      <c r="M42" s="267" t="s">
        <v>148</v>
      </c>
      <c r="N42" s="267" t="s">
        <v>105</v>
      </c>
    </row>
    <row r="43" spans="1:14" s="280" customFormat="1" ht="45" x14ac:dyDescent="0.25">
      <c r="A43" s="233" t="s">
        <v>670</v>
      </c>
      <c r="B43" s="233" t="s">
        <v>681</v>
      </c>
      <c r="C43" s="285" t="s">
        <v>1746</v>
      </c>
      <c r="D43" s="290">
        <v>1500000</v>
      </c>
      <c r="E43" s="285">
        <v>3043</v>
      </c>
      <c r="F43" s="233" t="s">
        <v>392</v>
      </c>
      <c r="G43" s="291">
        <v>19809.21</v>
      </c>
      <c r="H43" s="233" t="s">
        <v>2213</v>
      </c>
      <c r="I43" s="233">
        <v>2015</v>
      </c>
      <c r="J43" s="233" t="s">
        <v>28</v>
      </c>
      <c r="K43" s="287">
        <v>42198</v>
      </c>
      <c r="L43" s="233" t="s">
        <v>187</v>
      </c>
      <c r="M43" s="267" t="s">
        <v>148</v>
      </c>
      <c r="N43" s="267" t="s">
        <v>105</v>
      </c>
    </row>
    <row r="44" spans="1:14" s="280" customFormat="1" ht="45" x14ac:dyDescent="0.25">
      <c r="A44" s="206" t="s">
        <v>670</v>
      </c>
      <c r="B44" s="261" t="s">
        <v>684</v>
      </c>
      <c r="C44" s="261" t="s">
        <v>671</v>
      </c>
      <c r="D44" s="290">
        <v>11000000</v>
      </c>
      <c r="E44" s="261">
        <v>789</v>
      </c>
      <c r="F44" s="206" t="s">
        <v>392</v>
      </c>
      <c r="G44" s="291">
        <v>41554.42</v>
      </c>
      <c r="H44" s="206" t="s">
        <v>2235</v>
      </c>
      <c r="I44" s="206">
        <v>2015</v>
      </c>
      <c r="J44" s="206" t="s">
        <v>2240</v>
      </c>
      <c r="K44" s="292">
        <v>42220</v>
      </c>
      <c r="L44" s="233" t="s">
        <v>187</v>
      </c>
      <c r="M44" s="267" t="s">
        <v>148</v>
      </c>
      <c r="N44" s="267" t="s">
        <v>105</v>
      </c>
    </row>
    <row r="45" spans="1:14" s="280" customFormat="1" ht="45" x14ac:dyDescent="0.25">
      <c r="A45" s="206" t="s">
        <v>670</v>
      </c>
      <c r="B45" s="261" t="s">
        <v>2236</v>
      </c>
      <c r="C45" s="261" t="s">
        <v>2233</v>
      </c>
      <c r="F45" s="206" t="s">
        <v>392</v>
      </c>
      <c r="G45" s="291">
        <v>14949.1</v>
      </c>
      <c r="H45" s="206" t="s">
        <v>2237</v>
      </c>
      <c r="I45" s="206">
        <v>2015</v>
      </c>
      <c r="J45" s="206" t="s">
        <v>2240</v>
      </c>
      <c r="K45" s="292">
        <v>42220</v>
      </c>
      <c r="L45" s="233" t="s">
        <v>187</v>
      </c>
      <c r="M45" s="267" t="s">
        <v>148</v>
      </c>
      <c r="N45" s="267" t="s">
        <v>105</v>
      </c>
    </row>
    <row r="46" spans="1:14" s="280" customFormat="1" ht="45" x14ac:dyDescent="0.25">
      <c r="A46" s="233" t="s">
        <v>670</v>
      </c>
      <c r="B46" s="233" t="s">
        <v>1744</v>
      </c>
      <c r="C46" s="285" t="s">
        <v>1395</v>
      </c>
      <c r="D46" s="288">
        <v>6179094</v>
      </c>
      <c r="E46" s="233">
        <v>2700</v>
      </c>
      <c r="F46" s="233" t="s">
        <v>392</v>
      </c>
      <c r="G46" s="279">
        <v>36323</v>
      </c>
      <c r="H46" s="261" t="s">
        <v>2946</v>
      </c>
      <c r="I46" s="233">
        <v>2015</v>
      </c>
      <c r="J46" s="206" t="s">
        <v>2240</v>
      </c>
      <c r="K46" s="300">
        <v>42241</v>
      </c>
      <c r="L46" s="233" t="s">
        <v>187</v>
      </c>
      <c r="M46" s="267" t="s">
        <v>148</v>
      </c>
      <c r="N46" s="267" t="s">
        <v>105</v>
      </c>
    </row>
    <row r="47" spans="1:14" s="280" customFormat="1" ht="45" x14ac:dyDescent="0.25">
      <c r="A47" s="233" t="s">
        <v>670</v>
      </c>
      <c r="B47" s="285" t="s">
        <v>679</v>
      </c>
      <c r="C47" s="285" t="s">
        <v>1395</v>
      </c>
      <c r="D47" s="290">
        <v>13236369</v>
      </c>
      <c r="E47" s="285">
        <v>162</v>
      </c>
      <c r="F47" s="233" t="s">
        <v>392</v>
      </c>
      <c r="G47" s="279">
        <v>47096.23</v>
      </c>
      <c r="H47" s="261" t="s">
        <v>2946</v>
      </c>
      <c r="I47" s="233">
        <v>2015</v>
      </c>
      <c r="J47" s="206" t="s">
        <v>2240</v>
      </c>
      <c r="K47" s="300">
        <v>42241</v>
      </c>
      <c r="L47" s="233" t="s">
        <v>187</v>
      </c>
      <c r="M47" s="267" t="s">
        <v>148</v>
      </c>
      <c r="N47" s="267" t="s">
        <v>105</v>
      </c>
    </row>
    <row r="48" spans="1:14" s="280" customFormat="1" ht="45" x14ac:dyDescent="0.25">
      <c r="A48" s="233" t="s">
        <v>670</v>
      </c>
      <c r="B48" s="285" t="s">
        <v>703</v>
      </c>
      <c r="C48" s="285" t="s">
        <v>1395</v>
      </c>
      <c r="D48" s="290">
        <v>7700000</v>
      </c>
      <c r="E48" s="285">
        <v>2326</v>
      </c>
      <c r="F48" s="233" t="s">
        <v>392</v>
      </c>
      <c r="G48" s="279">
        <v>18646</v>
      </c>
      <c r="H48" s="261" t="s">
        <v>2946</v>
      </c>
      <c r="I48" s="233">
        <v>2015</v>
      </c>
      <c r="J48" s="206" t="s">
        <v>2240</v>
      </c>
      <c r="K48" s="300">
        <v>42241</v>
      </c>
      <c r="L48" s="233" t="s">
        <v>187</v>
      </c>
      <c r="M48" s="267" t="s">
        <v>148</v>
      </c>
      <c r="N48" s="267" t="s">
        <v>105</v>
      </c>
    </row>
    <row r="49" spans="1:14" s="280" customFormat="1" ht="45" x14ac:dyDescent="0.25">
      <c r="A49" s="233" t="s">
        <v>670</v>
      </c>
      <c r="B49" s="285" t="s">
        <v>681</v>
      </c>
      <c r="C49" s="285" t="s">
        <v>1395</v>
      </c>
      <c r="D49" s="290">
        <v>14659767</v>
      </c>
      <c r="E49" s="285">
        <v>3043</v>
      </c>
      <c r="F49" s="233" t="s">
        <v>392</v>
      </c>
      <c r="G49" s="279">
        <v>216545.56</v>
      </c>
      <c r="H49" s="261" t="s">
        <v>2946</v>
      </c>
      <c r="I49" s="233">
        <v>2015</v>
      </c>
      <c r="J49" s="206" t="s">
        <v>2240</v>
      </c>
      <c r="K49" s="300">
        <v>42241</v>
      </c>
      <c r="L49" s="233" t="s">
        <v>187</v>
      </c>
      <c r="M49" s="267" t="s">
        <v>148</v>
      </c>
      <c r="N49" s="267" t="s">
        <v>105</v>
      </c>
    </row>
    <row r="50" spans="1:14" s="280" customFormat="1" ht="45" x14ac:dyDescent="0.25">
      <c r="A50" s="206" t="s">
        <v>670</v>
      </c>
      <c r="B50" s="261" t="s">
        <v>2236</v>
      </c>
      <c r="C50" s="261" t="s">
        <v>2233</v>
      </c>
      <c r="F50" s="206" t="s">
        <v>392</v>
      </c>
      <c r="G50" s="279">
        <v>3940</v>
      </c>
      <c r="H50" s="261" t="s">
        <v>2946</v>
      </c>
      <c r="I50" s="206">
        <v>2015</v>
      </c>
      <c r="J50" s="206" t="s">
        <v>2240</v>
      </c>
      <c r="K50" s="300">
        <v>42241</v>
      </c>
      <c r="L50" s="233" t="s">
        <v>187</v>
      </c>
      <c r="M50" s="267" t="s">
        <v>148</v>
      </c>
      <c r="N50" s="267" t="s">
        <v>105</v>
      </c>
    </row>
    <row r="51" spans="1:14" s="280" customFormat="1" ht="45" x14ac:dyDescent="0.25">
      <c r="A51" s="233" t="s">
        <v>670</v>
      </c>
      <c r="B51" s="233" t="s">
        <v>681</v>
      </c>
      <c r="C51" s="285" t="s">
        <v>1746</v>
      </c>
      <c r="D51" s="290">
        <v>1500000</v>
      </c>
      <c r="E51" s="285">
        <v>3043</v>
      </c>
      <c r="F51" s="233" t="s">
        <v>392</v>
      </c>
      <c r="G51" s="291">
        <v>17115.88</v>
      </c>
      <c r="H51" s="206" t="s">
        <v>2961</v>
      </c>
      <c r="I51" s="233">
        <v>2015</v>
      </c>
      <c r="J51" s="206" t="s">
        <v>2240</v>
      </c>
      <c r="K51" s="300">
        <v>42241</v>
      </c>
      <c r="L51" s="233" t="s">
        <v>187</v>
      </c>
      <c r="M51" s="267" t="s">
        <v>148</v>
      </c>
      <c r="N51" s="267" t="s">
        <v>105</v>
      </c>
    </row>
    <row r="52" spans="1:14" s="280" customFormat="1" ht="45" x14ac:dyDescent="0.25">
      <c r="A52" s="206" t="s">
        <v>670</v>
      </c>
      <c r="B52" s="261" t="s">
        <v>684</v>
      </c>
      <c r="C52" s="261" t="s">
        <v>671</v>
      </c>
      <c r="D52" s="290">
        <v>11000000</v>
      </c>
      <c r="E52" s="261">
        <v>789</v>
      </c>
      <c r="F52" s="206" t="s">
        <v>392</v>
      </c>
      <c r="G52" s="291">
        <v>35746.42</v>
      </c>
      <c r="H52" s="206" t="s">
        <v>3017</v>
      </c>
      <c r="I52" s="206">
        <v>2015</v>
      </c>
      <c r="J52" s="206" t="s">
        <v>2240</v>
      </c>
      <c r="K52" s="300">
        <v>42241</v>
      </c>
      <c r="L52" s="233" t="s">
        <v>187</v>
      </c>
      <c r="M52" s="267" t="s">
        <v>148</v>
      </c>
      <c r="N52" s="267" t="s">
        <v>105</v>
      </c>
    </row>
    <row r="53" spans="1:14" s="516" customFormat="1" ht="45" x14ac:dyDescent="0.25">
      <c r="A53" s="206" t="s">
        <v>670</v>
      </c>
      <c r="B53" s="206" t="s">
        <v>1744</v>
      </c>
      <c r="C53" s="206" t="s">
        <v>1395</v>
      </c>
      <c r="D53" s="513">
        <v>6179094</v>
      </c>
      <c r="E53" s="206">
        <v>2700</v>
      </c>
      <c r="F53" s="206" t="s">
        <v>392</v>
      </c>
      <c r="G53" s="514">
        <v>50829</v>
      </c>
      <c r="H53" s="206" t="s">
        <v>3407</v>
      </c>
      <c r="I53" s="206">
        <v>2015</v>
      </c>
      <c r="J53" s="206" t="s">
        <v>3408</v>
      </c>
      <c r="K53" s="515">
        <v>42285</v>
      </c>
      <c r="L53" s="206" t="s">
        <v>187</v>
      </c>
      <c r="M53" s="267" t="s">
        <v>148</v>
      </c>
      <c r="N53" s="267" t="s">
        <v>105</v>
      </c>
    </row>
    <row r="54" spans="1:14" s="516" customFormat="1" ht="45" x14ac:dyDescent="0.25">
      <c r="A54" s="206" t="s">
        <v>670</v>
      </c>
      <c r="B54" s="206" t="s">
        <v>679</v>
      </c>
      <c r="C54" s="206" t="s">
        <v>1395</v>
      </c>
      <c r="D54" s="513">
        <v>13236369</v>
      </c>
      <c r="E54" s="206">
        <v>162</v>
      </c>
      <c r="F54" s="206" t="s">
        <v>392</v>
      </c>
      <c r="G54" s="514">
        <v>80700.759999999995</v>
      </c>
      <c r="H54" s="206" t="s">
        <v>3407</v>
      </c>
      <c r="I54" s="206">
        <v>2015</v>
      </c>
      <c r="J54" s="206" t="s">
        <v>3408</v>
      </c>
      <c r="K54" s="515">
        <v>42285</v>
      </c>
      <c r="L54" s="206" t="s">
        <v>187</v>
      </c>
      <c r="M54" s="267" t="s">
        <v>148</v>
      </c>
      <c r="N54" s="267" t="s">
        <v>105</v>
      </c>
    </row>
    <row r="55" spans="1:14" s="516" customFormat="1" ht="45" x14ac:dyDescent="0.25">
      <c r="A55" s="206" t="s">
        <v>670</v>
      </c>
      <c r="B55" s="206" t="s">
        <v>703</v>
      </c>
      <c r="C55" s="206" t="s">
        <v>1395</v>
      </c>
      <c r="D55" s="513">
        <v>7700000</v>
      </c>
      <c r="E55" s="206">
        <v>2326</v>
      </c>
      <c r="F55" s="206" t="s">
        <v>392</v>
      </c>
      <c r="G55" s="514">
        <v>23045</v>
      </c>
      <c r="H55" s="206" t="s">
        <v>3407</v>
      </c>
      <c r="I55" s="206">
        <v>2015</v>
      </c>
      <c r="J55" s="206" t="s">
        <v>3408</v>
      </c>
      <c r="K55" s="515">
        <v>42285</v>
      </c>
      <c r="L55" s="206" t="s">
        <v>187</v>
      </c>
      <c r="M55" s="267" t="s">
        <v>148</v>
      </c>
      <c r="N55" s="267" t="s">
        <v>105</v>
      </c>
    </row>
    <row r="56" spans="1:14" s="516" customFormat="1" ht="45" x14ac:dyDescent="0.25">
      <c r="A56" s="206" t="s">
        <v>670</v>
      </c>
      <c r="B56" s="206" t="s">
        <v>681</v>
      </c>
      <c r="C56" s="206" t="s">
        <v>1395</v>
      </c>
      <c r="D56" s="513">
        <v>14659767</v>
      </c>
      <c r="E56" s="206">
        <v>3043</v>
      </c>
      <c r="F56" s="206" t="s">
        <v>392</v>
      </c>
      <c r="G56" s="514">
        <v>414203.54</v>
      </c>
      <c r="H56" s="206" t="s">
        <v>3407</v>
      </c>
      <c r="I56" s="206">
        <v>2015</v>
      </c>
      <c r="J56" s="206" t="s">
        <v>3408</v>
      </c>
      <c r="K56" s="515">
        <v>42285</v>
      </c>
      <c r="L56" s="206" t="s">
        <v>187</v>
      </c>
      <c r="M56" s="267" t="s">
        <v>148</v>
      </c>
      <c r="N56" s="267" t="s">
        <v>105</v>
      </c>
    </row>
    <row r="57" spans="1:14" s="516" customFormat="1" ht="45" x14ac:dyDescent="0.25">
      <c r="A57" s="206" t="s">
        <v>670</v>
      </c>
      <c r="B57" s="206" t="s">
        <v>2236</v>
      </c>
      <c r="C57" s="206" t="s">
        <v>1395</v>
      </c>
      <c r="D57" s="513"/>
      <c r="E57" s="206"/>
      <c r="F57" s="206" t="s">
        <v>392</v>
      </c>
      <c r="G57" s="514">
        <v>20458.580000000002</v>
      </c>
      <c r="H57" s="206" t="s">
        <v>3407</v>
      </c>
      <c r="I57" s="206">
        <v>2015</v>
      </c>
      <c r="J57" s="206" t="s">
        <v>3408</v>
      </c>
      <c r="K57" s="515">
        <v>42285</v>
      </c>
      <c r="L57" s="206" t="s">
        <v>187</v>
      </c>
      <c r="M57" s="267" t="s">
        <v>148</v>
      </c>
      <c r="N57" s="267" t="s">
        <v>105</v>
      </c>
    </row>
    <row r="58" spans="1:14" s="516" customFormat="1" ht="45" x14ac:dyDescent="0.25">
      <c r="A58" s="206" t="s">
        <v>670</v>
      </c>
      <c r="B58" s="206" t="s">
        <v>681</v>
      </c>
      <c r="C58" s="206" t="s">
        <v>1746</v>
      </c>
      <c r="D58" s="513">
        <v>1500000</v>
      </c>
      <c r="E58" s="206">
        <v>3043</v>
      </c>
      <c r="F58" s="206" t="s">
        <v>392</v>
      </c>
      <c r="G58" s="514">
        <v>1465.88</v>
      </c>
      <c r="H58" s="206" t="s">
        <v>3409</v>
      </c>
      <c r="I58" s="206">
        <v>2015</v>
      </c>
      <c r="J58" s="206" t="s">
        <v>3408</v>
      </c>
      <c r="K58" s="515">
        <v>42285</v>
      </c>
      <c r="L58" s="206" t="s">
        <v>187</v>
      </c>
      <c r="M58" s="267" t="s">
        <v>148</v>
      </c>
      <c r="N58" s="267" t="s">
        <v>105</v>
      </c>
    </row>
    <row r="59" spans="1:14" s="516" customFormat="1" ht="45" x14ac:dyDescent="0.25">
      <c r="A59" s="206" t="s">
        <v>670</v>
      </c>
      <c r="B59" s="206" t="s">
        <v>1744</v>
      </c>
      <c r="C59" s="206" t="s">
        <v>671</v>
      </c>
      <c r="D59" s="517">
        <v>3542159</v>
      </c>
      <c r="E59" s="206">
        <v>2700</v>
      </c>
      <c r="F59" s="206" t="s">
        <v>392</v>
      </c>
      <c r="G59" s="513">
        <v>139313.5</v>
      </c>
      <c r="H59" s="206" t="s">
        <v>3410</v>
      </c>
      <c r="I59" s="206">
        <v>2015</v>
      </c>
      <c r="J59" s="206" t="s">
        <v>3408</v>
      </c>
      <c r="K59" s="515">
        <v>42285</v>
      </c>
      <c r="L59" s="206" t="s">
        <v>187</v>
      </c>
      <c r="M59" s="267" t="s">
        <v>148</v>
      </c>
      <c r="N59" s="267" t="s">
        <v>105</v>
      </c>
    </row>
    <row r="60" spans="1:14" s="516" customFormat="1" ht="45" x14ac:dyDescent="0.25">
      <c r="A60" s="206" t="s">
        <v>670</v>
      </c>
      <c r="B60" s="206" t="s">
        <v>684</v>
      </c>
      <c r="C60" s="206" t="s">
        <v>671</v>
      </c>
      <c r="D60" s="517">
        <v>11000000</v>
      </c>
      <c r="E60" s="206">
        <v>789</v>
      </c>
      <c r="F60" s="206" t="s">
        <v>392</v>
      </c>
      <c r="G60" s="514">
        <v>37423</v>
      </c>
      <c r="H60" s="206" t="s">
        <v>3411</v>
      </c>
      <c r="I60" s="206">
        <v>2015</v>
      </c>
      <c r="J60" s="206" t="s">
        <v>3408</v>
      </c>
      <c r="K60" s="515">
        <v>42285</v>
      </c>
      <c r="L60" s="206" t="s">
        <v>187</v>
      </c>
      <c r="M60" s="267" t="s">
        <v>148</v>
      </c>
      <c r="N60" s="267" t="s">
        <v>105</v>
      </c>
    </row>
    <row r="61" spans="1:14" s="516" customFormat="1" ht="45" x14ac:dyDescent="0.25">
      <c r="A61" s="206" t="s">
        <v>670</v>
      </c>
      <c r="B61" s="206" t="s">
        <v>684</v>
      </c>
      <c r="C61" s="206" t="s">
        <v>671</v>
      </c>
      <c r="D61" s="517">
        <v>11000000</v>
      </c>
      <c r="E61" s="206">
        <v>789</v>
      </c>
      <c r="F61" s="206" t="s">
        <v>392</v>
      </c>
      <c r="G61" s="514">
        <v>17772.97</v>
      </c>
      <c r="H61" s="206" t="s">
        <v>3447</v>
      </c>
      <c r="I61" s="206">
        <v>2015</v>
      </c>
      <c r="J61" s="206" t="s">
        <v>3408</v>
      </c>
      <c r="K61" s="515">
        <v>42303</v>
      </c>
      <c r="L61" s="206" t="s">
        <v>3448</v>
      </c>
      <c r="M61" s="267" t="s">
        <v>148</v>
      </c>
      <c r="N61" s="267" t="s">
        <v>105</v>
      </c>
    </row>
    <row r="62" spans="1:14" s="535" customFormat="1" ht="45" x14ac:dyDescent="0.25">
      <c r="A62" s="206" t="s">
        <v>670</v>
      </c>
      <c r="B62" s="206" t="s">
        <v>1744</v>
      </c>
      <c r="C62" s="206" t="s">
        <v>1395</v>
      </c>
      <c r="D62" s="513">
        <v>6179094</v>
      </c>
      <c r="E62" s="206">
        <v>2700</v>
      </c>
      <c r="F62" s="206" t="s">
        <v>392</v>
      </c>
      <c r="G62" s="514">
        <v>15610</v>
      </c>
      <c r="H62" s="206" t="s">
        <v>3632</v>
      </c>
      <c r="I62" s="206">
        <v>2015</v>
      </c>
      <c r="J62" s="206" t="s">
        <v>3631</v>
      </c>
      <c r="K62" s="515">
        <v>42317</v>
      </c>
      <c r="L62" s="206" t="s">
        <v>187</v>
      </c>
      <c r="M62" s="267" t="s">
        <v>148</v>
      </c>
      <c r="N62" s="267" t="s">
        <v>105</v>
      </c>
    </row>
    <row r="63" spans="1:14" s="535" customFormat="1" ht="45" x14ac:dyDescent="0.25">
      <c r="A63" s="206" t="s">
        <v>670</v>
      </c>
      <c r="B63" s="206" t="s">
        <v>679</v>
      </c>
      <c r="C63" s="206" t="s">
        <v>1395</v>
      </c>
      <c r="D63" s="513">
        <v>13236369</v>
      </c>
      <c r="E63" s="206">
        <v>162</v>
      </c>
      <c r="F63" s="206" t="s">
        <v>392</v>
      </c>
      <c r="G63" s="514">
        <v>31053</v>
      </c>
      <c r="H63" s="206" t="s">
        <v>3632</v>
      </c>
      <c r="I63" s="206">
        <v>2015</v>
      </c>
      <c r="J63" s="206" t="s">
        <v>3631</v>
      </c>
      <c r="K63" s="515">
        <v>42317</v>
      </c>
      <c r="L63" s="206" t="s">
        <v>187</v>
      </c>
      <c r="M63" s="267" t="s">
        <v>148</v>
      </c>
      <c r="N63" s="267" t="s">
        <v>105</v>
      </c>
    </row>
    <row r="64" spans="1:14" s="535" customFormat="1" ht="45" x14ac:dyDescent="0.25">
      <c r="A64" s="206" t="s">
        <v>670</v>
      </c>
      <c r="B64" s="206" t="s">
        <v>703</v>
      </c>
      <c r="C64" s="206" t="s">
        <v>1395</v>
      </c>
      <c r="D64" s="513">
        <v>7700000</v>
      </c>
      <c r="E64" s="206">
        <v>2326</v>
      </c>
      <c r="F64" s="206" t="s">
        <v>392</v>
      </c>
      <c r="G64" s="514">
        <v>7614</v>
      </c>
      <c r="H64" s="206" t="s">
        <v>3632</v>
      </c>
      <c r="I64" s="206">
        <v>2015</v>
      </c>
      <c r="J64" s="206" t="s">
        <v>3631</v>
      </c>
      <c r="K64" s="515">
        <v>42317</v>
      </c>
      <c r="L64" s="206" t="s">
        <v>187</v>
      </c>
      <c r="M64" s="267" t="s">
        <v>148</v>
      </c>
      <c r="N64" s="267" t="s">
        <v>105</v>
      </c>
    </row>
    <row r="65" spans="1:14" s="535" customFormat="1" ht="45" x14ac:dyDescent="0.25">
      <c r="A65" s="206" t="s">
        <v>670</v>
      </c>
      <c r="B65" s="206" t="s">
        <v>681</v>
      </c>
      <c r="C65" s="206" t="s">
        <v>1395</v>
      </c>
      <c r="D65" s="513">
        <v>14659767</v>
      </c>
      <c r="E65" s="206">
        <v>3043</v>
      </c>
      <c r="F65" s="206" t="s">
        <v>392</v>
      </c>
      <c r="G65" s="514">
        <v>219436.63</v>
      </c>
      <c r="H65" s="206" t="s">
        <v>3632</v>
      </c>
      <c r="I65" s="206">
        <v>2015</v>
      </c>
      <c r="J65" s="206" t="s">
        <v>3631</v>
      </c>
      <c r="K65" s="515">
        <v>42317</v>
      </c>
      <c r="L65" s="206" t="s">
        <v>187</v>
      </c>
      <c r="M65" s="267" t="s">
        <v>148</v>
      </c>
      <c r="N65" s="267" t="s">
        <v>105</v>
      </c>
    </row>
    <row r="66" spans="1:14" s="535" customFormat="1" ht="45" x14ac:dyDescent="0.25">
      <c r="A66" s="206" t="s">
        <v>670</v>
      </c>
      <c r="B66" s="206" t="s">
        <v>2236</v>
      </c>
      <c r="C66" s="206" t="s">
        <v>1395</v>
      </c>
      <c r="D66" s="513"/>
      <c r="E66" s="206"/>
      <c r="F66" s="206" t="s">
        <v>392</v>
      </c>
      <c r="G66" s="514">
        <v>10423</v>
      </c>
      <c r="H66" s="206" t="s">
        <v>3632</v>
      </c>
      <c r="I66" s="206">
        <v>2015</v>
      </c>
      <c r="J66" s="206" t="s">
        <v>3631</v>
      </c>
      <c r="K66" s="515">
        <v>42317</v>
      </c>
      <c r="L66" s="206" t="s">
        <v>187</v>
      </c>
      <c r="M66" s="267" t="s">
        <v>148</v>
      </c>
      <c r="N66" s="267" t="s">
        <v>105</v>
      </c>
    </row>
    <row r="67" spans="1:14" s="535" customFormat="1" ht="45" x14ac:dyDescent="0.25">
      <c r="A67" s="206" t="s">
        <v>670</v>
      </c>
      <c r="B67" s="206" t="s">
        <v>681</v>
      </c>
      <c r="C67" s="206" t="s">
        <v>1746</v>
      </c>
      <c r="D67" s="513">
        <v>1500000</v>
      </c>
      <c r="E67" s="206">
        <v>3043</v>
      </c>
      <c r="F67" s="206" t="s">
        <v>392</v>
      </c>
      <c r="G67" s="514">
        <v>15156.65</v>
      </c>
      <c r="H67" s="206" t="s">
        <v>3633</v>
      </c>
      <c r="I67" s="206">
        <v>2015</v>
      </c>
      <c r="J67" s="206" t="s">
        <v>3631</v>
      </c>
      <c r="K67" s="515">
        <v>42317</v>
      </c>
      <c r="L67" s="206" t="s">
        <v>187</v>
      </c>
      <c r="M67" s="267" t="s">
        <v>148</v>
      </c>
      <c r="N67" s="267" t="s">
        <v>105</v>
      </c>
    </row>
    <row r="68" spans="1:14" s="535" customFormat="1" ht="45" x14ac:dyDescent="0.25">
      <c r="A68" s="206" t="s">
        <v>670</v>
      </c>
      <c r="B68" s="206" t="s">
        <v>1744</v>
      </c>
      <c r="C68" s="206" t="s">
        <v>671</v>
      </c>
      <c r="D68" s="517">
        <v>3542159</v>
      </c>
      <c r="E68" s="206">
        <v>2700</v>
      </c>
      <c r="F68" s="206" t="s">
        <v>392</v>
      </c>
      <c r="G68" s="513">
        <v>65925.08</v>
      </c>
      <c r="H68" s="206" t="s">
        <v>3634</v>
      </c>
      <c r="I68" s="206">
        <v>2015</v>
      </c>
      <c r="J68" s="206" t="s">
        <v>3631</v>
      </c>
      <c r="K68" s="515">
        <v>42317</v>
      </c>
      <c r="L68" s="206" t="s">
        <v>187</v>
      </c>
      <c r="M68" s="267" t="s">
        <v>148</v>
      </c>
      <c r="N68" s="267" t="s">
        <v>105</v>
      </c>
    </row>
    <row r="69" spans="1:14" s="535" customFormat="1" ht="45" x14ac:dyDescent="0.25">
      <c r="A69" s="206" t="s">
        <v>670</v>
      </c>
      <c r="B69" s="206" t="s">
        <v>684</v>
      </c>
      <c r="C69" s="206" t="s">
        <v>671</v>
      </c>
      <c r="D69" s="517">
        <v>11000000</v>
      </c>
      <c r="E69" s="206">
        <v>789</v>
      </c>
      <c r="F69" s="206" t="s">
        <v>392</v>
      </c>
      <c r="G69" s="514">
        <v>80655.58</v>
      </c>
      <c r="H69" s="206" t="s">
        <v>3634</v>
      </c>
      <c r="I69" s="206">
        <v>2015</v>
      </c>
      <c r="J69" s="206" t="s">
        <v>3631</v>
      </c>
      <c r="K69" s="515">
        <v>42317</v>
      </c>
      <c r="L69" s="206" t="s">
        <v>187</v>
      </c>
      <c r="M69" s="267" t="s">
        <v>148</v>
      </c>
      <c r="N69" s="267" t="s">
        <v>105</v>
      </c>
    </row>
    <row r="70" spans="1:14" s="535" customFormat="1" ht="45" x14ac:dyDescent="0.25">
      <c r="A70" s="206" t="s">
        <v>670</v>
      </c>
      <c r="B70" s="206" t="s">
        <v>3965</v>
      </c>
      <c r="C70" s="206" t="s">
        <v>1746</v>
      </c>
      <c r="D70" s="513">
        <v>4000000</v>
      </c>
      <c r="E70" s="206" t="s">
        <v>3963</v>
      </c>
      <c r="F70" s="206" t="s">
        <v>392</v>
      </c>
      <c r="G70" s="514">
        <v>142561.66</v>
      </c>
      <c r="H70" s="206" t="s">
        <v>3966</v>
      </c>
      <c r="I70" s="206">
        <v>2015</v>
      </c>
      <c r="J70" s="206" t="s">
        <v>3631</v>
      </c>
      <c r="K70" s="515">
        <v>42334</v>
      </c>
      <c r="L70" s="206" t="s">
        <v>187</v>
      </c>
      <c r="M70" s="267" t="s">
        <v>148</v>
      </c>
      <c r="N70" s="267" t="s">
        <v>105</v>
      </c>
    </row>
    <row r="71" spans="1:14" s="535" customFormat="1" ht="56.25" x14ac:dyDescent="0.25">
      <c r="A71" s="206" t="s">
        <v>35</v>
      </c>
      <c r="B71" s="206" t="s">
        <v>681</v>
      </c>
      <c r="C71" s="206" t="s">
        <v>3977</v>
      </c>
      <c r="D71" s="513" t="s">
        <v>3987</v>
      </c>
      <c r="E71" s="206" t="s">
        <v>3958</v>
      </c>
      <c r="F71" s="206" t="s">
        <v>392</v>
      </c>
      <c r="G71" s="514">
        <v>787600</v>
      </c>
      <c r="H71" s="206" t="s">
        <v>3978</v>
      </c>
      <c r="I71" s="206">
        <v>2015</v>
      </c>
      <c r="J71" s="206" t="s">
        <v>33</v>
      </c>
      <c r="K71" s="515">
        <v>42338</v>
      </c>
      <c r="L71" s="206" t="s">
        <v>323</v>
      </c>
      <c r="M71" s="267" t="s">
        <v>148</v>
      </c>
      <c r="N71" s="267" t="s">
        <v>105</v>
      </c>
    </row>
  </sheetData>
  <autoFilter ref="A3:BG61"/>
  <customSheetViews>
    <customSheetView guid="{5495ECAE-4783-411D-818A-D8EDBC82D2AC}" showAutoFilter="1">
      <selection activeCell="G2" sqref="G2"/>
      <pageMargins left="0.7" right="0.7" top="0.75" bottom="0.75" header="0.3" footer="0.3"/>
      <pageSetup orientation="portrait" r:id="rId1"/>
      <autoFilter ref="A3:BG61"/>
    </customSheetView>
    <customSheetView guid="{99C96E53-20B8-4C39-B2E0-60BB02E5589C}" showAutoFilter="1">
      <selection activeCell="G4" sqref="G4"/>
      <pageMargins left="0.7" right="0.7" top="0.75" bottom="0.75" header="0.3" footer="0.3"/>
      <pageSetup orientation="portrait" r:id="rId2"/>
      <autoFilter ref="A3:BG61"/>
    </customSheetView>
    <customSheetView guid="{8FCB8EB8-4FC2-40FD-A64A-15756752189C}" showAutoFilter="1" topLeftCell="A67">
      <selection activeCell="J80" sqref="J80"/>
      <pageMargins left="0.7" right="0.7" top="0.75" bottom="0.75" header="0.3" footer="0.3"/>
      <pageSetup orientation="portrait" r:id="rId3"/>
      <autoFilter ref="A3:BG61"/>
    </customSheetView>
    <customSheetView guid="{D0527416-56DA-471C-B239-7844AAE5BBF2}" showAutoFilter="1" topLeftCell="A4">
      <selection activeCell="G5" sqref="G5"/>
      <pageMargins left="0.7" right="0.7" top="0.75" bottom="0.75" header="0.3" footer="0.3"/>
      <pageSetup orientation="portrait" r:id="rId4"/>
      <autoFilter ref="A3:BG61"/>
    </customSheetView>
    <customSheetView guid="{D2AF4B55-6288-4404-BDA4-57667A3D222B}" showAutoFilter="1" topLeftCell="A58">
      <selection activeCell="A70" sqref="A70"/>
      <pageMargins left="0.7" right="0.7" top="0.75" bottom="0.75" header="0.3" footer="0.3"/>
      <pageSetup orientation="portrait" r:id="rId5"/>
      <autoFilter ref="A3:BG61"/>
    </customSheetView>
    <customSheetView guid="{F121DFDB-F7EE-4DC0-9C56-78F12606351C}" showAutoFilter="1" topLeftCell="A58">
      <selection activeCell="G69" sqref="G69"/>
      <pageMargins left="0.7" right="0.7" top="0.75" bottom="0.75" header="0.3" footer="0.3"/>
      <pageSetup orientation="portrait" r:id="rId6"/>
      <autoFilter ref="A3:BG61"/>
    </customSheetView>
    <customSheetView guid="{408714B3-C490-4A0A-9E6B-4A6408ECE2F9}" showAutoFilter="1">
      <selection activeCell="G6" sqref="G6"/>
      <pageMargins left="0.7" right="0.7" top="0.75" bottom="0.75" header="0.3" footer="0.3"/>
      <pageSetup orientation="portrait" r:id="rId7"/>
      <autoFilter ref="A3:BG61"/>
    </customSheetView>
    <customSheetView guid="{B54B3B29-DBE5-4E05-B57A-733E861AD3D8}" showAutoFilter="1">
      <selection activeCell="G4" sqref="G4"/>
      <pageMargins left="0.7" right="0.7" top="0.75" bottom="0.75" header="0.3" footer="0.3"/>
      <pageSetup orientation="portrait" r:id="rId8"/>
      <autoFilter ref="A3:BG61"/>
    </customSheetView>
    <customSheetView guid="{15204AAF-F8D6-4F5C-B779-8142D767886E}" showAutoFilter="1" hiddenRows="1">
      <selection activeCell="G48" sqref="G48"/>
      <pageMargins left="0.7" right="0.7" top="0.75" bottom="0.75" header="0.3" footer="0.3"/>
      <pageSetup orientation="portrait" r:id="rId9"/>
      <autoFilter ref="A3:BG43"/>
    </customSheetView>
    <customSheetView guid="{8B59E16A-52F3-478D-8070-E07F285B6736}" showAutoFilter="1" topLeftCell="A40">
      <selection activeCell="F8" sqref="F8"/>
      <pageMargins left="0.7" right="0.7" top="0.75" bottom="0.75" header="0.3" footer="0.3"/>
      <pageSetup orientation="portrait" r:id="rId10"/>
      <autoFilter ref="A3:BG43"/>
    </customSheetView>
    <customSheetView guid="{E86B1091-79BC-4885-BAD8-FD89DD72A1A1}" showAutoFilter="1">
      <selection activeCell="F39" sqref="F39"/>
      <pageMargins left="0.7" right="0.7" top="0.75" bottom="0.75" header="0.3" footer="0.3"/>
      <pageSetup orientation="portrait" r:id="rId11"/>
      <autoFilter ref="A3:BG30"/>
    </customSheetView>
    <customSheetView guid="{E948BCE7-2060-41BB-8D33-622594444302}" showAutoFilter="1" topLeftCell="A16">
      <selection activeCell="D22" sqref="D22"/>
      <pageMargins left="0.7" right="0.7" top="0.75" bottom="0.75" header="0.3" footer="0.3"/>
      <pageSetup orientation="portrait" r:id="rId12"/>
      <autoFilter ref="A3:BG19"/>
    </customSheetView>
    <customSheetView guid="{36D2D0A1-A13B-4BF2-9A8A-F42E50683E85}" showAutoFilter="1" topLeftCell="A13">
      <selection activeCell="A20" sqref="A20"/>
      <pageMargins left="0.7" right="0.7" top="0.75" bottom="0.75" header="0.3" footer="0.3"/>
      <pageSetup orientation="portrait" r:id="rId13"/>
      <autoFilter ref="A3:BG19"/>
    </customSheetView>
    <customSheetView guid="{18079F88-A1E0-412F-9473-D8F8B099181E}" showAutoFilter="1" topLeftCell="A15">
      <selection activeCell="G7" sqref="G7"/>
      <pageMargins left="0.7" right="0.7" top="0.75" bottom="0.75" header="0.3" footer="0.3"/>
      <pageSetup orientation="portrait" r:id="rId14"/>
      <autoFilter ref="A3:BG19"/>
    </customSheetView>
    <customSheetView guid="{E78475F9-8E88-486A-B527-CF4D0005F119}">
      <selection activeCell="H10" sqref="H10"/>
      <pageMargins left="0.7" right="0.7" top="0.75" bottom="0.75" header="0.3" footer="0.3"/>
    </customSheetView>
    <customSheetView guid="{D5108DDB-1CA7-4882-8509-9DD5CB1D05D4}" showAutoFilter="1" hiddenRows="1">
      <selection activeCell="D42" sqref="D42"/>
      <pageMargins left="0.7" right="0.7" top="0.75" bottom="0.75" header="0.3" footer="0.3"/>
      <pageSetup orientation="portrait" r:id="rId15"/>
      <autoFilter ref="A3:BG37"/>
    </customSheetView>
    <customSheetView guid="{6FC8E45E-B7EC-432F-999B-187E52E5BCD1}" showAutoFilter="1">
      <selection activeCell="G7" sqref="G7"/>
      <pageMargins left="0.7" right="0.7" top="0.75" bottom="0.75" header="0.3" footer="0.3"/>
      <pageSetup orientation="portrait" r:id="rId16"/>
      <autoFilter ref="A3:BG43"/>
    </customSheetView>
    <customSheetView guid="{1FBB4969-6CBF-41D4-A639-A7476D452D85}" showAutoFilter="1">
      <selection activeCell="G1" sqref="G1"/>
      <pageMargins left="0.7" right="0.7" top="0.75" bottom="0.75" header="0.3" footer="0.3"/>
      <pageSetup orientation="portrait" r:id="rId17"/>
      <autoFilter ref="A3:BG43"/>
    </customSheetView>
    <customSheetView guid="{8553E7FD-9F31-43F9-9E4D-7B67B2E0411A}" showAutoFilter="1" topLeftCell="A46">
      <selection activeCell="G1" sqref="G1"/>
      <pageMargins left="0.7" right="0.7" top="0.75" bottom="0.75" header="0.3" footer="0.3"/>
      <pageSetup orientation="portrait" r:id="rId18"/>
      <autoFilter ref="A3:BG43"/>
    </customSheetView>
    <customSheetView guid="{6DA8A8FD-352D-4610-BC5A-169CD7F1B872}" showAutoFilter="1">
      <selection activeCell="G6" sqref="G6"/>
      <pageMargins left="0.7" right="0.7" top="0.75" bottom="0.75" header="0.3" footer="0.3"/>
      <pageSetup orientation="portrait" r:id="rId19"/>
      <autoFilter ref="A3:BG61"/>
    </customSheetView>
    <customSheetView guid="{2699C5E5-96D4-48DE-87D7-EC09646739BE}" showAutoFilter="1">
      <pageMargins left="0.7" right="0.7" top="0.75" bottom="0.75" header="0.3" footer="0.3"/>
      <pageSetup orientation="portrait" r:id="rId20"/>
      <autoFilter ref="A3:BG61"/>
    </customSheetView>
    <customSheetView guid="{FBCD9737-53FC-4BBA-9677-9554CB08187D}" showAutoFilter="1">
      <selection activeCell="G1" sqref="G1"/>
      <pageMargins left="0.7" right="0.7" top="0.75" bottom="0.75" header="0.3" footer="0.3"/>
      <pageSetup orientation="portrait" r:id="rId21"/>
      <autoFilter ref="A3:BG61"/>
    </customSheetView>
  </customSheetViews>
  <pageMargins left="0.7" right="0.7" top="0.75" bottom="0.75" header="0.3" footer="0.3"/>
  <pageSetup orientation="portrait" r:id="rId22"/>
  <legacyDrawing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00FF"/>
  </sheetPr>
  <dimension ref="A1:S185"/>
  <sheetViews>
    <sheetView zoomScale="80" zoomScaleNormal="80" workbookViewId="0">
      <pane ySplit="3" topLeftCell="A100" activePane="bottomLeft" state="frozen"/>
      <selection activeCell="L1" sqref="L1"/>
      <selection pane="bottomLeft" activeCell="J30" sqref="J30"/>
    </sheetView>
  </sheetViews>
  <sheetFormatPr defaultRowHeight="11.25" x14ac:dyDescent="0.2"/>
  <cols>
    <col min="1" max="1" width="12.28515625" style="10" customWidth="1"/>
    <col min="2" max="2" width="9.140625" style="10"/>
    <col min="3" max="3" width="13.5703125" style="10" customWidth="1"/>
    <col min="4" max="4" width="47.7109375" style="10" bestFit="1" customWidth="1"/>
    <col min="5" max="5" width="13.140625" style="10" customWidth="1"/>
    <col min="6" max="6" width="17.28515625" style="10" bestFit="1" customWidth="1"/>
    <col min="7" max="7" width="13.5703125" style="10" customWidth="1"/>
    <col min="8" max="8" width="13.85546875" style="10" bestFit="1" customWidth="1"/>
    <col min="9" max="9" width="41.85546875" style="10" customWidth="1"/>
    <col min="10" max="10" width="33.7109375" style="10" customWidth="1"/>
    <col min="11" max="11" width="30" style="10" customWidth="1"/>
    <col min="12" max="12" width="15.28515625" style="311" bestFit="1" customWidth="1"/>
    <col min="13" max="13" width="9.140625" style="10"/>
    <col min="14" max="14" width="35.140625" style="10" bestFit="1" customWidth="1"/>
    <col min="15" max="15" width="30" style="10" customWidth="1"/>
    <col min="16" max="16" width="15.28515625" style="10" customWidth="1"/>
    <col min="17" max="257" width="9.140625" style="10"/>
    <col min="258" max="258" width="9.7109375" style="10" bestFit="1" customWidth="1"/>
    <col min="259" max="259" width="9.140625" style="10"/>
    <col min="260" max="260" width="13.5703125" style="10" customWidth="1"/>
    <col min="261" max="261" width="41.7109375" style="10" bestFit="1" customWidth="1"/>
    <col min="262" max="262" width="9.140625" style="10"/>
    <col min="263" max="263" width="17.28515625" style="10" bestFit="1" customWidth="1"/>
    <col min="264" max="264" width="13.5703125" style="10" customWidth="1"/>
    <col min="265" max="265" width="13.85546875" style="10" bestFit="1" customWidth="1"/>
    <col min="266" max="266" width="49" style="10" bestFit="1" customWidth="1"/>
    <col min="267" max="267" width="33.7109375" style="10" customWidth="1"/>
    <col min="268" max="268" width="30" style="10" customWidth="1"/>
    <col min="269" max="270" width="9.140625" style="10"/>
    <col min="271" max="271" width="30" style="10" customWidth="1"/>
    <col min="272" max="513" width="9.140625" style="10"/>
    <col min="514" max="514" width="9.7109375" style="10" bestFit="1" customWidth="1"/>
    <col min="515" max="515" width="9.140625" style="10"/>
    <col min="516" max="516" width="13.5703125" style="10" customWidth="1"/>
    <col min="517" max="517" width="41.7109375" style="10" bestFit="1" customWidth="1"/>
    <col min="518" max="518" width="9.140625" style="10"/>
    <col min="519" max="519" width="17.28515625" style="10" bestFit="1" customWidth="1"/>
    <col min="520" max="520" width="13.5703125" style="10" customWidth="1"/>
    <col min="521" max="521" width="13.85546875" style="10" bestFit="1" customWidth="1"/>
    <col min="522" max="522" width="49" style="10" bestFit="1" customWidth="1"/>
    <col min="523" max="523" width="33.7109375" style="10" customWidth="1"/>
    <col min="524" max="524" width="30" style="10" customWidth="1"/>
    <col min="525" max="526" width="9.140625" style="10"/>
    <col min="527" max="527" width="30" style="10" customWidth="1"/>
    <col min="528" max="769" width="9.140625" style="10"/>
    <col min="770" max="770" width="9.7109375" style="10" bestFit="1" customWidth="1"/>
    <col min="771" max="771" width="9.140625" style="10"/>
    <col min="772" max="772" width="13.5703125" style="10" customWidth="1"/>
    <col min="773" max="773" width="41.7109375" style="10" bestFit="1" customWidth="1"/>
    <col min="774" max="774" width="9.140625" style="10"/>
    <col min="775" max="775" width="17.28515625" style="10" bestFit="1" customWidth="1"/>
    <col min="776" max="776" width="13.5703125" style="10" customWidth="1"/>
    <col min="777" max="777" width="13.85546875" style="10" bestFit="1" customWidth="1"/>
    <col min="778" max="778" width="49" style="10" bestFit="1" customWidth="1"/>
    <col min="779" max="779" width="33.7109375" style="10" customWidth="1"/>
    <col min="780" max="780" width="30" style="10" customWidth="1"/>
    <col min="781" max="782" width="9.140625" style="10"/>
    <col min="783" max="783" width="30" style="10" customWidth="1"/>
    <col min="784" max="1025" width="9.140625" style="10"/>
    <col min="1026" max="1026" width="9.7109375" style="10" bestFit="1" customWidth="1"/>
    <col min="1027" max="1027" width="9.140625" style="10"/>
    <col min="1028" max="1028" width="13.5703125" style="10" customWidth="1"/>
    <col min="1029" max="1029" width="41.7109375" style="10" bestFit="1" customWidth="1"/>
    <col min="1030" max="1030" width="9.140625" style="10"/>
    <col min="1031" max="1031" width="17.28515625" style="10" bestFit="1" customWidth="1"/>
    <col min="1032" max="1032" width="13.5703125" style="10" customWidth="1"/>
    <col min="1033" max="1033" width="13.85546875" style="10" bestFit="1" customWidth="1"/>
    <col min="1034" max="1034" width="49" style="10" bestFit="1" customWidth="1"/>
    <col min="1035" max="1035" width="33.7109375" style="10" customWidth="1"/>
    <col min="1036" max="1036" width="30" style="10" customWidth="1"/>
    <col min="1037" max="1038" width="9.140625" style="10"/>
    <col min="1039" max="1039" width="30" style="10" customWidth="1"/>
    <col min="1040" max="1281" width="9.140625" style="10"/>
    <col min="1282" max="1282" width="9.7109375" style="10" bestFit="1" customWidth="1"/>
    <col min="1283" max="1283" width="9.140625" style="10"/>
    <col min="1284" max="1284" width="13.5703125" style="10" customWidth="1"/>
    <col min="1285" max="1285" width="41.7109375" style="10" bestFit="1" customWidth="1"/>
    <col min="1286" max="1286" width="9.140625" style="10"/>
    <col min="1287" max="1287" width="17.28515625" style="10" bestFit="1" customWidth="1"/>
    <col min="1288" max="1288" width="13.5703125" style="10" customWidth="1"/>
    <col min="1289" max="1289" width="13.85546875" style="10" bestFit="1" customWidth="1"/>
    <col min="1290" max="1290" width="49" style="10" bestFit="1" customWidth="1"/>
    <col min="1291" max="1291" width="33.7109375" style="10" customWidth="1"/>
    <col min="1292" max="1292" width="30" style="10" customWidth="1"/>
    <col min="1293" max="1294" width="9.140625" style="10"/>
    <col min="1295" max="1295" width="30" style="10" customWidth="1"/>
    <col min="1296" max="1537" width="9.140625" style="10"/>
    <col min="1538" max="1538" width="9.7109375" style="10" bestFit="1" customWidth="1"/>
    <col min="1539" max="1539" width="9.140625" style="10"/>
    <col min="1540" max="1540" width="13.5703125" style="10" customWidth="1"/>
    <col min="1541" max="1541" width="41.7109375" style="10" bestFit="1" customWidth="1"/>
    <col min="1542" max="1542" width="9.140625" style="10"/>
    <col min="1543" max="1543" width="17.28515625" style="10" bestFit="1" customWidth="1"/>
    <col min="1544" max="1544" width="13.5703125" style="10" customWidth="1"/>
    <col min="1545" max="1545" width="13.85546875" style="10" bestFit="1" customWidth="1"/>
    <col min="1546" max="1546" width="49" style="10" bestFit="1" customWidth="1"/>
    <col min="1547" max="1547" width="33.7109375" style="10" customWidth="1"/>
    <col min="1548" max="1548" width="30" style="10" customWidth="1"/>
    <col min="1549" max="1550" width="9.140625" style="10"/>
    <col min="1551" max="1551" width="30" style="10" customWidth="1"/>
    <col min="1552" max="1793" width="9.140625" style="10"/>
    <col min="1794" max="1794" width="9.7109375" style="10" bestFit="1" customWidth="1"/>
    <col min="1795" max="1795" width="9.140625" style="10"/>
    <col min="1796" max="1796" width="13.5703125" style="10" customWidth="1"/>
    <col min="1797" max="1797" width="41.7109375" style="10" bestFit="1" customWidth="1"/>
    <col min="1798" max="1798" width="9.140625" style="10"/>
    <col min="1799" max="1799" width="17.28515625" style="10" bestFit="1" customWidth="1"/>
    <col min="1800" max="1800" width="13.5703125" style="10" customWidth="1"/>
    <col min="1801" max="1801" width="13.85546875" style="10" bestFit="1" customWidth="1"/>
    <col min="1802" max="1802" width="49" style="10" bestFit="1" customWidth="1"/>
    <col min="1803" max="1803" width="33.7109375" style="10" customWidth="1"/>
    <col min="1804" max="1804" width="30" style="10" customWidth="1"/>
    <col min="1805" max="1806" width="9.140625" style="10"/>
    <col min="1807" max="1807" width="30" style="10" customWidth="1"/>
    <col min="1808" max="2049" width="9.140625" style="10"/>
    <col min="2050" max="2050" width="9.7109375" style="10" bestFit="1" customWidth="1"/>
    <col min="2051" max="2051" width="9.140625" style="10"/>
    <col min="2052" max="2052" width="13.5703125" style="10" customWidth="1"/>
    <col min="2053" max="2053" width="41.7109375" style="10" bestFit="1" customWidth="1"/>
    <col min="2054" max="2054" width="9.140625" style="10"/>
    <col min="2055" max="2055" width="17.28515625" style="10" bestFit="1" customWidth="1"/>
    <col min="2056" max="2056" width="13.5703125" style="10" customWidth="1"/>
    <col min="2057" max="2057" width="13.85546875" style="10" bestFit="1" customWidth="1"/>
    <col min="2058" max="2058" width="49" style="10" bestFit="1" customWidth="1"/>
    <col min="2059" max="2059" width="33.7109375" style="10" customWidth="1"/>
    <col min="2060" max="2060" width="30" style="10" customWidth="1"/>
    <col min="2061" max="2062" width="9.140625" style="10"/>
    <col min="2063" max="2063" width="30" style="10" customWidth="1"/>
    <col min="2064" max="2305" width="9.140625" style="10"/>
    <col min="2306" max="2306" width="9.7109375" style="10" bestFit="1" customWidth="1"/>
    <col min="2307" max="2307" width="9.140625" style="10"/>
    <col min="2308" max="2308" width="13.5703125" style="10" customWidth="1"/>
    <col min="2309" max="2309" width="41.7109375" style="10" bestFit="1" customWidth="1"/>
    <col min="2310" max="2310" width="9.140625" style="10"/>
    <col min="2311" max="2311" width="17.28515625" style="10" bestFit="1" customWidth="1"/>
    <col min="2312" max="2312" width="13.5703125" style="10" customWidth="1"/>
    <col min="2313" max="2313" width="13.85546875" style="10" bestFit="1" customWidth="1"/>
    <col min="2314" max="2314" width="49" style="10" bestFit="1" customWidth="1"/>
    <col min="2315" max="2315" width="33.7109375" style="10" customWidth="1"/>
    <col min="2316" max="2316" width="30" style="10" customWidth="1"/>
    <col min="2317" max="2318" width="9.140625" style="10"/>
    <col min="2319" max="2319" width="30" style="10" customWidth="1"/>
    <col min="2320" max="2561" width="9.140625" style="10"/>
    <col min="2562" max="2562" width="9.7109375" style="10" bestFit="1" customWidth="1"/>
    <col min="2563" max="2563" width="9.140625" style="10"/>
    <col min="2564" max="2564" width="13.5703125" style="10" customWidth="1"/>
    <col min="2565" max="2565" width="41.7109375" style="10" bestFit="1" customWidth="1"/>
    <col min="2566" max="2566" width="9.140625" style="10"/>
    <col min="2567" max="2567" width="17.28515625" style="10" bestFit="1" customWidth="1"/>
    <col min="2568" max="2568" width="13.5703125" style="10" customWidth="1"/>
    <col min="2569" max="2569" width="13.85546875" style="10" bestFit="1" customWidth="1"/>
    <col min="2570" max="2570" width="49" style="10" bestFit="1" customWidth="1"/>
    <col min="2571" max="2571" width="33.7109375" style="10" customWidth="1"/>
    <col min="2572" max="2572" width="30" style="10" customWidth="1"/>
    <col min="2573" max="2574" width="9.140625" style="10"/>
    <col min="2575" max="2575" width="30" style="10" customWidth="1"/>
    <col min="2576" max="2817" width="9.140625" style="10"/>
    <col min="2818" max="2818" width="9.7109375" style="10" bestFit="1" customWidth="1"/>
    <col min="2819" max="2819" width="9.140625" style="10"/>
    <col min="2820" max="2820" width="13.5703125" style="10" customWidth="1"/>
    <col min="2821" max="2821" width="41.7109375" style="10" bestFit="1" customWidth="1"/>
    <col min="2822" max="2822" width="9.140625" style="10"/>
    <col min="2823" max="2823" width="17.28515625" style="10" bestFit="1" customWidth="1"/>
    <col min="2824" max="2824" width="13.5703125" style="10" customWidth="1"/>
    <col min="2825" max="2825" width="13.85546875" style="10" bestFit="1" customWidth="1"/>
    <col min="2826" max="2826" width="49" style="10" bestFit="1" customWidth="1"/>
    <col min="2827" max="2827" width="33.7109375" style="10" customWidth="1"/>
    <col min="2828" max="2828" width="30" style="10" customWidth="1"/>
    <col min="2829" max="2830" width="9.140625" style="10"/>
    <col min="2831" max="2831" width="30" style="10" customWidth="1"/>
    <col min="2832" max="3073" width="9.140625" style="10"/>
    <col min="3074" max="3074" width="9.7109375" style="10" bestFit="1" customWidth="1"/>
    <col min="3075" max="3075" width="9.140625" style="10"/>
    <col min="3076" max="3076" width="13.5703125" style="10" customWidth="1"/>
    <col min="3077" max="3077" width="41.7109375" style="10" bestFit="1" customWidth="1"/>
    <col min="3078" max="3078" width="9.140625" style="10"/>
    <col min="3079" max="3079" width="17.28515625" style="10" bestFit="1" customWidth="1"/>
    <col min="3080" max="3080" width="13.5703125" style="10" customWidth="1"/>
    <col min="3081" max="3081" width="13.85546875" style="10" bestFit="1" customWidth="1"/>
    <col min="3082" max="3082" width="49" style="10" bestFit="1" customWidth="1"/>
    <col min="3083" max="3083" width="33.7109375" style="10" customWidth="1"/>
    <col min="3084" max="3084" width="30" style="10" customWidth="1"/>
    <col min="3085" max="3086" width="9.140625" style="10"/>
    <col min="3087" max="3087" width="30" style="10" customWidth="1"/>
    <col min="3088" max="3329" width="9.140625" style="10"/>
    <col min="3330" max="3330" width="9.7109375" style="10" bestFit="1" customWidth="1"/>
    <col min="3331" max="3331" width="9.140625" style="10"/>
    <col min="3332" max="3332" width="13.5703125" style="10" customWidth="1"/>
    <col min="3333" max="3333" width="41.7109375" style="10" bestFit="1" customWidth="1"/>
    <col min="3334" max="3334" width="9.140625" style="10"/>
    <col min="3335" max="3335" width="17.28515625" style="10" bestFit="1" customWidth="1"/>
    <col min="3336" max="3336" width="13.5703125" style="10" customWidth="1"/>
    <col min="3337" max="3337" width="13.85546875" style="10" bestFit="1" customWidth="1"/>
    <col min="3338" max="3338" width="49" style="10" bestFit="1" customWidth="1"/>
    <col min="3339" max="3339" width="33.7109375" style="10" customWidth="1"/>
    <col min="3340" max="3340" width="30" style="10" customWidth="1"/>
    <col min="3341" max="3342" width="9.140625" style="10"/>
    <col min="3343" max="3343" width="30" style="10" customWidth="1"/>
    <col min="3344" max="3585" width="9.140625" style="10"/>
    <col min="3586" max="3586" width="9.7109375" style="10" bestFit="1" customWidth="1"/>
    <col min="3587" max="3587" width="9.140625" style="10"/>
    <col min="3588" max="3588" width="13.5703125" style="10" customWidth="1"/>
    <col min="3589" max="3589" width="41.7109375" style="10" bestFit="1" customWidth="1"/>
    <col min="3590" max="3590" width="9.140625" style="10"/>
    <col min="3591" max="3591" width="17.28515625" style="10" bestFit="1" customWidth="1"/>
    <col min="3592" max="3592" width="13.5703125" style="10" customWidth="1"/>
    <col min="3593" max="3593" width="13.85546875" style="10" bestFit="1" customWidth="1"/>
    <col min="3594" max="3594" width="49" style="10" bestFit="1" customWidth="1"/>
    <col min="3595" max="3595" width="33.7109375" style="10" customWidth="1"/>
    <col min="3596" max="3596" width="30" style="10" customWidth="1"/>
    <col min="3597" max="3598" width="9.140625" style="10"/>
    <col min="3599" max="3599" width="30" style="10" customWidth="1"/>
    <col min="3600" max="3841" width="9.140625" style="10"/>
    <col min="3842" max="3842" width="9.7109375" style="10" bestFit="1" customWidth="1"/>
    <col min="3843" max="3843" width="9.140625" style="10"/>
    <col min="3844" max="3844" width="13.5703125" style="10" customWidth="1"/>
    <col min="3845" max="3845" width="41.7109375" style="10" bestFit="1" customWidth="1"/>
    <col min="3846" max="3846" width="9.140625" style="10"/>
    <col min="3847" max="3847" width="17.28515625" style="10" bestFit="1" customWidth="1"/>
    <col min="3848" max="3848" width="13.5703125" style="10" customWidth="1"/>
    <col min="3849" max="3849" width="13.85546875" style="10" bestFit="1" customWidth="1"/>
    <col min="3850" max="3850" width="49" style="10" bestFit="1" customWidth="1"/>
    <col min="3851" max="3851" width="33.7109375" style="10" customWidth="1"/>
    <col min="3852" max="3852" width="30" style="10" customWidth="1"/>
    <col min="3853" max="3854" width="9.140625" style="10"/>
    <col min="3855" max="3855" width="30" style="10" customWidth="1"/>
    <col min="3856" max="4097" width="9.140625" style="10"/>
    <col min="4098" max="4098" width="9.7109375" style="10" bestFit="1" customWidth="1"/>
    <col min="4099" max="4099" width="9.140625" style="10"/>
    <col min="4100" max="4100" width="13.5703125" style="10" customWidth="1"/>
    <col min="4101" max="4101" width="41.7109375" style="10" bestFit="1" customWidth="1"/>
    <col min="4102" max="4102" width="9.140625" style="10"/>
    <col min="4103" max="4103" width="17.28515625" style="10" bestFit="1" customWidth="1"/>
    <col min="4104" max="4104" width="13.5703125" style="10" customWidth="1"/>
    <col min="4105" max="4105" width="13.85546875" style="10" bestFit="1" customWidth="1"/>
    <col min="4106" max="4106" width="49" style="10" bestFit="1" customWidth="1"/>
    <col min="4107" max="4107" width="33.7109375" style="10" customWidth="1"/>
    <col min="4108" max="4108" width="30" style="10" customWidth="1"/>
    <col min="4109" max="4110" width="9.140625" style="10"/>
    <col min="4111" max="4111" width="30" style="10" customWidth="1"/>
    <col min="4112" max="4353" width="9.140625" style="10"/>
    <col min="4354" max="4354" width="9.7109375" style="10" bestFit="1" customWidth="1"/>
    <col min="4355" max="4355" width="9.140625" style="10"/>
    <col min="4356" max="4356" width="13.5703125" style="10" customWidth="1"/>
    <col min="4357" max="4357" width="41.7109375" style="10" bestFit="1" customWidth="1"/>
    <col min="4358" max="4358" width="9.140625" style="10"/>
    <col min="4359" max="4359" width="17.28515625" style="10" bestFit="1" customWidth="1"/>
    <col min="4360" max="4360" width="13.5703125" style="10" customWidth="1"/>
    <col min="4361" max="4361" width="13.85546875" style="10" bestFit="1" customWidth="1"/>
    <col min="4362" max="4362" width="49" style="10" bestFit="1" customWidth="1"/>
    <col min="4363" max="4363" width="33.7109375" style="10" customWidth="1"/>
    <col min="4364" max="4364" width="30" style="10" customWidth="1"/>
    <col min="4365" max="4366" width="9.140625" style="10"/>
    <col min="4367" max="4367" width="30" style="10" customWidth="1"/>
    <col min="4368" max="4609" width="9.140625" style="10"/>
    <col min="4610" max="4610" width="9.7109375" style="10" bestFit="1" customWidth="1"/>
    <col min="4611" max="4611" width="9.140625" style="10"/>
    <col min="4612" max="4612" width="13.5703125" style="10" customWidth="1"/>
    <col min="4613" max="4613" width="41.7109375" style="10" bestFit="1" customWidth="1"/>
    <col min="4614" max="4614" width="9.140625" style="10"/>
    <col min="4615" max="4615" width="17.28515625" style="10" bestFit="1" customWidth="1"/>
    <col min="4616" max="4616" width="13.5703125" style="10" customWidth="1"/>
    <col min="4617" max="4617" width="13.85546875" style="10" bestFit="1" customWidth="1"/>
    <col min="4618" max="4618" width="49" style="10" bestFit="1" customWidth="1"/>
    <col min="4619" max="4619" width="33.7109375" style="10" customWidth="1"/>
    <col min="4620" max="4620" width="30" style="10" customWidth="1"/>
    <col min="4621" max="4622" width="9.140625" style="10"/>
    <col min="4623" max="4623" width="30" style="10" customWidth="1"/>
    <col min="4624" max="4865" width="9.140625" style="10"/>
    <col min="4866" max="4866" width="9.7109375" style="10" bestFit="1" customWidth="1"/>
    <col min="4867" max="4867" width="9.140625" style="10"/>
    <col min="4868" max="4868" width="13.5703125" style="10" customWidth="1"/>
    <col min="4869" max="4869" width="41.7109375" style="10" bestFit="1" customWidth="1"/>
    <col min="4870" max="4870" width="9.140625" style="10"/>
    <col min="4871" max="4871" width="17.28515625" style="10" bestFit="1" customWidth="1"/>
    <col min="4872" max="4872" width="13.5703125" style="10" customWidth="1"/>
    <col min="4873" max="4873" width="13.85546875" style="10" bestFit="1" customWidth="1"/>
    <col min="4874" max="4874" width="49" style="10" bestFit="1" customWidth="1"/>
    <col min="4875" max="4875" width="33.7109375" style="10" customWidth="1"/>
    <col min="4876" max="4876" width="30" style="10" customWidth="1"/>
    <col min="4877" max="4878" width="9.140625" style="10"/>
    <col min="4879" max="4879" width="30" style="10" customWidth="1"/>
    <col min="4880" max="5121" width="9.140625" style="10"/>
    <col min="5122" max="5122" width="9.7109375" style="10" bestFit="1" customWidth="1"/>
    <col min="5123" max="5123" width="9.140625" style="10"/>
    <col min="5124" max="5124" width="13.5703125" style="10" customWidth="1"/>
    <col min="5125" max="5125" width="41.7109375" style="10" bestFit="1" customWidth="1"/>
    <col min="5126" max="5126" width="9.140625" style="10"/>
    <col min="5127" max="5127" width="17.28515625" style="10" bestFit="1" customWidth="1"/>
    <col min="5128" max="5128" width="13.5703125" style="10" customWidth="1"/>
    <col min="5129" max="5129" width="13.85546875" style="10" bestFit="1" customWidth="1"/>
    <col min="5130" max="5130" width="49" style="10" bestFit="1" customWidth="1"/>
    <col min="5131" max="5131" width="33.7109375" style="10" customWidth="1"/>
    <col min="5132" max="5132" width="30" style="10" customWidth="1"/>
    <col min="5133" max="5134" width="9.140625" style="10"/>
    <col min="5135" max="5135" width="30" style="10" customWidth="1"/>
    <col min="5136" max="5377" width="9.140625" style="10"/>
    <col min="5378" max="5378" width="9.7109375" style="10" bestFit="1" customWidth="1"/>
    <col min="5379" max="5379" width="9.140625" style="10"/>
    <col min="5380" max="5380" width="13.5703125" style="10" customWidth="1"/>
    <col min="5381" max="5381" width="41.7109375" style="10" bestFit="1" customWidth="1"/>
    <col min="5382" max="5382" width="9.140625" style="10"/>
    <col min="5383" max="5383" width="17.28515625" style="10" bestFit="1" customWidth="1"/>
    <col min="5384" max="5384" width="13.5703125" style="10" customWidth="1"/>
    <col min="5385" max="5385" width="13.85546875" style="10" bestFit="1" customWidth="1"/>
    <col min="5386" max="5386" width="49" style="10" bestFit="1" customWidth="1"/>
    <col min="5387" max="5387" width="33.7109375" style="10" customWidth="1"/>
    <col min="5388" max="5388" width="30" style="10" customWidth="1"/>
    <col min="5389" max="5390" width="9.140625" style="10"/>
    <col min="5391" max="5391" width="30" style="10" customWidth="1"/>
    <col min="5392" max="5633" width="9.140625" style="10"/>
    <col min="5634" max="5634" width="9.7109375" style="10" bestFit="1" customWidth="1"/>
    <col min="5635" max="5635" width="9.140625" style="10"/>
    <col min="5636" max="5636" width="13.5703125" style="10" customWidth="1"/>
    <col min="5637" max="5637" width="41.7109375" style="10" bestFit="1" customWidth="1"/>
    <col min="5638" max="5638" width="9.140625" style="10"/>
    <col min="5639" max="5639" width="17.28515625" style="10" bestFit="1" customWidth="1"/>
    <col min="5640" max="5640" width="13.5703125" style="10" customWidth="1"/>
    <col min="5641" max="5641" width="13.85546875" style="10" bestFit="1" customWidth="1"/>
    <col min="5642" max="5642" width="49" style="10" bestFit="1" customWidth="1"/>
    <col min="5643" max="5643" width="33.7109375" style="10" customWidth="1"/>
    <col min="5644" max="5644" width="30" style="10" customWidth="1"/>
    <col min="5645" max="5646" width="9.140625" style="10"/>
    <col min="5647" max="5647" width="30" style="10" customWidth="1"/>
    <col min="5648" max="5889" width="9.140625" style="10"/>
    <col min="5890" max="5890" width="9.7109375" style="10" bestFit="1" customWidth="1"/>
    <col min="5891" max="5891" width="9.140625" style="10"/>
    <col min="5892" max="5892" width="13.5703125" style="10" customWidth="1"/>
    <col min="5893" max="5893" width="41.7109375" style="10" bestFit="1" customWidth="1"/>
    <col min="5894" max="5894" width="9.140625" style="10"/>
    <col min="5895" max="5895" width="17.28515625" style="10" bestFit="1" customWidth="1"/>
    <col min="5896" max="5896" width="13.5703125" style="10" customWidth="1"/>
    <col min="5897" max="5897" width="13.85546875" style="10" bestFit="1" customWidth="1"/>
    <col min="5898" max="5898" width="49" style="10" bestFit="1" customWidth="1"/>
    <col min="5899" max="5899" width="33.7109375" style="10" customWidth="1"/>
    <col min="5900" max="5900" width="30" style="10" customWidth="1"/>
    <col min="5901" max="5902" width="9.140625" style="10"/>
    <col min="5903" max="5903" width="30" style="10" customWidth="1"/>
    <col min="5904" max="6145" width="9.140625" style="10"/>
    <col min="6146" max="6146" width="9.7109375" style="10" bestFit="1" customWidth="1"/>
    <col min="6147" max="6147" width="9.140625" style="10"/>
    <col min="6148" max="6148" width="13.5703125" style="10" customWidth="1"/>
    <col min="6149" max="6149" width="41.7109375" style="10" bestFit="1" customWidth="1"/>
    <col min="6150" max="6150" width="9.140625" style="10"/>
    <col min="6151" max="6151" width="17.28515625" style="10" bestFit="1" customWidth="1"/>
    <col min="6152" max="6152" width="13.5703125" style="10" customWidth="1"/>
    <col min="6153" max="6153" width="13.85546875" style="10" bestFit="1" customWidth="1"/>
    <col min="6154" max="6154" width="49" style="10" bestFit="1" customWidth="1"/>
    <col min="6155" max="6155" width="33.7109375" style="10" customWidth="1"/>
    <col min="6156" max="6156" width="30" style="10" customWidth="1"/>
    <col min="6157" max="6158" width="9.140625" style="10"/>
    <col min="6159" max="6159" width="30" style="10" customWidth="1"/>
    <col min="6160" max="6401" width="9.140625" style="10"/>
    <col min="6402" max="6402" width="9.7109375" style="10" bestFit="1" customWidth="1"/>
    <col min="6403" max="6403" width="9.140625" style="10"/>
    <col min="6404" max="6404" width="13.5703125" style="10" customWidth="1"/>
    <col min="6405" max="6405" width="41.7109375" style="10" bestFit="1" customWidth="1"/>
    <col min="6406" max="6406" width="9.140625" style="10"/>
    <col min="6407" max="6407" width="17.28515625" style="10" bestFit="1" customWidth="1"/>
    <col min="6408" max="6408" width="13.5703125" style="10" customWidth="1"/>
    <col min="6409" max="6409" width="13.85546875" style="10" bestFit="1" customWidth="1"/>
    <col min="6410" max="6410" width="49" style="10" bestFit="1" customWidth="1"/>
    <col min="6411" max="6411" width="33.7109375" style="10" customWidth="1"/>
    <col min="6412" max="6412" width="30" style="10" customWidth="1"/>
    <col min="6413" max="6414" width="9.140625" style="10"/>
    <col min="6415" max="6415" width="30" style="10" customWidth="1"/>
    <col min="6416" max="6657" width="9.140625" style="10"/>
    <col min="6658" max="6658" width="9.7109375" style="10" bestFit="1" customWidth="1"/>
    <col min="6659" max="6659" width="9.140625" style="10"/>
    <col min="6660" max="6660" width="13.5703125" style="10" customWidth="1"/>
    <col min="6661" max="6661" width="41.7109375" style="10" bestFit="1" customWidth="1"/>
    <col min="6662" max="6662" width="9.140625" style="10"/>
    <col min="6663" max="6663" width="17.28515625" style="10" bestFit="1" customWidth="1"/>
    <col min="6664" max="6664" width="13.5703125" style="10" customWidth="1"/>
    <col min="6665" max="6665" width="13.85546875" style="10" bestFit="1" customWidth="1"/>
    <col min="6666" max="6666" width="49" style="10" bestFit="1" customWidth="1"/>
    <col min="6667" max="6667" width="33.7109375" style="10" customWidth="1"/>
    <col min="6668" max="6668" width="30" style="10" customWidth="1"/>
    <col min="6669" max="6670" width="9.140625" style="10"/>
    <col min="6671" max="6671" width="30" style="10" customWidth="1"/>
    <col min="6672" max="6913" width="9.140625" style="10"/>
    <col min="6914" max="6914" width="9.7109375" style="10" bestFit="1" customWidth="1"/>
    <col min="6915" max="6915" width="9.140625" style="10"/>
    <col min="6916" max="6916" width="13.5703125" style="10" customWidth="1"/>
    <col min="6917" max="6917" width="41.7109375" style="10" bestFit="1" customWidth="1"/>
    <col min="6918" max="6918" width="9.140625" style="10"/>
    <col min="6919" max="6919" width="17.28515625" style="10" bestFit="1" customWidth="1"/>
    <col min="6920" max="6920" width="13.5703125" style="10" customWidth="1"/>
    <col min="6921" max="6921" width="13.85546875" style="10" bestFit="1" customWidth="1"/>
    <col min="6922" max="6922" width="49" style="10" bestFit="1" customWidth="1"/>
    <col min="6923" max="6923" width="33.7109375" style="10" customWidth="1"/>
    <col min="6924" max="6924" width="30" style="10" customWidth="1"/>
    <col min="6925" max="6926" width="9.140625" style="10"/>
    <col min="6927" max="6927" width="30" style="10" customWidth="1"/>
    <col min="6928" max="7169" width="9.140625" style="10"/>
    <col min="7170" max="7170" width="9.7109375" style="10" bestFit="1" customWidth="1"/>
    <col min="7171" max="7171" width="9.140625" style="10"/>
    <col min="7172" max="7172" width="13.5703125" style="10" customWidth="1"/>
    <col min="7173" max="7173" width="41.7109375" style="10" bestFit="1" customWidth="1"/>
    <col min="7174" max="7174" width="9.140625" style="10"/>
    <col min="7175" max="7175" width="17.28515625" style="10" bestFit="1" customWidth="1"/>
    <col min="7176" max="7176" width="13.5703125" style="10" customWidth="1"/>
    <col min="7177" max="7177" width="13.85546875" style="10" bestFit="1" customWidth="1"/>
    <col min="7178" max="7178" width="49" style="10" bestFit="1" customWidth="1"/>
    <col min="7179" max="7179" width="33.7109375" style="10" customWidth="1"/>
    <col min="7180" max="7180" width="30" style="10" customWidth="1"/>
    <col min="7181" max="7182" width="9.140625" style="10"/>
    <col min="7183" max="7183" width="30" style="10" customWidth="1"/>
    <col min="7184" max="7425" width="9.140625" style="10"/>
    <col min="7426" max="7426" width="9.7109375" style="10" bestFit="1" customWidth="1"/>
    <col min="7427" max="7427" width="9.140625" style="10"/>
    <col min="7428" max="7428" width="13.5703125" style="10" customWidth="1"/>
    <col min="7429" max="7429" width="41.7109375" style="10" bestFit="1" customWidth="1"/>
    <col min="7430" max="7430" width="9.140625" style="10"/>
    <col min="7431" max="7431" width="17.28515625" style="10" bestFit="1" customWidth="1"/>
    <col min="7432" max="7432" width="13.5703125" style="10" customWidth="1"/>
    <col min="7433" max="7433" width="13.85546875" style="10" bestFit="1" customWidth="1"/>
    <col min="7434" max="7434" width="49" style="10" bestFit="1" customWidth="1"/>
    <col min="7435" max="7435" width="33.7109375" style="10" customWidth="1"/>
    <col min="7436" max="7436" width="30" style="10" customWidth="1"/>
    <col min="7437" max="7438" width="9.140625" style="10"/>
    <col min="7439" max="7439" width="30" style="10" customWidth="1"/>
    <col min="7440" max="7681" width="9.140625" style="10"/>
    <col min="7682" max="7682" width="9.7109375" style="10" bestFit="1" customWidth="1"/>
    <col min="7683" max="7683" width="9.140625" style="10"/>
    <col min="7684" max="7684" width="13.5703125" style="10" customWidth="1"/>
    <col min="7685" max="7685" width="41.7109375" style="10" bestFit="1" customWidth="1"/>
    <col min="7686" max="7686" width="9.140625" style="10"/>
    <col min="7687" max="7687" width="17.28515625" style="10" bestFit="1" customWidth="1"/>
    <col min="7688" max="7688" width="13.5703125" style="10" customWidth="1"/>
    <col min="7689" max="7689" width="13.85546875" style="10" bestFit="1" customWidth="1"/>
    <col min="7690" max="7690" width="49" style="10" bestFit="1" customWidth="1"/>
    <col min="7691" max="7691" width="33.7109375" style="10" customWidth="1"/>
    <col min="7692" max="7692" width="30" style="10" customWidth="1"/>
    <col min="7693" max="7694" width="9.140625" style="10"/>
    <col min="7695" max="7695" width="30" style="10" customWidth="1"/>
    <col min="7696" max="7937" width="9.140625" style="10"/>
    <col min="7938" max="7938" width="9.7109375" style="10" bestFit="1" customWidth="1"/>
    <col min="7939" max="7939" width="9.140625" style="10"/>
    <col min="7940" max="7940" width="13.5703125" style="10" customWidth="1"/>
    <col min="7941" max="7941" width="41.7109375" style="10" bestFit="1" customWidth="1"/>
    <col min="7942" max="7942" width="9.140625" style="10"/>
    <col min="7943" max="7943" width="17.28515625" style="10" bestFit="1" customWidth="1"/>
    <col min="7944" max="7944" width="13.5703125" style="10" customWidth="1"/>
    <col min="7945" max="7945" width="13.85546875" style="10" bestFit="1" customWidth="1"/>
    <col min="7946" max="7946" width="49" style="10" bestFit="1" customWidth="1"/>
    <col min="7947" max="7947" width="33.7109375" style="10" customWidth="1"/>
    <col min="7948" max="7948" width="30" style="10" customWidth="1"/>
    <col min="7949" max="7950" width="9.140625" style="10"/>
    <col min="7951" max="7951" width="30" style="10" customWidth="1"/>
    <col min="7952" max="8193" width="9.140625" style="10"/>
    <col min="8194" max="8194" width="9.7109375" style="10" bestFit="1" customWidth="1"/>
    <col min="8195" max="8195" width="9.140625" style="10"/>
    <col min="8196" max="8196" width="13.5703125" style="10" customWidth="1"/>
    <col min="8197" max="8197" width="41.7109375" style="10" bestFit="1" customWidth="1"/>
    <col min="8198" max="8198" width="9.140625" style="10"/>
    <col min="8199" max="8199" width="17.28515625" style="10" bestFit="1" customWidth="1"/>
    <col min="8200" max="8200" width="13.5703125" style="10" customWidth="1"/>
    <col min="8201" max="8201" width="13.85546875" style="10" bestFit="1" customWidth="1"/>
    <col min="8202" max="8202" width="49" style="10" bestFit="1" customWidth="1"/>
    <col min="8203" max="8203" width="33.7109375" style="10" customWidth="1"/>
    <col min="8204" max="8204" width="30" style="10" customWidth="1"/>
    <col min="8205" max="8206" width="9.140625" style="10"/>
    <col min="8207" max="8207" width="30" style="10" customWidth="1"/>
    <col min="8208" max="8449" width="9.140625" style="10"/>
    <col min="8450" max="8450" width="9.7109375" style="10" bestFit="1" customWidth="1"/>
    <col min="8451" max="8451" width="9.140625" style="10"/>
    <col min="8452" max="8452" width="13.5703125" style="10" customWidth="1"/>
    <col min="8453" max="8453" width="41.7109375" style="10" bestFit="1" customWidth="1"/>
    <col min="8454" max="8454" width="9.140625" style="10"/>
    <col min="8455" max="8455" width="17.28515625" style="10" bestFit="1" customWidth="1"/>
    <col min="8456" max="8456" width="13.5703125" style="10" customWidth="1"/>
    <col min="8457" max="8457" width="13.85546875" style="10" bestFit="1" customWidth="1"/>
    <col min="8458" max="8458" width="49" style="10" bestFit="1" customWidth="1"/>
    <col min="8459" max="8459" width="33.7109375" style="10" customWidth="1"/>
    <col min="8460" max="8460" width="30" style="10" customWidth="1"/>
    <col min="8461" max="8462" width="9.140625" style="10"/>
    <col min="8463" max="8463" width="30" style="10" customWidth="1"/>
    <col min="8464" max="8705" width="9.140625" style="10"/>
    <col min="8706" max="8706" width="9.7109375" style="10" bestFit="1" customWidth="1"/>
    <col min="8707" max="8707" width="9.140625" style="10"/>
    <col min="8708" max="8708" width="13.5703125" style="10" customWidth="1"/>
    <col min="8709" max="8709" width="41.7109375" style="10" bestFit="1" customWidth="1"/>
    <col min="8710" max="8710" width="9.140625" style="10"/>
    <col min="8711" max="8711" width="17.28515625" style="10" bestFit="1" customWidth="1"/>
    <col min="8712" max="8712" width="13.5703125" style="10" customWidth="1"/>
    <col min="8713" max="8713" width="13.85546875" style="10" bestFit="1" customWidth="1"/>
    <col min="8714" max="8714" width="49" style="10" bestFit="1" customWidth="1"/>
    <col min="8715" max="8715" width="33.7109375" style="10" customWidth="1"/>
    <col min="8716" max="8716" width="30" style="10" customWidth="1"/>
    <col min="8717" max="8718" width="9.140625" style="10"/>
    <col min="8719" max="8719" width="30" style="10" customWidth="1"/>
    <col min="8720" max="8961" width="9.140625" style="10"/>
    <col min="8962" max="8962" width="9.7109375" style="10" bestFit="1" customWidth="1"/>
    <col min="8963" max="8963" width="9.140625" style="10"/>
    <col min="8964" max="8964" width="13.5703125" style="10" customWidth="1"/>
    <col min="8965" max="8965" width="41.7109375" style="10" bestFit="1" customWidth="1"/>
    <col min="8966" max="8966" width="9.140625" style="10"/>
    <col min="8967" max="8967" width="17.28515625" style="10" bestFit="1" customWidth="1"/>
    <col min="8968" max="8968" width="13.5703125" style="10" customWidth="1"/>
    <col min="8969" max="8969" width="13.85546875" style="10" bestFit="1" customWidth="1"/>
    <col min="8970" max="8970" width="49" style="10" bestFit="1" customWidth="1"/>
    <col min="8971" max="8971" width="33.7109375" style="10" customWidth="1"/>
    <col min="8972" max="8972" width="30" style="10" customWidth="1"/>
    <col min="8973" max="8974" width="9.140625" style="10"/>
    <col min="8975" max="8975" width="30" style="10" customWidth="1"/>
    <col min="8976" max="9217" width="9.140625" style="10"/>
    <col min="9218" max="9218" width="9.7109375" style="10" bestFit="1" customWidth="1"/>
    <col min="9219" max="9219" width="9.140625" style="10"/>
    <col min="9220" max="9220" width="13.5703125" style="10" customWidth="1"/>
    <col min="9221" max="9221" width="41.7109375" style="10" bestFit="1" customWidth="1"/>
    <col min="9222" max="9222" width="9.140625" style="10"/>
    <col min="9223" max="9223" width="17.28515625" style="10" bestFit="1" customWidth="1"/>
    <col min="9224" max="9224" width="13.5703125" style="10" customWidth="1"/>
    <col min="9225" max="9225" width="13.85546875" style="10" bestFit="1" customWidth="1"/>
    <col min="9226" max="9226" width="49" style="10" bestFit="1" customWidth="1"/>
    <col min="9227" max="9227" width="33.7109375" style="10" customWidth="1"/>
    <col min="9228" max="9228" width="30" style="10" customWidth="1"/>
    <col min="9229" max="9230" width="9.140625" style="10"/>
    <col min="9231" max="9231" width="30" style="10" customWidth="1"/>
    <col min="9232" max="9473" width="9.140625" style="10"/>
    <col min="9474" max="9474" width="9.7109375" style="10" bestFit="1" customWidth="1"/>
    <col min="9475" max="9475" width="9.140625" style="10"/>
    <col min="9476" max="9476" width="13.5703125" style="10" customWidth="1"/>
    <col min="9477" max="9477" width="41.7109375" style="10" bestFit="1" customWidth="1"/>
    <col min="9478" max="9478" width="9.140625" style="10"/>
    <col min="9479" max="9479" width="17.28515625" style="10" bestFit="1" customWidth="1"/>
    <col min="9480" max="9480" width="13.5703125" style="10" customWidth="1"/>
    <col min="9481" max="9481" width="13.85546875" style="10" bestFit="1" customWidth="1"/>
    <col min="9482" max="9482" width="49" style="10" bestFit="1" customWidth="1"/>
    <col min="9483" max="9483" width="33.7109375" style="10" customWidth="1"/>
    <col min="9484" max="9484" width="30" style="10" customWidth="1"/>
    <col min="9485" max="9486" width="9.140625" style="10"/>
    <col min="9487" max="9487" width="30" style="10" customWidth="1"/>
    <col min="9488" max="9729" width="9.140625" style="10"/>
    <col min="9730" max="9730" width="9.7109375" style="10" bestFit="1" customWidth="1"/>
    <col min="9731" max="9731" width="9.140625" style="10"/>
    <col min="9732" max="9732" width="13.5703125" style="10" customWidth="1"/>
    <col min="9733" max="9733" width="41.7109375" style="10" bestFit="1" customWidth="1"/>
    <col min="9734" max="9734" width="9.140625" style="10"/>
    <col min="9735" max="9735" width="17.28515625" style="10" bestFit="1" customWidth="1"/>
    <col min="9736" max="9736" width="13.5703125" style="10" customWidth="1"/>
    <col min="9737" max="9737" width="13.85546875" style="10" bestFit="1" customWidth="1"/>
    <col min="9738" max="9738" width="49" style="10" bestFit="1" customWidth="1"/>
    <col min="9739" max="9739" width="33.7109375" style="10" customWidth="1"/>
    <col min="9740" max="9740" width="30" style="10" customWidth="1"/>
    <col min="9741" max="9742" width="9.140625" style="10"/>
    <col min="9743" max="9743" width="30" style="10" customWidth="1"/>
    <col min="9744" max="9985" width="9.140625" style="10"/>
    <col min="9986" max="9986" width="9.7109375" style="10" bestFit="1" customWidth="1"/>
    <col min="9987" max="9987" width="9.140625" style="10"/>
    <col min="9988" max="9988" width="13.5703125" style="10" customWidth="1"/>
    <col min="9989" max="9989" width="41.7109375" style="10" bestFit="1" customWidth="1"/>
    <col min="9990" max="9990" width="9.140625" style="10"/>
    <col min="9991" max="9991" width="17.28515625" style="10" bestFit="1" customWidth="1"/>
    <col min="9992" max="9992" width="13.5703125" style="10" customWidth="1"/>
    <col min="9993" max="9993" width="13.85546875" style="10" bestFit="1" customWidth="1"/>
    <col min="9994" max="9994" width="49" style="10" bestFit="1" customWidth="1"/>
    <col min="9995" max="9995" width="33.7109375" style="10" customWidth="1"/>
    <col min="9996" max="9996" width="30" style="10" customWidth="1"/>
    <col min="9997" max="9998" width="9.140625" style="10"/>
    <col min="9999" max="9999" width="30" style="10" customWidth="1"/>
    <col min="10000" max="10241" width="9.140625" style="10"/>
    <col min="10242" max="10242" width="9.7109375" style="10" bestFit="1" customWidth="1"/>
    <col min="10243" max="10243" width="9.140625" style="10"/>
    <col min="10244" max="10244" width="13.5703125" style="10" customWidth="1"/>
    <col min="10245" max="10245" width="41.7109375" style="10" bestFit="1" customWidth="1"/>
    <col min="10246" max="10246" width="9.140625" style="10"/>
    <col min="10247" max="10247" width="17.28515625" style="10" bestFit="1" customWidth="1"/>
    <col min="10248" max="10248" width="13.5703125" style="10" customWidth="1"/>
    <col min="10249" max="10249" width="13.85546875" style="10" bestFit="1" customWidth="1"/>
    <col min="10250" max="10250" width="49" style="10" bestFit="1" customWidth="1"/>
    <col min="10251" max="10251" width="33.7109375" style="10" customWidth="1"/>
    <col min="10252" max="10252" width="30" style="10" customWidth="1"/>
    <col min="10253" max="10254" width="9.140625" style="10"/>
    <col min="10255" max="10255" width="30" style="10" customWidth="1"/>
    <col min="10256" max="10497" width="9.140625" style="10"/>
    <col min="10498" max="10498" width="9.7109375" style="10" bestFit="1" customWidth="1"/>
    <col min="10499" max="10499" width="9.140625" style="10"/>
    <col min="10500" max="10500" width="13.5703125" style="10" customWidth="1"/>
    <col min="10501" max="10501" width="41.7109375" style="10" bestFit="1" customWidth="1"/>
    <col min="10502" max="10502" width="9.140625" style="10"/>
    <col min="10503" max="10503" width="17.28515625" style="10" bestFit="1" customWidth="1"/>
    <col min="10504" max="10504" width="13.5703125" style="10" customWidth="1"/>
    <col min="10505" max="10505" width="13.85546875" style="10" bestFit="1" customWidth="1"/>
    <col min="10506" max="10506" width="49" style="10" bestFit="1" customWidth="1"/>
    <col min="10507" max="10507" width="33.7109375" style="10" customWidth="1"/>
    <col min="10508" max="10508" width="30" style="10" customWidth="1"/>
    <col min="10509" max="10510" width="9.140625" style="10"/>
    <col min="10511" max="10511" width="30" style="10" customWidth="1"/>
    <col min="10512" max="10753" width="9.140625" style="10"/>
    <col min="10754" max="10754" width="9.7109375" style="10" bestFit="1" customWidth="1"/>
    <col min="10755" max="10755" width="9.140625" style="10"/>
    <col min="10756" max="10756" width="13.5703125" style="10" customWidth="1"/>
    <col min="10757" max="10757" width="41.7109375" style="10" bestFit="1" customWidth="1"/>
    <col min="10758" max="10758" width="9.140625" style="10"/>
    <col min="10759" max="10759" width="17.28515625" style="10" bestFit="1" customWidth="1"/>
    <col min="10760" max="10760" width="13.5703125" style="10" customWidth="1"/>
    <col min="10761" max="10761" width="13.85546875" style="10" bestFit="1" customWidth="1"/>
    <col min="10762" max="10762" width="49" style="10" bestFit="1" customWidth="1"/>
    <col min="10763" max="10763" width="33.7109375" style="10" customWidth="1"/>
    <col min="10764" max="10764" width="30" style="10" customWidth="1"/>
    <col min="10765" max="10766" width="9.140625" style="10"/>
    <col min="10767" max="10767" width="30" style="10" customWidth="1"/>
    <col min="10768" max="11009" width="9.140625" style="10"/>
    <col min="11010" max="11010" width="9.7109375" style="10" bestFit="1" customWidth="1"/>
    <col min="11011" max="11011" width="9.140625" style="10"/>
    <col min="11012" max="11012" width="13.5703125" style="10" customWidth="1"/>
    <col min="11013" max="11013" width="41.7109375" style="10" bestFit="1" customWidth="1"/>
    <col min="11014" max="11014" width="9.140625" style="10"/>
    <col min="11015" max="11015" width="17.28515625" style="10" bestFit="1" customWidth="1"/>
    <col min="11016" max="11016" width="13.5703125" style="10" customWidth="1"/>
    <col min="11017" max="11017" width="13.85546875" style="10" bestFit="1" customWidth="1"/>
    <col min="11018" max="11018" width="49" style="10" bestFit="1" customWidth="1"/>
    <col min="11019" max="11019" width="33.7109375" style="10" customWidth="1"/>
    <col min="11020" max="11020" width="30" style="10" customWidth="1"/>
    <col min="11021" max="11022" width="9.140625" style="10"/>
    <col min="11023" max="11023" width="30" style="10" customWidth="1"/>
    <col min="11024" max="11265" width="9.140625" style="10"/>
    <col min="11266" max="11266" width="9.7109375" style="10" bestFit="1" customWidth="1"/>
    <col min="11267" max="11267" width="9.140625" style="10"/>
    <col min="11268" max="11268" width="13.5703125" style="10" customWidth="1"/>
    <col min="11269" max="11269" width="41.7109375" style="10" bestFit="1" customWidth="1"/>
    <col min="11270" max="11270" width="9.140625" style="10"/>
    <col min="11271" max="11271" width="17.28515625" style="10" bestFit="1" customWidth="1"/>
    <col min="11272" max="11272" width="13.5703125" style="10" customWidth="1"/>
    <col min="11273" max="11273" width="13.85546875" style="10" bestFit="1" customWidth="1"/>
    <col min="11274" max="11274" width="49" style="10" bestFit="1" customWidth="1"/>
    <col min="11275" max="11275" width="33.7109375" style="10" customWidth="1"/>
    <col min="11276" max="11276" width="30" style="10" customWidth="1"/>
    <col min="11277" max="11278" width="9.140625" style="10"/>
    <col min="11279" max="11279" width="30" style="10" customWidth="1"/>
    <col min="11280" max="11521" width="9.140625" style="10"/>
    <col min="11522" max="11522" width="9.7109375" style="10" bestFit="1" customWidth="1"/>
    <col min="11523" max="11523" width="9.140625" style="10"/>
    <col min="11524" max="11524" width="13.5703125" style="10" customWidth="1"/>
    <col min="11525" max="11525" width="41.7109375" style="10" bestFit="1" customWidth="1"/>
    <col min="11526" max="11526" width="9.140625" style="10"/>
    <col min="11527" max="11527" width="17.28515625" style="10" bestFit="1" customWidth="1"/>
    <col min="11528" max="11528" width="13.5703125" style="10" customWidth="1"/>
    <col min="11529" max="11529" width="13.85546875" style="10" bestFit="1" customWidth="1"/>
    <col min="11530" max="11530" width="49" style="10" bestFit="1" customWidth="1"/>
    <col min="11531" max="11531" width="33.7109375" style="10" customWidth="1"/>
    <col min="11532" max="11532" width="30" style="10" customWidth="1"/>
    <col min="11533" max="11534" width="9.140625" style="10"/>
    <col min="11535" max="11535" width="30" style="10" customWidth="1"/>
    <col min="11536" max="11777" width="9.140625" style="10"/>
    <col min="11778" max="11778" width="9.7109375" style="10" bestFit="1" customWidth="1"/>
    <col min="11779" max="11779" width="9.140625" style="10"/>
    <col min="11780" max="11780" width="13.5703125" style="10" customWidth="1"/>
    <col min="11781" max="11781" width="41.7109375" style="10" bestFit="1" customWidth="1"/>
    <col min="11782" max="11782" width="9.140625" style="10"/>
    <col min="11783" max="11783" width="17.28515625" style="10" bestFit="1" customWidth="1"/>
    <col min="11784" max="11784" width="13.5703125" style="10" customWidth="1"/>
    <col min="11785" max="11785" width="13.85546875" style="10" bestFit="1" customWidth="1"/>
    <col min="11786" max="11786" width="49" style="10" bestFit="1" customWidth="1"/>
    <col min="11787" max="11787" width="33.7109375" style="10" customWidth="1"/>
    <col min="11788" max="11788" width="30" style="10" customWidth="1"/>
    <col min="11789" max="11790" width="9.140625" style="10"/>
    <col min="11791" max="11791" width="30" style="10" customWidth="1"/>
    <col min="11792" max="12033" width="9.140625" style="10"/>
    <col min="12034" max="12034" width="9.7109375" style="10" bestFit="1" customWidth="1"/>
    <col min="12035" max="12035" width="9.140625" style="10"/>
    <col min="12036" max="12036" width="13.5703125" style="10" customWidth="1"/>
    <col min="12037" max="12037" width="41.7109375" style="10" bestFit="1" customWidth="1"/>
    <col min="12038" max="12038" width="9.140625" style="10"/>
    <col min="12039" max="12039" width="17.28515625" style="10" bestFit="1" customWidth="1"/>
    <col min="12040" max="12040" width="13.5703125" style="10" customWidth="1"/>
    <col min="12041" max="12041" width="13.85546875" style="10" bestFit="1" customWidth="1"/>
    <col min="12042" max="12042" width="49" style="10" bestFit="1" customWidth="1"/>
    <col min="12043" max="12043" width="33.7109375" style="10" customWidth="1"/>
    <col min="12044" max="12044" width="30" style="10" customWidth="1"/>
    <col min="12045" max="12046" width="9.140625" style="10"/>
    <col min="12047" max="12047" width="30" style="10" customWidth="1"/>
    <col min="12048" max="12289" width="9.140625" style="10"/>
    <col min="12290" max="12290" width="9.7109375" style="10" bestFit="1" customWidth="1"/>
    <col min="12291" max="12291" width="9.140625" style="10"/>
    <col min="12292" max="12292" width="13.5703125" style="10" customWidth="1"/>
    <col min="12293" max="12293" width="41.7109375" style="10" bestFit="1" customWidth="1"/>
    <col min="12294" max="12294" width="9.140625" style="10"/>
    <col min="12295" max="12295" width="17.28515625" style="10" bestFit="1" customWidth="1"/>
    <col min="12296" max="12296" width="13.5703125" style="10" customWidth="1"/>
    <col min="12297" max="12297" width="13.85546875" style="10" bestFit="1" customWidth="1"/>
    <col min="12298" max="12298" width="49" style="10" bestFit="1" customWidth="1"/>
    <col min="12299" max="12299" width="33.7109375" style="10" customWidth="1"/>
    <col min="12300" max="12300" width="30" style="10" customWidth="1"/>
    <col min="12301" max="12302" width="9.140625" style="10"/>
    <col min="12303" max="12303" width="30" style="10" customWidth="1"/>
    <col min="12304" max="12545" width="9.140625" style="10"/>
    <col min="12546" max="12546" width="9.7109375" style="10" bestFit="1" customWidth="1"/>
    <col min="12547" max="12547" width="9.140625" style="10"/>
    <col min="12548" max="12548" width="13.5703125" style="10" customWidth="1"/>
    <col min="12549" max="12549" width="41.7109375" style="10" bestFit="1" customWidth="1"/>
    <col min="12550" max="12550" width="9.140625" style="10"/>
    <col min="12551" max="12551" width="17.28515625" style="10" bestFit="1" customWidth="1"/>
    <col min="12552" max="12552" width="13.5703125" style="10" customWidth="1"/>
    <col min="12553" max="12553" width="13.85546875" style="10" bestFit="1" customWidth="1"/>
    <col min="12554" max="12554" width="49" style="10" bestFit="1" customWidth="1"/>
    <col min="12555" max="12555" width="33.7109375" style="10" customWidth="1"/>
    <col min="12556" max="12556" width="30" style="10" customWidth="1"/>
    <col min="12557" max="12558" width="9.140625" style="10"/>
    <col min="12559" max="12559" width="30" style="10" customWidth="1"/>
    <col min="12560" max="12801" width="9.140625" style="10"/>
    <col min="12802" max="12802" width="9.7109375" style="10" bestFit="1" customWidth="1"/>
    <col min="12803" max="12803" width="9.140625" style="10"/>
    <col min="12804" max="12804" width="13.5703125" style="10" customWidth="1"/>
    <col min="12805" max="12805" width="41.7109375" style="10" bestFit="1" customWidth="1"/>
    <col min="12806" max="12806" width="9.140625" style="10"/>
    <col min="12807" max="12807" width="17.28515625" style="10" bestFit="1" customWidth="1"/>
    <col min="12808" max="12808" width="13.5703125" style="10" customWidth="1"/>
    <col min="12809" max="12809" width="13.85546875" style="10" bestFit="1" customWidth="1"/>
    <col min="12810" max="12810" width="49" style="10" bestFit="1" customWidth="1"/>
    <col min="12811" max="12811" width="33.7109375" style="10" customWidth="1"/>
    <col min="12812" max="12812" width="30" style="10" customWidth="1"/>
    <col min="12813" max="12814" width="9.140625" style="10"/>
    <col min="12815" max="12815" width="30" style="10" customWidth="1"/>
    <col min="12816" max="13057" width="9.140625" style="10"/>
    <col min="13058" max="13058" width="9.7109375" style="10" bestFit="1" customWidth="1"/>
    <col min="13059" max="13059" width="9.140625" style="10"/>
    <col min="13060" max="13060" width="13.5703125" style="10" customWidth="1"/>
    <col min="13061" max="13061" width="41.7109375" style="10" bestFit="1" customWidth="1"/>
    <col min="13062" max="13062" width="9.140625" style="10"/>
    <col min="13063" max="13063" width="17.28515625" style="10" bestFit="1" customWidth="1"/>
    <col min="13064" max="13064" width="13.5703125" style="10" customWidth="1"/>
    <col min="13065" max="13065" width="13.85546875" style="10" bestFit="1" customWidth="1"/>
    <col min="13066" max="13066" width="49" style="10" bestFit="1" customWidth="1"/>
    <col min="13067" max="13067" width="33.7109375" style="10" customWidth="1"/>
    <col min="13068" max="13068" width="30" style="10" customWidth="1"/>
    <col min="13069" max="13070" width="9.140625" style="10"/>
    <col min="13071" max="13071" width="30" style="10" customWidth="1"/>
    <col min="13072" max="13313" width="9.140625" style="10"/>
    <col min="13314" max="13314" width="9.7109375" style="10" bestFit="1" customWidth="1"/>
    <col min="13315" max="13315" width="9.140625" style="10"/>
    <col min="13316" max="13316" width="13.5703125" style="10" customWidth="1"/>
    <col min="13317" max="13317" width="41.7109375" style="10" bestFit="1" customWidth="1"/>
    <col min="13318" max="13318" width="9.140625" style="10"/>
    <col min="13319" max="13319" width="17.28515625" style="10" bestFit="1" customWidth="1"/>
    <col min="13320" max="13320" width="13.5703125" style="10" customWidth="1"/>
    <col min="13321" max="13321" width="13.85546875" style="10" bestFit="1" customWidth="1"/>
    <col min="13322" max="13322" width="49" style="10" bestFit="1" customWidth="1"/>
    <col min="13323" max="13323" width="33.7109375" style="10" customWidth="1"/>
    <col min="13324" max="13324" width="30" style="10" customWidth="1"/>
    <col min="13325" max="13326" width="9.140625" style="10"/>
    <col min="13327" max="13327" width="30" style="10" customWidth="1"/>
    <col min="13328" max="13569" width="9.140625" style="10"/>
    <col min="13570" max="13570" width="9.7109375" style="10" bestFit="1" customWidth="1"/>
    <col min="13571" max="13571" width="9.140625" style="10"/>
    <col min="13572" max="13572" width="13.5703125" style="10" customWidth="1"/>
    <col min="13573" max="13573" width="41.7109375" style="10" bestFit="1" customWidth="1"/>
    <col min="13574" max="13574" width="9.140625" style="10"/>
    <col min="13575" max="13575" width="17.28515625" style="10" bestFit="1" customWidth="1"/>
    <col min="13576" max="13576" width="13.5703125" style="10" customWidth="1"/>
    <col min="13577" max="13577" width="13.85546875" style="10" bestFit="1" customWidth="1"/>
    <col min="13578" max="13578" width="49" style="10" bestFit="1" customWidth="1"/>
    <col min="13579" max="13579" width="33.7109375" style="10" customWidth="1"/>
    <col min="13580" max="13580" width="30" style="10" customWidth="1"/>
    <col min="13581" max="13582" width="9.140625" style="10"/>
    <col min="13583" max="13583" width="30" style="10" customWidth="1"/>
    <col min="13584" max="13825" width="9.140625" style="10"/>
    <col min="13826" max="13826" width="9.7109375" style="10" bestFit="1" customWidth="1"/>
    <col min="13827" max="13827" width="9.140625" style="10"/>
    <col min="13828" max="13828" width="13.5703125" style="10" customWidth="1"/>
    <col min="13829" max="13829" width="41.7109375" style="10" bestFit="1" customWidth="1"/>
    <col min="13830" max="13830" width="9.140625" style="10"/>
    <col min="13831" max="13831" width="17.28515625" style="10" bestFit="1" customWidth="1"/>
    <col min="13832" max="13832" width="13.5703125" style="10" customWidth="1"/>
    <col min="13833" max="13833" width="13.85546875" style="10" bestFit="1" customWidth="1"/>
    <col min="13834" max="13834" width="49" style="10" bestFit="1" customWidth="1"/>
    <col min="13835" max="13835" width="33.7109375" style="10" customWidth="1"/>
    <col min="13836" max="13836" width="30" style="10" customWidth="1"/>
    <col min="13837" max="13838" width="9.140625" style="10"/>
    <col min="13839" max="13839" width="30" style="10" customWidth="1"/>
    <col min="13840" max="14081" width="9.140625" style="10"/>
    <col min="14082" max="14082" width="9.7109375" style="10" bestFit="1" customWidth="1"/>
    <col min="14083" max="14083" width="9.140625" style="10"/>
    <col min="14084" max="14084" width="13.5703125" style="10" customWidth="1"/>
    <col min="14085" max="14085" width="41.7109375" style="10" bestFit="1" customWidth="1"/>
    <col min="14086" max="14086" width="9.140625" style="10"/>
    <col min="14087" max="14087" width="17.28515625" style="10" bestFit="1" customWidth="1"/>
    <col min="14088" max="14088" width="13.5703125" style="10" customWidth="1"/>
    <col min="14089" max="14089" width="13.85546875" style="10" bestFit="1" customWidth="1"/>
    <col min="14090" max="14090" width="49" style="10" bestFit="1" customWidth="1"/>
    <col min="14091" max="14091" width="33.7109375" style="10" customWidth="1"/>
    <col min="14092" max="14092" width="30" style="10" customWidth="1"/>
    <col min="14093" max="14094" width="9.140625" style="10"/>
    <col min="14095" max="14095" width="30" style="10" customWidth="1"/>
    <col min="14096" max="14337" width="9.140625" style="10"/>
    <col min="14338" max="14338" width="9.7109375" style="10" bestFit="1" customWidth="1"/>
    <col min="14339" max="14339" width="9.140625" style="10"/>
    <col min="14340" max="14340" width="13.5703125" style="10" customWidth="1"/>
    <col min="14341" max="14341" width="41.7109375" style="10" bestFit="1" customWidth="1"/>
    <col min="14342" max="14342" width="9.140625" style="10"/>
    <col min="14343" max="14343" width="17.28515625" style="10" bestFit="1" customWidth="1"/>
    <col min="14344" max="14344" width="13.5703125" style="10" customWidth="1"/>
    <col min="14345" max="14345" width="13.85546875" style="10" bestFit="1" customWidth="1"/>
    <col min="14346" max="14346" width="49" style="10" bestFit="1" customWidth="1"/>
    <col min="14347" max="14347" width="33.7109375" style="10" customWidth="1"/>
    <col min="14348" max="14348" width="30" style="10" customWidth="1"/>
    <col min="14349" max="14350" width="9.140625" style="10"/>
    <col min="14351" max="14351" width="30" style="10" customWidth="1"/>
    <col min="14352" max="14593" width="9.140625" style="10"/>
    <col min="14594" max="14594" width="9.7109375" style="10" bestFit="1" customWidth="1"/>
    <col min="14595" max="14595" width="9.140625" style="10"/>
    <col min="14596" max="14596" width="13.5703125" style="10" customWidth="1"/>
    <col min="14597" max="14597" width="41.7109375" style="10" bestFit="1" customWidth="1"/>
    <col min="14598" max="14598" width="9.140625" style="10"/>
    <col min="14599" max="14599" width="17.28515625" style="10" bestFit="1" customWidth="1"/>
    <col min="14600" max="14600" width="13.5703125" style="10" customWidth="1"/>
    <col min="14601" max="14601" width="13.85546875" style="10" bestFit="1" customWidth="1"/>
    <col min="14602" max="14602" width="49" style="10" bestFit="1" customWidth="1"/>
    <col min="14603" max="14603" width="33.7109375" style="10" customWidth="1"/>
    <col min="14604" max="14604" width="30" style="10" customWidth="1"/>
    <col min="14605" max="14606" width="9.140625" style="10"/>
    <col min="14607" max="14607" width="30" style="10" customWidth="1"/>
    <col min="14608" max="14849" width="9.140625" style="10"/>
    <col min="14850" max="14850" width="9.7109375" style="10" bestFit="1" customWidth="1"/>
    <col min="14851" max="14851" width="9.140625" style="10"/>
    <col min="14852" max="14852" width="13.5703125" style="10" customWidth="1"/>
    <col min="14853" max="14853" width="41.7109375" style="10" bestFit="1" customWidth="1"/>
    <col min="14854" max="14854" width="9.140625" style="10"/>
    <col min="14855" max="14855" width="17.28515625" style="10" bestFit="1" customWidth="1"/>
    <col min="14856" max="14856" width="13.5703125" style="10" customWidth="1"/>
    <col min="14857" max="14857" width="13.85546875" style="10" bestFit="1" customWidth="1"/>
    <col min="14858" max="14858" width="49" style="10" bestFit="1" customWidth="1"/>
    <col min="14859" max="14859" width="33.7109375" style="10" customWidth="1"/>
    <col min="14860" max="14860" width="30" style="10" customWidth="1"/>
    <col min="14861" max="14862" width="9.140625" style="10"/>
    <col min="14863" max="14863" width="30" style="10" customWidth="1"/>
    <col min="14864" max="15105" width="9.140625" style="10"/>
    <col min="15106" max="15106" width="9.7109375" style="10" bestFit="1" customWidth="1"/>
    <col min="15107" max="15107" width="9.140625" style="10"/>
    <col min="15108" max="15108" width="13.5703125" style="10" customWidth="1"/>
    <col min="15109" max="15109" width="41.7109375" style="10" bestFit="1" customWidth="1"/>
    <col min="15110" max="15110" width="9.140625" style="10"/>
    <col min="15111" max="15111" width="17.28515625" style="10" bestFit="1" customWidth="1"/>
    <col min="15112" max="15112" width="13.5703125" style="10" customWidth="1"/>
    <col min="15113" max="15113" width="13.85546875" style="10" bestFit="1" customWidth="1"/>
    <col min="15114" max="15114" width="49" style="10" bestFit="1" customWidth="1"/>
    <col min="15115" max="15115" width="33.7109375" style="10" customWidth="1"/>
    <col min="15116" max="15116" width="30" style="10" customWidth="1"/>
    <col min="15117" max="15118" width="9.140625" style="10"/>
    <col min="15119" max="15119" width="30" style="10" customWidth="1"/>
    <col min="15120" max="15361" width="9.140625" style="10"/>
    <col min="15362" max="15362" width="9.7109375" style="10" bestFit="1" customWidth="1"/>
    <col min="15363" max="15363" width="9.140625" style="10"/>
    <col min="15364" max="15364" width="13.5703125" style="10" customWidth="1"/>
    <col min="15365" max="15365" width="41.7109375" style="10" bestFit="1" customWidth="1"/>
    <col min="15366" max="15366" width="9.140625" style="10"/>
    <col min="15367" max="15367" width="17.28515625" style="10" bestFit="1" customWidth="1"/>
    <col min="15368" max="15368" width="13.5703125" style="10" customWidth="1"/>
    <col min="15369" max="15369" width="13.85546875" style="10" bestFit="1" customWidth="1"/>
    <col min="15370" max="15370" width="49" style="10" bestFit="1" customWidth="1"/>
    <col min="15371" max="15371" width="33.7109375" style="10" customWidth="1"/>
    <col min="15372" max="15372" width="30" style="10" customWidth="1"/>
    <col min="15373" max="15374" width="9.140625" style="10"/>
    <col min="15375" max="15375" width="30" style="10" customWidth="1"/>
    <col min="15376" max="15617" width="9.140625" style="10"/>
    <col min="15618" max="15618" width="9.7109375" style="10" bestFit="1" customWidth="1"/>
    <col min="15619" max="15619" width="9.140625" style="10"/>
    <col min="15620" max="15620" width="13.5703125" style="10" customWidth="1"/>
    <col min="15621" max="15621" width="41.7109375" style="10" bestFit="1" customWidth="1"/>
    <col min="15622" max="15622" width="9.140625" style="10"/>
    <col min="15623" max="15623" width="17.28515625" style="10" bestFit="1" customWidth="1"/>
    <col min="15624" max="15624" width="13.5703125" style="10" customWidth="1"/>
    <col min="15625" max="15625" width="13.85546875" style="10" bestFit="1" customWidth="1"/>
    <col min="15626" max="15626" width="49" style="10" bestFit="1" customWidth="1"/>
    <col min="15627" max="15627" width="33.7109375" style="10" customWidth="1"/>
    <col min="15628" max="15628" width="30" style="10" customWidth="1"/>
    <col min="15629" max="15630" width="9.140625" style="10"/>
    <col min="15631" max="15631" width="30" style="10" customWidth="1"/>
    <col min="15632" max="15873" width="9.140625" style="10"/>
    <col min="15874" max="15874" width="9.7109375" style="10" bestFit="1" customWidth="1"/>
    <col min="15875" max="15875" width="9.140625" style="10"/>
    <col min="15876" max="15876" width="13.5703125" style="10" customWidth="1"/>
    <col min="15877" max="15877" width="41.7109375" style="10" bestFit="1" customWidth="1"/>
    <col min="15878" max="15878" width="9.140625" style="10"/>
    <col min="15879" max="15879" width="17.28515625" style="10" bestFit="1" customWidth="1"/>
    <col min="15880" max="15880" width="13.5703125" style="10" customWidth="1"/>
    <col min="15881" max="15881" width="13.85546875" style="10" bestFit="1" customWidth="1"/>
    <col min="15882" max="15882" width="49" style="10" bestFit="1" customWidth="1"/>
    <col min="15883" max="15883" width="33.7109375" style="10" customWidth="1"/>
    <col min="15884" max="15884" width="30" style="10" customWidth="1"/>
    <col min="15885" max="15886" width="9.140625" style="10"/>
    <col min="15887" max="15887" width="30" style="10" customWidth="1"/>
    <col min="15888" max="16129" width="9.140625" style="10"/>
    <col min="16130" max="16130" width="9.7109375" style="10" bestFit="1" customWidth="1"/>
    <col min="16131" max="16131" width="9.140625" style="10"/>
    <col min="16132" max="16132" width="13.5703125" style="10" customWidth="1"/>
    <col min="16133" max="16133" width="41.7109375" style="10" bestFit="1" customWidth="1"/>
    <col min="16134" max="16134" width="9.140625" style="10"/>
    <col min="16135" max="16135" width="17.28515625" style="10" bestFit="1" customWidth="1"/>
    <col min="16136" max="16136" width="13.5703125" style="10" customWidth="1"/>
    <col min="16137" max="16137" width="13.85546875" style="10" bestFit="1" customWidth="1"/>
    <col min="16138" max="16138" width="49" style="10" bestFit="1" customWidth="1"/>
    <col min="16139" max="16139" width="33.7109375" style="10" customWidth="1"/>
    <col min="16140" max="16140" width="30" style="10" customWidth="1"/>
    <col min="16141" max="16142" width="9.140625" style="10"/>
    <col min="16143" max="16143" width="30" style="10" customWidth="1"/>
    <col min="16144" max="16384" width="9.140625" style="10"/>
  </cols>
  <sheetData>
    <row r="1" spans="1:19" s="66" customFormat="1" ht="23.25" x14ac:dyDescent="0.35">
      <c r="A1" s="234" t="s">
        <v>1331</v>
      </c>
      <c r="F1" s="235" t="s">
        <v>3980</v>
      </c>
      <c r="G1" s="235">
        <v>343</v>
      </c>
      <c r="L1" s="306"/>
    </row>
    <row r="2" spans="1:19" s="66" customFormat="1" x14ac:dyDescent="0.2">
      <c r="L2" s="306"/>
    </row>
    <row r="3" spans="1:19" s="239" customFormat="1" ht="22.5" x14ac:dyDescent="0.2">
      <c r="A3" s="236" t="s">
        <v>84</v>
      </c>
      <c r="B3" s="236" t="s">
        <v>59</v>
      </c>
      <c r="C3" s="237" t="s">
        <v>93</v>
      </c>
      <c r="D3" s="236" t="s">
        <v>1332</v>
      </c>
      <c r="E3" s="236" t="s">
        <v>1333</v>
      </c>
      <c r="F3" s="236" t="s">
        <v>1334</v>
      </c>
      <c r="G3" s="236" t="s">
        <v>1335</v>
      </c>
      <c r="H3" s="236" t="s">
        <v>83</v>
      </c>
      <c r="I3" s="236" t="s">
        <v>81</v>
      </c>
      <c r="J3" s="236" t="s">
        <v>1336</v>
      </c>
      <c r="K3" s="236" t="s">
        <v>1</v>
      </c>
      <c r="L3" s="307" t="s">
        <v>78</v>
      </c>
      <c r="M3" s="236" t="s">
        <v>79</v>
      </c>
      <c r="N3" s="236" t="s">
        <v>49</v>
      </c>
      <c r="O3" s="236" t="s">
        <v>2194</v>
      </c>
      <c r="P3" s="238"/>
      <c r="Q3" s="238"/>
      <c r="R3" s="238"/>
      <c r="S3" s="238"/>
    </row>
    <row r="4" spans="1:19" s="78" customFormat="1" x14ac:dyDescent="0.2">
      <c r="A4" s="201">
        <v>42012</v>
      </c>
      <c r="B4" s="201">
        <v>42005</v>
      </c>
      <c r="C4" s="78" t="s">
        <v>56</v>
      </c>
      <c r="D4" s="78" t="s">
        <v>1581</v>
      </c>
      <c r="E4" s="78" t="s">
        <v>42</v>
      </c>
      <c r="F4" s="78">
        <v>0</v>
      </c>
      <c r="H4" s="78" t="s">
        <v>325</v>
      </c>
      <c r="I4" s="78" t="s">
        <v>1582</v>
      </c>
      <c r="J4" s="78" t="s">
        <v>1583</v>
      </c>
      <c r="K4" s="78" t="s">
        <v>240</v>
      </c>
      <c r="L4" s="308">
        <v>2126</v>
      </c>
      <c r="M4" s="78">
        <v>2</v>
      </c>
      <c r="N4" s="78" t="s">
        <v>1340</v>
      </c>
      <c r="O4" s="78" t="str">
        <f t="shared" ref="O4:O35" si="0">L4&amp;"-"&amp;M4</f>
        <v>2126-2</v>
      </c>
      <c r="P4" s="78" t="str">
        <f>IF(ISNA(VLOOKUP(L4,'Contracts executed'!$B$25:$B$5156,1,FALSE)),"NOT EXECUTED","EXECUTED")</f>
        <v>NOT EXECUTED</v>
      </c>
      <c r="Q4" s="78" t="str">
        <f>IF(ISNA(VLOOKUP(J4,'Contracts executed'!$F$25:$F$5156,1,FALSE)),"NOT EXECUTED","EXECUTED")</f>
        <v>NOT EXECUTED</v>
      </c>
    </row>
    <row r="5" spans="1:19" s="78" customFormat="1" x14ac:dyDescent="0.2">
      <c r="A5" s="201">
        <v>42013</v>
      </c>
      <c r="B5" s="201">
        <v>42064</v>
      </c>
      <c r="C5" s="78" t="s">
        <v>56</v>
      </c>
      <c r="D5" s="78" t="s">
        <v>1341</v>
      </c>
      <c r="E5" s="78" t="s">
        <v>673</v>
      </c>
      <c r="F5" s="78">
        <v>0</v>
      </c>
      <c r="H5" s="78" t="s">
        <v>570</v>
      </c>
      <c r="I5" s="78" t="s">
        <v>1352</v>
      </c>
      <c r="J5" s="78" t="s">
        <v>1353</v>
      </c>
      <c r="K5" s="78" t="s">
        <v>240</v>
      </c>
      <c r="L5" s="308">
        <v>813298</v>
      </c>
      <c r="M5" s="78">
        <v>0</v>
      </c>
      <c r="N5" s="78" t="s">
        <v>1340</v>
      </c>
      <c r="O5" s="78" t="str">
        <f t="shared" si="0"/>
        <v>813298-0</v>
      </c>
      <c r="P5" s="78" t="str">
        <f>IF(ISNA(VLOOKUP(L5,'Contracts executed'!$B$25:$B$5156,1,FALSE)),"NOT EXECUTED","EXECUTED")</f>
        <v>NOT EXECUTED</v>
      </c>
      <c r="Q5" s="78" t="str">
        <f>IF(ISNA(VLOOKUP(J5,'Contracts executed'!$F$25:$F$5156,1,FALSE)),"NOT EXECUTED","EXECUTED")</f>
        <v>NOT EXECUTED</v>
      </c>
    </row>
    <row r="6" spans="1:19" s="78" customFormat="1" x14ac:dyDescent="0.2">
      <c r="A6" s="201">
        <v>42013</v>
      </c>
      <c r="B6" s="201">
        <v>42064</v>
      </c>
      <c r="C6" s="78" t="s">
        <v>56</v>
      </c>
      <c r="D6" s="78" t="s">
        <v>1341</v>
      </c>
      <c r="E6" s="78" t="s">
        <v>673</v>
      </c>
      <c r="F6" s="202">
        <v>1250000</v>
      </c>
      <c r="H6" s="78" t="s">
        <v>570</v>
      </c>
      <c r="I6" s="78" t="s">
        <v>1352</v>
      </c>
      <c r="J6" s="78" t="s">
        <v>1354</v>
      </c>
      <c r="K6" s="78" t="s">
        <v>224</v>
      </c>
      <c r="L6" s="308">
        <v>813299</v>
      </c>
      <c r="M6" s="78">
        <v>0</v>
      </c>
      <c r="N6" s="78" t="s">
        <v>1340</v>
      </c>
      <c r="O6" s="78" t="str">
        <f t="shared" si="0"/>
        <v>813299-0</v>
      </c>
      <c r="P6" s="78" t="str">
        <f>IF(ISNA(VLOOKUP(L6,'Contracts executed'!$B$25:$B$5156,1,FALSE)),"NOT EXECUTED","EXECUTED")</f>
        <v>NOT EXECUTED</v>
      </c>
      <c r="Q6" s="78" t="str">
        <f>IF(ISNA(VLOOKUP(J6,'Contracts executed'!$F$25:$F$5156,1,FALSE)),"NOT EXECUTED","EXECUTED")</f>
        <v>NOT EXECUTED</v>
      </c>
    </row>
    <row r="7" spans="1:19" s="78" customFormat="1" x14ac:dyDescent="0.2">
      <c r="A7" s="201">
        <v>42013</v>
      </c>
      <c r="B7" s="201">
        <v>42005</v>
      </c>
      <c r="C7" s="78" t="s">
        <v>56</v>
      </c>
      <c r="D7" s="78" t="s">
        <v>1581</v>
      </c>
      <c r="E7" s="78" t="s">
        <v>673</v>
      </c>
      <c r="F7" s="78">
        <v>0</v>
      </c>
      <c r="H7" s="78" t="s">
        <v>325</v>
      </c>
      <c r="I7" s="78" t="s">
        <v>1598</v>
      </c>
      <c r="J7" s="78" t="s">
        <v>1599</v>
      </c>
      <c r="K7" s="78" t="s">
        <v>240</v>
      </c>
      <c r="L7" s="308">
        <v>2975</v>
      </c>
      <c r="M7" s="78">
        <v>2</v>
      </c>
      <c r="N7" s="78" t="s">
        <v>1340</v>
      </c>
      <c r="O7" s="78" t="str">
        <f t="shared" si="0"/>
        <v>2975-2</v>
      </c>
      <c r="P7" s="78" t="str">
        <f>IF(ISNA(VLOOKUP(L7,'Contracts executed'!$B$25:$B$5156,1,FALSE)),"NOT EXECUTED","EXECUTED")</f>
        <v>NOT EXECUTED</v>
      </c>
      <c r="Q7" s="78" t="str">
        <f>IF(ISNA(VLOOKUP(J7,'Contracts executed'!$F$25:$F$5156,1,FALSE)),"NOT EXECUTED","EXECUTED")</f>
        <v>NOT EXECUTED</v>
      </c>
    </row>
    <row r="8" spans="1:19" s="78" customFormat="1" x14ac:dyDescent="0.2">
      <c r="A8" s="201">
        <v>42013</v>
      </c>
      <c r="B8" s="201">
        <v>42005</v>
      </c>
      <c r="C8" s="78" t="s">
        <v>56</v>
      </c>
      <c r="D8" s="78" t="s">
        <v>1581</v>
      </c>
      <c r="E8" s="78" t="s">
        <v>673</v>
      </c>
      <c r="F8" s="78">
        <v>0</v>
      </c>
      <c r="H8" s="78" t="s">
        <v>325</v>
      </c>
      <c r="I8" s="78" t="s">
        <v>1609</v>
      </c>
      <c r="J8" s="78" t="s">
        <v>1610</v>
      </c>
      <c r="K8" s="78" t="s">
        <v>240</v>
      </c>
      <c r="L8" s="308">
        <v>3164</v>
      </c>
      <c r="M8" s="78">
        <v>2</v>
      </c>
      <c r="N8" s="78" t="s">
        <v>1340</v>
      </c>
      <c r="O8" s="78" t="str">
        <f t="shared" si="0"/>
        <v>3164-2</v>
      </c>
      <c r="P8" s="78" t="str">
        <f>IF(ISNA(VLOOKUP(L8,'Contracts executed'!$B$25:$B$5156,1,FALSE)),"NOT EXECUTED","EXECUTED")</f>
        <v>NOT EXECUTED</v>
      </c>
      <c r="Q8" s="78" t="str">
        <f>IF(ISNA(VLOOKUP(J8,'Contracts executed'!$F$25:$F$5156,1,FALSE)),"NOT EXECUTED","EXECUTED")</f>
        <v>NOT EXECUTED</v>
      </c>
    </row>
    <row r="9" spans="1:19" s="78" customFormat="1" x14ac:dyDescent="0.2">
      <c r="A9" s="201">
        <v>42055</v>
      </c>
      <c r="B9" s="201">
        <v>42055</v>
      </c>
      <c r="C9" s="78" t="s">
        <v>56</v>
      </c>
      <c r="D9" s="78" t="s">
        <v>1660</v>
      </c>
      <c r="E9" s="78" t="s">
        <v>1661</v>
      </c>
      <c r="F9" s="78">
        <v>0</v>
      </c>
      <c r="H9" s="78" t="s">
        <v>633</v>
      </c>
      <c r="I9" s="78" t="s">
        <v>1662</v>
      </c>
      <c r="J9" s="78" t="s">
        <v>1663</v>
      </c>
      <c r="K9" s="78" t="s">
        <v>97</v>
      </c>
      <c r="L9" s="308">
        <v>813739</v>
      </c>
      <c r="M9" s="78">
        <v>0</v>
      </c>
      <c r="N9" s="78" t="s">
        <v>1340</v>
      </c>
      <c r="O9" s="78" t="str">
        <f t="shared" si="0"/>
        <v>813739-0</v>
      </c>
      <c r="P9" s="78" t="str">
        <f>IF(ISNA(VLOOKUP(L9,'Contracts executed'!$B$25:$B$5156,1,FALSE)),"NOT EXECUTED","EXECUTED")</f>
        <v>NOT EXECUTED</v>
      </c>
      <c r="Q9" s="78" t="str">
        <f>IF(ISNA(VLOOKUP(J9,'Contracts executed'!$F$25:$F$5156,1,FALSE)),"NOT EXECUTED","EXECUTED")</f>
        <v>NOT EXECUTED</v>
      </c>
    </row>
    <row r="10" spans="1:19" s="78" customFormat="1" x14ac:dyDescent="0.2">
      <c r="A10" s="201">
        <v>42076</v>
      </c>
      <c r="B10" s="201">
        <v>42094</v>
      </c>
      <c r="C10" s="78" t="s">
        <v>872</v>
      </c>
      <c r="D10" s="78" t="s">
        <v>1414</v>
      </c>
      <c r="E10" s="78" t="s">
        <v>1368</v>
      </c>
      <c r="F10" s="78">
        <v>0</v>
      </c>
      <c r="H10" s="78" t="s">
        <v>630</v>
      </c>
      <c r="I10" s="78" t="s">
        <v>1415</v>
      </c>
      <c r="J10" s="78" t="s">
        <v>1416</v>
      </c>
      <c r="K10" s="78" t="s">
        <v>240</v>
      </c>
      <c r="L10" s="308">
        <v>814050</v>
      </c>
      <c r="M10" s="78">
        <v>0</v>
      </c>
      <c r="N10" s="78" t="s">
        <v>1417</v>
      </c>
      <c r="O10" s="78" t="str">
        <f t="shared" si="0"/>
        <v>814050-0</v>
      </c>
      <c r="P10" s="78" t="str">
        <f>IF(ISNA(VLOOKUP(L10,'Contracts executed'!$B$25:$B$5156,1,FALSE)),"NOT EXECUTED","EXECUTED")</f>
        <v>NOT EXECUTED</v>
      </c>
      <c r="Q10" s="78" t="str">
        <f>IF(ISNA(VLOOKUP(J10,'Contracts executed'!$F$25:$F$5156,1,FALSE)),"NOT EXECUTED","EXECUTED")</f>
        <v>NOT EXECUTED</v>
      </c>
    </row>
    <row r="11" spans="1:19" s="78" customFormat="1" x14ac:dyDescent="0.2">
      <c r="A11" s="201">
        <v>42079</v>
      </c>
      <c r="B11" s="201">
        <v>42038</v>
      </c>
      <c r="C11" s="78" t="s">
        <v>56</v>
      </c>
      <c r="D11" s="78" t="s">
        <v>1414</v>
      </c>
      <c r="E11" s="78" t="s">
        <v>1625</v>
      </c>
      <c r="F11" s="202">
        <v>5000000</v>
      </c>
      <c r="H11" s="78" t="s">
        <v>242</v>
      </c>
      <c r="I11" s="78" t="s">
        <v>1626</v>
      </c>
      <c r="J11" s="78" t="s">
        <v>1627</v>
      </c>
      <c r="K11" s="78" t="s">
        <v>224</v>
      </c>
      <c r="L11" s="308" t="s">
        <v>1628</v>
      </c>
      <c r="M11" s="78">
        <v>1</v>
      </c>
      <c r="N11" s="78" t="s">
        <v>1349</v>
      </c>
      <c r="O11" s="78" t="str">
        <f t="shared" si="0"/>
        <v>809917-1-1</v>
      </c>
      <c r="P11" s="78" t="str">
        <f>IF(ISNA(VLOOKUP(L11,'Contracts executed'!$B$25:$B$5156,1,FALSE)),"NOT EXECUTED","EXECUTED")</f>
        <v>NOT EXECUTED</v>
      </c>
      <c r="Q11" s="78" t="str">
        <f>IF(ISNA(VLOOKUP(J11,'Contracts executed'!$F$25:$F$5156,1,FALSE)),"NOT EXECUTED","EXECUTED")</f>
        <v>NOT EXECUTED</v>
      </c>
    </row>
    <row r="12" spans="1:19" s="78" customFormat="1" x14ac:dyDescent="0.2">
      <c r="A12" s="201">
        <v>42088</v>
      </c>
      <c r="B12" s="201">
        <v>42100</v>
      </c>
      <c r="C12" s="78" t="s">
        <v>716</v>
      </c>
      <c r="D12" s="78" t="s">
        <v>1341</v>
      </c>
      <c r="E12" s="78" t="s">
        <v>673</v>
      </c>
      <c r="F12" s="202">
        <v>2000000</v>
      </c>
      <c r="H12" s="78" t="s">
        <v>241</v>
      </c>
      <c r="I12" s="78" t="s">
        <v>1652</v>
      </c>
      <c r="J12" s="78" t="s">
        <v>1654</v>
      </c>
      <c r="K12" s="78" t="s">
        <v>224</v>
      </c>
      <c r="L12" s="308" t="s">
        <v>1655</v>
      </c>
      <c r="M12" s="78">
        <v>0</v>
      </c>
      <c r="N12" s="78" t="s">
        <v>1340</v>
      </c>
      <c r="O12" s="78" t="str">
        <f t="shared" si="0"/>
        <v>813777-1-0</v>
      </c>
      <c r="P12" s="78" t="str">
        <f>IF(ISNA(VLOOKUP(L12,'Contracts executed'!$B$25:$B$5156,1,FALSE)),"NOT EXECUTED","EXECUTED")</f>
        <v>NOT EXECUTED</v>
      </c>
      <c r="Q12" s="78" t="str">
        <f>IF(ISNA(VLOOKUP(J12,'Contracts executed'!$F$25:$F$5156,1,FALSE)),"NOT EXECUTED","EXECUTED")</f>
        <v>NOT EXECUTED</v>
      </c>
    </row>
    <row r="13" spans="1:19" s="78" customFormat="1" x14ac:dyDescent="0.2">
      <c r="A13" s="201">
        <v>42088</v>
      </c>
      <c r="B13" s="201">
        <v>42100</v>
      </c>
      <c r="C13" s="78" t="s">
        <v>716</v>
      </c>
      <c r="D13" s="78" t="s">
        <v>1341</v>
      </c>
      <c r="E13" s="78" t="s">
        <v>673</v>
      </c>
      <c r="F13" s="202">
        <v>3500000</v>
      </c>
      <c r="H13" s="78" t="s">
        <v>241</v>
      </c>
      <c r="I13" s="78" t="s">
        <v>1656</v>
      </c>
      <c r="J13" s="78" t="s">
        <v>1658</v>
      </c>
      <c r="K13" s="78" t="s">
        <v>224</v>
      </c>
      <c r="L13" s="308" t="s">
        <v>1659</v>
      </c>
      <c r="M13" s="78">
        <v>0</v>
      </c>
      <c r="N13" s="78" t="s">
        <v>1340</v>
      </c>
      <c r="O13" s="78" t="str">
        <f t="shared" si="0"/>
        <v>813849-1-0</v>
      </c>
      <c r="P13" s="78" t="str">
        <f>IF(ISNA(VLOOKUP(L13,'Contracts executed'!$B$25:$B$5156,1,FALSE)),"NOT EXECUTED","EXECUTED")</f>
        <v>NOT EXECUTED</v>
      </c>
      <c r="Q13" s="78" t="str">
        <f>IF(ISNA(VLOOKUP(J13,'Contracts executed'!$F$25:$F$5156,1,FALSE)),"NOT EXECUTED","EXECUTED")</f>
        <v>NOT EXECUTED</v>
      </c>
    </row>
    <row r="14" spans="1:19" s="78" customFormat="1" x14ac:dyDescent="0.2">
      <c r="A14" s="201">
        <v>42100</v>
      </c>
      <c r="B14" s="201">
        <v>42100</v>
      </c>
      <c r="C14" s="78" t="s">
        <v>56</v>
      </c>
      <c r="D14" s="78" t="s">
        <v>1359</v>
      </c>
      <c r="E14" s="78" t="s">
        <v>278</v>
      </c>
      <c r="F14" s="202">
        <v>9186965.4700000007</v>
      </c>
      <c r="H14" s="78" t="s">
        <v>634</v>
      </c>
      <c r="I14" s="78" t="s">
        <v>1701</v>
      </c>
      <c r="J14" s="78" t="s">
        <v>1703</v>
      </c>
      <c r="K14" s="78" t="s">
        <v>224</v>
      </c>
      <c r="L14" s="308" t="s">
        <v>1704</v>
      </c>
      <c r="M14" s="78">
        <v>0</v>
      </c>
      <c r="N14" s="78" t="s">
        <v>1349</v>
      </c>
      <c r="O14" s="78" t="str">
        <f t="shared" si="0"/>
        <v>814197-1-0</v>
      </c>
      <c r="P14" s="78" t="str">
        <f>IF(ISNA(VLOOKUP(L14,'Contracts executed'!$B$25:$B$5156,1,FALSE)),"NOT EXECUTED","EXECUTED")</f>
        <v>NOT EXECUTED</v>
      </c>
      <c r="Q14" s="78" t="str">
        <f>IF(ISNA(VLOOKUP(J14,'Contracts executed'!$F$25:$F$5156,1,FALSE)),"NOT EXECUTED","EXECUTED")</f>
        <v>NOT EXECUTED</v>
      </c>
    </row>
    <row r="15" spans="1:19" s="78" customFormat="1" x14ac:dyDescent="0.2">
      <c r="A15" s="201">
        <v>42104</v>
      </c>
      <c r="B15" s="201">
        <v>42121</v>
      </c>
      <c r="C15" s="78" t="s">
        <v>56</v>
      </c>
      <c r="D15" s="78" t="s">
        <v>1375</v>
      </c>
      <c r="E15" s="78" t="s">
        <v>673</v>
      </c>
      <c r="F15" s="78">
        <v>0</v>
      </c>
      <c r="H15" s="78" t="s">
        <v>570</v>
      </c>
      <c r="I15" s="78" t="s">
        <v>1376</v>
      </c>
      <c r="J15" s="78" t="s">
        <v>1377</v>
      </c>
      <c r="K15" s="78" t="s">
        <v>240</v>
      </c>
      <c r="L15" s="308">
        <v>814227</v>
      </c>
      <c r="M15" s="78">
        <v>0</v>
      </c>
      <c r="N15" s="78" t="s">
        <v>1349</v>
      </c>
      <c r="O15" s="78" t="str">
        <f t="shared" si="0"/>
        <v>814227-0</v>
      </c>
      <c r="P15" s="78" t="str">
        <f>IF(ISNA(VLOOKUP(L15,'Contracts executed'!$B$25:$B$5156,1,FALSE)),"NOT EXECUTED","EXECUTED")</f>
        <v>NOT EXECUTED</v>
      </c>
      <c r="Q15" s="78" t="str">
        <f>IF(ISNA(VLOOKUP(J15,'Contracts executed'!$F$25:$F$5156,1,FALSE)),"NOT EXECUTED","EXECUTED")</f>
        <v>NOT EXECUTED</v>
      </c>
    </row>
    <row r="16" spans="1:19" s="78" customFormat="1" x14ac:dyDescent="0.2">
      <c r="A16" s="201">
        <v>42109</v>
      </c>
      <c r="B16" s="201">
        <v>42109</v>
      </c>
      <c r="C16" s="78" t="s">
        <v>56</v>
      </c>
      <c r="D16" s="78" t="s">
        <v>1359</v>
      </c>
      <c r="E16" s="78" t="s">
        <v>278</v>
      </c>
      <c r="F16" s="78">
        <v>0</v>
      </c>
      <c r="H16" s="78" t="s">
        <v>634</v>
      </c>
      <c r="I16" s="78" t="s">
        <v>1694</v>
      </c>
      <c r="J16" s="78" t="s">
        <v>1696</v>
      </c>
      <c r="K16" s="78" t="s">
        <v>224</v>
      </c>
      <c r="L16" s="308" t="s">
        <v>1697</v>
      </c>
      <c r="M16" s="78">
        <v>0</v>
      </c>
      <c r="N16" s="78" t="s">
        <v>1349</v>
      </c>
      <c r="O16" s="78" t="str">
        <f t="shared" si="0"/>
        <v>814262-1-0</v>
      </c>
      <c r="P16" s="78" t="str">
        <f>IF(ISNA(VLOOKUP(L16,'Contracts executed'!$B$25:$B$5156,1,FALSE)),"NOT EXECUTED","EXECUTED")</f>
        <v>NOT EXECUTED</v>
      </c>
      <c r="Q16" s="78" t="str">
        <f>IF(ISNA(VLOOKUP(J16,'Contracts executed'!$F$25:$F$5156,1,FALSE)),"NOT EXECUTED","EXECUTED")</f>
        <v>NOT EXECUTED</v>
      </c>
    </row>
    <row r="17" spans="1:17" s="78" customFormat="1" x14ac:dyDescent="0.2">
      <c r="A17" s="201">
        <v>42109</v>
      </c>
      <c r="B17" s="201">
        <v>42109</v>
      </c>
      <c r="C17" s="78" t="s">
        <v>56</v>
      </c>
      <c r="D17" s="78" t="s">
        <v>1359</v>
      </c>
      <c r="E17" s="78" t="s">
        <v>278</v>
      </c>
      <c r="F17" s="78">
        <v>0</v>
      </c>
      <c r="H17" s="78" t="s">
        <v>634</v>
      </c>
      <c r="I17" s="78" t="s">
        <v>1709</v>
      </c>
      <c r="J17" s="78" t="s">
        <v>1711</v>
      </c>
      <c r="K17" s="78" t="s">
        <v>224</v>
      </c>
      <c r="L17" s="308">
        <v>814261</v>
      </c>
      <c r="M17" s="78">
        <v>0</v>
      </c>
      <c r="N17" s="78" t="s">
        <v>1340</v>
      </c>
      <c r="O17" s="78" t="str">
        <f t="shared" si="0"/>
        <v>814261-0</v>
      </c>
      <c r="P17" s="78" t="str">
        <f>IF(ISNA(VLOOKUP(L17,'Contracts executed'!$B$25:$B$5156,1,FALSE)),"NOT EXECUTED","EXECUTED")</f>
        <v>NOT EXECUTED</v>
      </c>
      <c r="Q17" s="78" t="str">
        <f>IF(ISNA(VLOOKUP(J17,'Contracts executed'!$F$25:$F$5156,1,FALSE)),"NOT EXECUTED","EXECUTED")</f>
        <v>NOT EXECUTED</v>
      </c>
    </row>
    <row r="18" spans="1:17" s="78" customFormat="1" x14ac:dyDescent="0.2">
      <c r="A18" s="201">
        <v>42110</v>
      </c>
      <c r="B18" s="201">
        <v>42064</v>
      </c>
      <c r="C18" s="78" t="s">
        <v>56</v>
      </c>
      <c r="D18" s="78" t="s">
        <v>1384</v>
      </c>
      <c r="E18" s="78" t="s">
        <v>42</v>
      </c>
      <c r="F18" s="202">
        <v>4300000</v>
      </c>
      <c r="H18" s="78" t="s">
        <v>207</v>
      </c>
      <c r="I18" s="78" t="s">
        <v>649</v>
      </c>
      <c r="J18" s="78" t="s">
        <v>1563</v>
      </c>
      <c r="K18" s="78" t="s">
        <v>224</v>
      </c>
      <c r="L18" s="308" t="s">
        <v>1564</v>
      </c>
      <c r="M18" s="78">
        <v>0</v>
      </c>
      <c r="N18" s="78" t="s">
        <v>1340</v>
      </c>
      <c r="O18" s="78" t="str">
        <f t="shared" si="0"/>
        <v>813486-1-0</v>
      </c>
      <c r="P18" s="78" t="str">
        <f>IF(ISNA(VLOOKUP(L18,'Contracts executed'!$B$25:$B$5156,1,FALSE)),"NOT EXECUTED","EXECUTED")</f>
        <v>NOT EXECUTED</v>
      </c>
      <c r="Q18" s="78" t="str">
        <f>IF(ISNA(VLOOKUP(J18,'Contracts executed'!$F$25:$F$5156,1,FALSE)),"NOT EXECUTED","EXECUTED")</f>
        <v>NOT EXECUTED</v>
      </c>
    </row>
    <row r="19" spans="1:17" s="78" customFormat="1" x14ac:dyDescent="0.2">
      <c r="A19" s="201">
        <v>42110</v>
      </c>
      <c r="B19" s="201">
        <v>41365</v>
      </c>
      <c r="C19" s="78" t="s">
        <v>56</v>
      </c>
      <c r="D19" s="78" t="s">
        <v>1728</v>
      </c>
      <c r="E19" s="78" t="s">
        <v>41</v>
      </c>
      <c r="F19" s="202">
        <v>4000000</v>
      </c>
      <c r="H19" s="78" t="s">
        <v>1729</v>
      </c>
      <c r="I19" s="78" t="s">
        <v>1733</v>
      </c>
      <c r="J19" s="78" t="s">
        <v>1735</v>
      </c>
      <c r="K19" s="78" t="s">
        <v>224</v>
      </c>
      <c r="L19" s="308" t="s">
        <v>1736</v>
      </c>
      <c r="M19" s="78">
        <v>0</v>
      </c>
      <c r="N19" s="78" t="s">
        <v>1349</v>
      </c>
      <c r="O19" s="78" t="str">
        <f t="shared" si="0"/>
        <v>813706-1-0</v>
      </c>
      <c r="P19" s="78" t="str">
        <f>IF(ISNA(VLOOKUP(L19,'Contracts executed'!$B$25:$B$5156,1,FALSE)),"NOT EXECUTED","EXECUTED")</f>
        <v>NOT EXECUTED</v>
      </c>
      <c r="Q19" s="78" t="str">
        <f>IF(ISNA(VLOOKUP(J19,'Contracts executed'!$F$25:$F$5156,1,FALSE)),"NOT EXECUTED","EXECUTED")</f>
        <v>NOT EXECUTED</v>
      </c>
    </row>
    <row r="20" spans="1:17" s="78" customFormat="1" x14ac:dyDescent="0.2">
      <c r="A20" s="201">
        <v>42123</v>
      </c>
      <c r="B20" s="201">
        <v>42135</v>
      </c>
      <c r="C20" s="78" t="s">
        <v>56</v>
      </c>
      <c r="D20" s="78" t="s">
        <v>1378</v>
      </c>
      <c r="E20" s="78" t="s">
        <v>673</v>
      </c>
      <c r="F20" s="202">
        <v>3600000</v>
      </c>
      <c r="H20" s="78" t="s">
        <v>570</v>
      </c>
      <c r="I20" s="78" t="s">
        <v>1376</v>
      </c>
      <c r="J20" s="78" t="s">
        <v>1379</v>
      </c>
      <c r="K20" s="78" t="s">
        <v>224</v>
      </c>
      <c r="L20" s="308">
        <v>814345</v>
      </c>
      <c r="M20" s="78">
        <v>0</v>
      </c>
      <c r="N20" s="78" t="s">
        <v>1340</v>
      </c>
      <c r="O20" s="78" t="str">
        <f t="shared" si="0"/>
        <v>814345-0</v>
      </c>
      <c r="P20" s="78" t="str">
        <f>IF(ISNA(VLOOKUP(L20,'Contracts executed'!$B$25:$B$5156,1,FALSE)),"NOT EXECUTED","EXECUTED")</f>
        <v>NOT EXECUTED</v>
      </c>
      <c r="Q20" s="78" t="str">
        <f>IF(ISNA(VLOOKUP(J20,'Contracts executed'!$F$25:$F$5156,1,FALSE)),"NOT EXECUTED","EXECUTED")</f>
        <v>NOT EXECUTED</v>
      </c>
    </row>
    <row r="21" spans="1:17" s="78" customFormat="1" x14ac:dyDescent="0.2">
      <c r="A21" s="201">
        <v>42124</v>
      </c>
      <c r="B21" s="201">
        <v>42155</v>
      </c>
      <c r="C21" s="78" t="s">
        <v>56</v>
      </c>
      <c r="D21" s="78" t="s">
        <v>74</v>
      </c>
      <c r="E21" s="78" t="s">
        <v>673</v>
      </c>
      <c r="F21" s="202">
        <v>3500000</v>
      </c>
      <c r="H21" s="78" t="s">
        <v>633</v>
      </c>
      <c r="I21" s="78" t="s">
        <v>1682</v>
      </c>
      <c r="J21" s="78" t="s">
        <v>1683</v>
      </c>
      <c r="K21" s="78" t="s">
        <v>224</v>
      </c>
      <c r="L21" s="308">
        <v>814360</v>
      </c>
      <c r="M21" s="78">
        <v>0</v>
      </c>
      <c r="N21" s="78" t="s">
        <v>1340</v>
      </c>
      <c r="O21" s="78" t="str">
        <f t="shared" si="0"/>
        <v>814360-0</v>
      </c>
      <c r="P21" s="78" t="str">
        <f>IF(ISNA(VLOOKUP(L21,'Contracts executed'!$B$25:$B$5156,1,FALSE)),"NOT EXECUTED","EXECUTED")</f>
        <v>NOT EXECUTED</v>
      </c>
      <c r="Q21" s="78" t="str">
        <f>IF(ISNA(VLOOKUP(J21,'Contracts executed'!$F$25:$F$5156,1,FALSE)),"NOT EXECUTED","EXECUTED")</f>
        <v>NOT EXECUTED</v>
      </c>
    </row>
    <row r="22" spans="1:17" s="78" customFormat="1" x14ac:dyDescent="0.2">
      <c r="A22" s="201">
        <v>42125</v>
      </c>
      <c r="B22" s="201">
        <v>42125</v>
      </c>
      <c r="C22" s="78" t="s">
        <v>56</v>
      </c>
      <c r="D22" s="78" t="s">
        <v>1499</v>
      </c>
      <c r="E22" s="78" t="s">
        <v>320</v>
      </c>
      <c r="F22" s="202">
        <v>1000000</v>
      </c>
      <c r="H22" s="78" t="s">
        <v>341</v>
      </c>
      <c r="I22" s="78" t="s">
        <v>1513</v>
      </c>
      <c r="J22" s="78" t="s">
        <v>1515</v>
      </c>
      <c r="K22" s="78" t="s">
        <v>224</v>
      </c>
      <c r="L22" s="308" t="s">
        <v>1516</v>
      </c>
      <c r="M22" s="78">
        <v>0</v>
      </c>
      <c r="N22" s="78" t="s">
        <v>1349</v>
      </c>
      <c r="O22" s="78" t="str">
        <f t="shared" si="0"/>
        <v>814370-1-0</v>
      </c>
      <c r="P22" s="78" t="str">
        <f>IF(ISNA(VLOOKUP(L22,'Contracts executed'!$B$25:$B$5156,1,FALSE)),"NOT EXECUTED","EXECUTED")</f>
        <v>NOT EXECUTED</v>
      </c>
      <c r="Q22" s="78" t="str">
        <f>IF(ISNA(VLOOKUP(J22,'Contracts executed'!$F$25:$F$5156,1,FALSE)),"NOT EXECUTED","EXECUTED")</f>
        <v>NOT EXECUTED</v>
      </c>
    </row>
    <row r="23" spans="1:17" s="78" customFormat="1" x14ac:dyDescent="0.2">
      <c r="A23" s="201">
        <v>42125</v>
      </c>
      <c r="B23" s="201">
        <v>42125</v>
      </c>
      <c r="C23" s="78" t="s">
        <v>56</v>
      </c>
      <c r="D23" s="78" t="s">
        <v>1499</v>
      </c>
      <c r="E23" s="78" t="s">
        <v>320</v>
      </c>
      <c r="F23" s="202">
        <v>1000000</v>
      </c>
      <c r="H23" s="78" t="s">
        <v>341</v>
      </c>
      <c r="I23" s="78" t="s">
        <v>1517</v>
      </c>
      <c r="J23" s="78" t="s">
        <v>1519</v>
      </c>
      <c r="K23" s="78" t="s">
        <v>224</v>
      </c>
      <c r="L23" s="308" t="s">
        <v>1520</v>
      </c>
      <c r="M23" s="78">
        <v>0</v>
      </c>
      <c r="N23" s="78" t="s">
        <v>1349</v>
      </c>
      <c r="O23" s="78" t="str">
        <f t="shared" si="0"/>
        <v>814371-1-0</v>
      </c>
      <c r="P23" s="78" t="str">
        <f>IF(ISNA(VLOOKUP(L23,'Contracts executed'!$B$25:$B$5156,1,FALSE)),"NOT EXECUTED","EXECUTED")</f>
        <v>NOT EXECUTED</v>
      </c>
      <c r="Q23" s="78" t="str">
        <f>IF(ISNA(VLOOKUP(J23,'Contracts executed'!$F$25:$F$5156,1,FALSE)),"NOT EXECUTED","EXECUTED")</f>
        <v>NOT EXECUTED</v>
      </c>
    </row>
    <row r="24" spans="1:17" s="78" customFormat="1" x14ac:dyDescent="0.2">
      <c r="A24" s="201">
        <v>42125</v>
      </c>
      <c r="B24" s="201">
        <v>42125</v>
      </c>
      <c r="C24" s="78" t="s">
        <v>56</v>
      </c>
      <c r="D24" s="78" t="s">
        <v>1499</v>
      </c>
      <c r="E24" s="78" t="s">
        <v>320</v>
      </c>
      <c r="F24" s="202">
        <v>1000000</v>
      </c>
      <c r="H24" s="78" t="s">
        <v>341</v>
      </c>
      <c r="I24" s="78" t="s">
        <v>1521</v>
      </c>
      <c r="J24" s="78" t="s">
        <v>1523</v>
      </c>
      <c r="K24" s="78" t="s">
        <v>224</v>
      </c>
      <c r="L24" s="308" t="s">
        <v>1524</v>
      </c>
      <c r="M24" s="78">
        <v>0</v>
      </c>
      <c r="N24" s="78" t="s">
        <v>1349</v>
      </c>
      <c r="O24" s="78" t="str">
        <f t="shared" si="0"/>
        <v>814372-1-0</v>
      </c>
      <c r="P24" s="78" t="str">
        <f>IF(ISNA(VLOOKUP(L24,'Contracts executed'!$B$25:$B$5156,1,FALSE)),"NOT EXECUTED","EXECUTED")</f>
        <v>NOT EXECUTED</v>
      </c>
      <c r="Q24" s="78" t="str">
        <f>IF(ISNA(VLOOKUP(J24,'Contracts executed'!$F$25:$F$5156,1,FALSE)),"NOT EXECUTED","EXECUTED")</f>
        <v>NOT EXECUTED</v>
      </c>
    </row>
    <row r="25" spans="1:17" s="78" customFormat="1" x14ac:dyDescent="0.2">
      <c r="A25" s="201">
        <v>42125</v>
      </c>
      <c r="B25" s="201">
        <v>42125</v>
      </c>
      <c r="C25" s="78" t="s">
        <v>56</v>
      </c>
      <c r="D25" s="78" t="s">
        <v>1499</v>
      </c>
      <c r="E25" s="78" t="s">
        <v>320</v>
      </c>
      <c r="F25" s="202">
        <v>1000000</v>
      </c>
      <c r="H25" s="78" t="s">
        <v>341</v>
      </c>
      <c r="I25" s="78" t="s">
        <v>1532</v>
      </c>
      <c r="J25" s="78" t="s">
        <v>1534</v>
      </c>
      <c r="K25" s="78" t="s">
        <v>224</v>
      </c>
      <c r="L25" s="308" t="s">
        <v>1535</v>
      </c>
      <c r="M25" s="78">
        <v>0</v>
      </c>
      <c r="N25" s="78" t="s">
        <v>1349</v>
      </c>
      <c r="O25" s="78" t="str">
        <f t="shared" si="0"/>
        <v>814373-1-0</v>
      </c>
      <c r="P25" s="78" t="str">
        <f>IF(ISNA(VLOOKUP(L25,'Contracts executed'!$B$25:$B$5156,1,FALSE)),"NOT EXECUTED","EXECUTED")</f>
        <v>NOT EXECUTED</v>
      </c>
      <c r="Q25" s="78" t="str">
        <f>IF(ISNA(VLOOKUP(J25,'Contracts executed'!$F$25:$F$5156,1,FALSE)),"NOT EXECUTED","EXECUTED")</f>
        <v>NOT EXECUTED</v>
      </c>
    </row>
    <row r="26" spans="1:17" s="78" customFormat="1" x14ac:dyDescent="0.2">
      <c r="A26" s="201">
        <v>42125</v>
      </c>
      <c r="B26" s="201">
        <v>42125</v>
      </c>
      <c r="C26" s="78" t="s">
        <v>56</v>
      </c>
      <c r="D26" s="78" t="s">
        <v>1499</v>
      </c>
      <c r="E26" s="78" t="s">
        <v>320</v>
      </c>
      <c r="F26" s="202">
        <v>1000000</v>
      </c>
      <c r="H26" s="78" t="s">
        <v>341</v>
      </c>
      <c r="I26" s="78" t="s">
        <v>1536</v>
      </c>
      <c r="J26" s="78" t="s">
        <v>1538</v>
      </c>
      <c r="K26" s="78" t="s">
        <v>224</v>
      </c>
      <c r="L26" s="308" t="s">
        <v>1539</v>
      </c>
      <c r="M26" s="78">
        <v>0</v>
      </c>
      <c r="N26" s="78" t="s">
        <v>1349</v>
      </c>
      <c r="O26" s="78" t="str">
        <f t="shared" si="0"/>
        <v>814369-1-0</v>
      </c>
      <c r="P26" s="78" t="str">
        <f>IF(ISNA(VLOOKUP(L26,'Contracts executed'!$B$25:$B$5156,1,FALSE)),"NOT EXECUTED","EXECUTED")</f>
        <v>NOT EXECUTED</v>
      </c>
      <c r="Q26" s="78" t="str">
        <f>IF(ISNA(VLOOKUP(J26,'Contracts executed'!$F$25:$F$5156,1,FALSE)),"NOT EXECUTED","EXECUTED")</f>
        <v>NOT EXECUTED</v>
      </c>
    </row>
    <row r="27" spans="1:17" s="78" customFormat="1" x14ac:dyDescent="0.2">
      <c r="A27" s="201">
        <v>42125</v>
      </c>
      <c r="B27" s="201">
        <v>42125</v>
      </c>
      <c r="C27" s="78" t="s">
        <v>56</v>
      </c>
      <c r="D27" s="78" t="s">
        <v>1499</v>
      </c>
      <c r="E27" s="78" t="s">
        <v>320</v>
      </c>
      <c r="F27" s="78">
        <v>0</v>
      </c>
      <c r="H27" s="78" t="s">
        <v>341</v>
      </c>
      <c r="I27" s="78" t="s">
        <v>1540</v>
      </c>
      <c r="J27" s="78" t="s">
        <v>1541</v>
      </c>
      <c r="K27" s="78" t="s">
        <v>462</v>
      </c>
      <c r="L27" s="308">
        <v>814374</v>
      </c>
      <c r="M27" s="78">
        <v>0</v>
      </c>
      <c r="N27" s="78" t="s">
        <v>1340</v>
      </c>
      <c r="O27" s="78" t="str">
        <f t="shared" si="0"/>
        <v>814374-0</v>
      </c>
      <c r="P27" s="78" t="str">
        <f>IF(ISNA(VLOOKUP(L27,'Contracts executed'!$B$25:$B$5156,1,FALSE)),"NOT EXECUTED","EXECUTED")</f>
        <v>NOT EXECUTED</v>
      </c>
      <c r="Q27" s="78" t="str">
        <f>IF(ISNA(VLOOKUP(J27,'Contracts executed'!$F$25:$F$5156,1,FALSE)),"NOT EXECUTED","EXECUTED")</f>
        <v>NOT EXECUTED</v>
      </c>
    </row>
    <row r="28" spans="1:17" s="78" customFormat="1" x14ac:dyDescent="0.2">
      <c r="A28" s="201">
        <v>42125</v>
      </c>
      <c r="B28" s="201">
        <v>42125</v>
      </c>
      <c r="C28" s="78" t="s">
        <v>56</v>
      </c>
      <c r="D28" s="78" t="s">
        <v>1499</v>
      </c>
      <c r="E28" s="78" t="s">
        <v>320</v>
      </c>
      <c r="F28" s="202">
        <v>1000000</v>
      </c>
      <c r="H28" s="78" t="s">
        <v>341</v>
      </c>
      <c r="I28" s="78" t="s">
        <v>1540</v>
      </c>
      <c r="J28" s="78" t="s">
        <v>1542</v>
      </c>
      <c r="K28" s="78" t="s">
        <v>224</v>
      </c>
      <c r="L28" s="308">
        <v>814382</v>
      </c>
      <c r="M28" s="78">
        <v>0</v>
      </c>
      <c r="N28" s="78" t="s">
        <v>1340</v>
      </c>
      <c r="O28" s="78" t="str">
        <f t="shared" si="0"/>
        <v>814382-0</v>
      </c>
      <c r="P28" s="78" t="str">
        <f>IF(ISNA(VLOOKUP(L28,'Contracts executed'!$B$25:$B$5156,1,FALSE)),"NOT EXECUTED","EXECUTED")</f>
        <v>NOT EXECUTED</v>
      </c>
      <c r="Q28" s="78" t="str">
        <f>IF(ISNA(VLOOKUP(J28,'Contracts executed'!$F$25:$F$5156,1,FALSE)),"NOT EXECUTED","EXECUTED")</f>
        <v>NOT EXECUTED</v>
      </c>
    </row>
    <row r="29" spans="1:17" s="78" customFormat="1" x14ac:dyDescent="0.2">
      <c r="A29" s="201">
        <v>42125</v>
      </c>
      <c r="B29" s="201">
        <v>42125</v>
      </c>
      <c r="C29" s="78" t="s">
        <v>56</v>
      </c>
      <c r="D29" s="78" t="s">
        <v>1499</v>
      </c>
      <c r="E29" s="78" t="s">
        <v>320</v>
      </c>
      <c r="F29" s="202">
        <v>1000000</v>
      </c>
      <c r="H29" s="78" t="s">
        <v>341</v>
      </c>
      <c r="I29" s="78" t="s">
        <v>1547</v>
      </c>
      <c r="J29" s="78" t="s">
        <v>1549</v>
      </c>
      <c r="K29" s="78" t="s">
        <v>224</v>
      </c>
      <c r="L29" s="308" t="s">
        <v>1550</v>
      </c>
      <c r="M29" s="78">
        <v>0</v>
      </c>
      <c r="N29" s="78" t="s">
        <v>1349</v>
      </c>
      <c r="O29" s="78" t="str">
        <f t="shared" si="0"/>
        <v>814376-1-0</v>
      </c>
      <c r="P29" s="78" t="str">
        <f>IF(ISNA(VLOOKUP(L29,'Contracts executed'!$B$25:$B$5156,1,FALSE)),"NOT EXECUTED","EXECUTED")</f>
        <v>NOT EXECUTED</v>
      </c>
      <c r="Q29" s="78" t="str">
        <f>IF(ISNA(VLOOKUP(J29,'Contracts executed'!$F$25:$F$5156,1,FALSE)),"NOT EXECUTED","EXECUTED")</f>
        <v>NOT EXECUTED</v>
      </c>
    </row>
    <row r="30" spans="1:17" s="78" customFormat="1" x14ac:dyDescent="0.2">
      <c r="A30" s="201">
        <v>42129</v>
      </c>
      <c r="B30" s="201">
        <v>42156</v>
      </c>
      <c r="C30" s="78" t="s">
        <v>56</v>
      </c>
      <c r="D30" s="78" t="s">
        <v>1444</v>
      </c>
      <c r="E30" s="78" t="s">
        <v>673</v>
      </c>
      <c r="F30" s="202">
        <v>2000000</v>
      </c>
      <c r="H30" s="78" t="s">
        <v>225</v>
      </c>
      <c r="I30" s="78" t="s">
        <v>1480</v>
      </c>
      <c r="J30" s="78" t="s">
        <v>1482</v>
      </c>
      <c r="K30" s="78" t="s">
        <v>224</v>
      </c>
      <c r="L30" s="308" t="s">
        <v>1483</v>
      </c>
      <c r="M30" s="78">
        <v>0</v>
      </c>
      <c r="N30" s="78" t="s">
        <v>1363</v>
      </c>
      <c r="O30" s="78" t="str">
        <f t="shared" si="0"/>
        <v>814659-1-0</v>
      </c>
      <c r="P30" s="78" t="str">
        <f>IF(ISNA(VLOOKUP(L30,'Contracts executed'!$B$25:$B$5156,1,FALSE)),"NOT EXECUTED","EXECUTED")</f>
        <v>NOT EXECUTED</v>
      </c>
      <c r="Q30" s="78" t="str">
        <f>IF(ISNA(VLOOKUP(J30,'Contracts executed'!$F$25:$F$5156,1,FALSE)),"NOT EXECUTED","EXECUTED")</f>
        <v>NOT EXECUTED</v>
      </c>
    </row>
    <row r="31" spans="1:17" s="78" customFormat="1" x14ac:dyDescent="0.2">
      <c r="A31" s="201">
        <v>42131</v>
      </c>
      <c r="B31" s="201">
        <v>42156</v>
      </c>
      <c r="C31" s="78" t="s">
        <v>56</v>
      </c>
      <c r="D31" s="78" t="s">
        <v>1444</v>
      </c>
      <c r="E31" s="78" t="s">
        <v>673</v>
      </c>
      <c r="F31" s="202">
        <v>1000000</v>
      </c>
      <c r="H31" s="78" t="s">
        <v>225</v>
      </c>
      <c r="I31" s="78" t="s">
        <v>1453</v>
      </c>
      <c r="J31" s="78" t="s">
        <v>1455</v>
      </c>
      <c r="K31" s="78" t="s">
        <v>224</v>
      </c>
      <c r="L31" s="308" t="s">
        <v>1456</v>
      </c>
      <c r="M31" s="78">
        <v>0</v>
      </c>
      <c r="N31" s="78" t="s">
        <v>1363</v>
      </c>
      <c r="O31" s="78" t="str">
        <f t="shared" si="0"/>
        <v>814660-1-0</v>
      </c>
      <c r="P31" s="78" t="str">
        <f>IF(ISNA(VLOOKUP(L31,'Contracts executed'!$B$25:$B$5156,1,FALSE)),"NOT EXECUTED","EXECUTED")</f>
        <v>NOT EXECUTED</v>
      </c>
      <c r="Q31" s="78" t="str">
        <f>IF(ISNA(VLOOKUP(J31,'Contracts executed'!$F$25:$F$5156,1,FALSE)),"NOT EXECUTED","EXECUTED")</f>
        <v>NOT EXECUTED</v>
      </c>
    </row>
    <row r="32" spans="1:17" s="78" customFormat="1" x14ac:dyDescent="0.2">
      <c r="A32" s="201">
        <v>42132</v>
      </c>
      <c r="B32" s="201">
        <v>42156</v>
      </c>
      <c r="C32" s="78" t="s">
        <v>56</v>
      </c>
      <c r="D32" s="78" t="s">
        <v>1444</v>
      </c>
      <c r="E32" s="78" t="s">
        <v>673</v>
      </c>
      <c r="F32" s="202">
        <v>200000</v>
      </c>
      <c r="H32" s="78" t="s">
        <v>225</v>
      </c>
      <c r="I32" s="78" t="s">
        <v>1447</v>
      </c>
      <c r="J32" s="78" t="s">
        <v>1449</v>
      </c>
      <c r="K32" s="78" t="s">
        <v>224</v>
      </c>
      <c r="L32" s="308" t="s">
        <v>1450</v>
      </c>
      <c r="M32" s="78">
        <v>0</v>
      </c>
      <c r="N32" s="78" t="s">
        <v>1363</v>
      </c>
      <c r="O32" s="78" t="str">
        <f t="shared" si="0"/>
        <v>814664-1-0</v>
      </c>
      <c r="P32" s="78" t="str">
        <f>IF(ISNA(VLOOKUP(L32,'Contracts executed'!$B$25:$B$5156,1,FALSE)),"NOT EXECUTED","EXECUTED")</f>
        <v>NOT EXECUTED</v>
      </c>
      <c r="Q32" s="78" t="str">
        <f>IF(ISNA(VLOOKUP(J32,'Contracts executed'!$F$25:$F$5156,1,FALSE)),"NOT EXECUTED","EXECUTED")</f>
        <v>NOT EXECUTED</v>
      </c>
    </row>
    <row r="33" spans="1:17" s="78" customFormat="1" x14ac:dyDescent="0.2">
      <c r="A33" s="201">
        <v>42132</v>
      </c>
      <c r="B33" s="201">
        <v>42156</v>
      </c>
      <c r="C33" s="78" t="s">
        <v>56</v>
      </c>
      <c r="D33" s="78" t="s">
        <v>1444</v>
      </c>
      <c r="E33" s="78" t="s">
        <v>673</v>
      </c>
      <c r="F33" s="202">
        <v>2000000</v>
      </c>
      <c r="H33" s="78" t="s">
        <v>225</v>
      </c>
      <c r="I33" s="78" t="s">
        <v>1457</v>
      </c>
      <c r="J33" s="78" t="s">
        <v>1459</v>
      </c>
      <c r="K33" s="78" t="s">
        <v>224</v>
      </c>
      <c r="L33" s="308" t="s">
        <v>1460</v>
      </c>
      <c r="M33" s="78">
        <v>0</v>
      </c>
      <c r="N33" s="78" t="s">
        <v>1363</v>
      </c>
      <c r="O33" s="78" t="str">
        <f t="shared" si="0"/>
        <v>814603-1-0</v>
      </c>
      <c r="P33" s="78" t="str">
        <f>IF(ISNA(VLOOKUP(L33,'Contracts executed'!$B$25:$B$5156,1,FALSE)),"NOT EXECUTED","EXECUTED")</f>
        <v>NOT EXECUTED</v>
      </c>
      <c r="Q33" s="78" t="str">
        <f>IF(ISNA(VLOOKUP(J33,'Contracts executed'!$F$25:$F$5156,1,FALSE)),"NOT EXECUTED","EXECUTED")</f>
        <v>NOT EXECUTED</v>
      </c>
    </row>
    <row r="34" spans="1:17" s="78" customFormat="1" x14ac:dyDescent="0.2">
      <c r="A34" s="201">
        <v>42132</v>
      </c>
      <c r="B34" s="201">
        <v>42156</v>
      </c>
      <c r="C34" s="78" t="s">
        <v>56</v>
      </c>
      <c r="D34" s="78" t="s">
        <v>1444</v>
      </c>
      <c r="E34" s="78" t="s">
        <v>673</v>
      </c>
      <c r="F34" s="202">
        <v>200000</v>
      </c>
      <c r="H34" s="78" t="s">
        <v>225</v>
      </c>
      <c r="I34" s="78" t="s">
        <v>1464</v>
      </c>
      <c r="J34" s="78" t="s">
        <v>1466</v>
      </c>
      <c r="K34" s="78" t="s">
        <v>224</v>
      </c>
      <c r="L34" s="308" t="s">
        <v>1467</v>
      </c>
      <c r="M34" s="78">
        <v>0</v>
      </c>
      <c r="N34" s="78" t="s">
        <v>1363</v>
      </c>
      <c r="O34" s="78" t="str">
        <f t="shared" si="0"/>
        <v>814662-1-0</v>
      </c>
      <c r="P34" s="78" t="str">
        <f>IF(ISNA(VLOOKUP(L34,'Contracts executed'!$B$25:$B$5156,1,FALSE)),"NOT EXECUTED","EXECUTED")</f>
        <v>NOT EXECUTED</v>
      </c>
      <c r="Q34" s="78" t="str">
        <f>IF(ISNA(VLOOKUP(J34,'Contracts executed'!$F$25:$F$5156,1,FALSE)),"NOT EXECUTED","EXECUTED")</f>
        <v>NOT EXECUTED</v>
      </c>
    </row>
    <row r="35" spans="1:17" s="78" customFormat="1" x14ac:dyDescent="0.2">
      <c r="A35" s="201">
        <v>42132</v>
      </c>
      <c r="B35" s="201">
        <v>42156</v>
      </c>
      <c r="C35" s="78" t="s">
        <v>56</v>
      </c>
      <c r="D35" s="78" t="s">
        <v>1444</v>
      </c>
      <c r="E35" s="78" t="s">
        <v>673</v>
      </c>
      <c r="F35" s="202">
        <v>500000</v>
      </c>
      <c r="H35" s="78" t="s">
        <v>225</v>
      </c>
      <c r="I35" s="78" t="s">
        <v>1487</v>
      </c>
      <c r="J35" s="78" t="s">
        <v>1489</v>
      </c>
      <c r="K35" s="78" t="s">
        <v>224</v>
      </c>
      <c r="L35" s="308" t="s">
        <v>1490</v>
      </c>
      <c r="M35" s="78">
        <v>0</v>
      </c>
      <c r="N35" s="78" t="s">
        <v>1363</v>
      </c>
      <c r="O35" s="78" t="str">
        <f t="shared" si="0"/>
        <v>814661-1-0</v>
      </c>
      <c r="P35" s="78" t="str">
        <f>IF(ISNA(VLOOKUP(L35,'Contracts executed'!$B$25:$B$5156,1,FALSE)),"NOT EXECUTED","EXECUTED")</f>
        <v>NOT EXECUTED</v>
      </c>
      <c r="Q35" s="78" t="str">
        <f>IF(ISNA(VLOOKUP(J35,'Contracts executed'!$F$25:$F$5156,1,FALSE)),"NOT EXECUTED","EXECUTED")</f>
        <v>NOT EXECUTED</v>
      </c>
    </row>
    <row r="36" spans="1:17" s="78" customFormat="1" x14ac:dyDescent="0.2">
      <c r="A36" s="201">
        <v>42132</v>
      </c>
      <c r="B36" s="201">
        <v>42156</v>
      </c>
      <c r="C36" s="78" t="s">
        <v>56</v>
      </c>
      <c r="D36" s="78" t="s">
        <v>1444</v>
      </c>
      <c r="E36" s="78" t="s">
        <v>673</v>
      </c>
      <c r="F36" s="202">
        <v>3000000</v>
      </c>
      <c r="H36" s="78" t="s">
        <v>225</v>
      </c>
      <c r="I36" s="78" t="s">
        <v>1493</v>
      </c>
      <c r="J36" s="78" t="s">
        <v>1495</v>
      </c>
      <c r="K36" s="78" t="s">
        <v>224</v>
      </c>
      <c r="L36" s="308" t="s">
        <v>1496</v>
      </c>
      <c r="M36" s="78">
        <v>0</v>
      </c>
      <c r="N36" s="78" t="s">
        <v>1363</v>
      </c>
      <c r="O36" s="78" t="str">
        <f t="shared" ref="O36:O67" si="1">L36&amp;"-"&amp;M36</f>
        <v>814544-1-0</v>
      </c>
      <c r="P36" s="78" t="str">
        <f>IF(ISNA(VLOOKUP(L36,'Contracts executed'!$B$25:$B$5156,1,FALSE)),"NOT EXECUTED","EXECUTED")</f>
        <v>NOT EXECUTED</v>
      </c>
      <c r="Q36" s="78" t="str">
        <f>IF(ISNA(VLOOKUP(J36,'Contracts executed'!$F$25:$F$5156,1,FALSE)),"NOT EXECUTED","EXECUTED")</f>
        <v>NOT EXECUTED</v>
      </c>
    </row>
    <row r="37" spans="1:17" s="78" customFormat="1" x14ac:dyDescent="0.2">
      <c r="A37" s="201">
        <v>42143</v>
      </c>
      <c r="B37" s="201">
        <v>42143</v>
      </c>
      <c r="C37" s="78" t="s">
        <v>56</v>
      </c>
      <c r="D37" s="78" t="s">
        <v>1359</v>
      </c>
      <c r="E37" s="78" t="s">
        <v>278</v>
      </c>
      <c r="F37" s="78">
        <v>0</v>
      </c>
      <c r="H37" s="78" t="s">
        <v>634</v>
      </c>
      <c r="I37" s="78" t="s">
        <v>1705</v>
      </c>
      <c r="J37" s="78" t="s">
        <v>1707</v>
      </c>
      <c r="K37" s="78" t="s">
        <v>224</v>
      </c>
      <c r="L37" s="308" t="s">
        <v>1708</v>
      </c>
      <c r="M37" s="78">
        <v>0</v>
      </c>
      <c r="N37" s="78" t="s">
        <v>1349</v>
      </c>
      <c r="O37" s="78" t="str">
        <f t="shared" si="1"/>
        <v>814545-1-0</v>
      </c>
      <c r="P37" s="78" t="str">
        <f>IF(ISNA(VLOOKUP(L37,'Contracts executed'!$B$25:$B$5156,1,FALSE)),"NOT EXECUTED","EXECUTED")</f>
        <v>NOT EXECUTED</v>
      </c>
      <c r="Q37" s="78" t="str">
        <f>IF(ISNA(VLOOKUP(J37,'Contracts executed'!$F$25:$F$5156,1,FALSE)),"NOT EXECUTED","EXECUTED")</f>
        <v>NOT EXECUTED</v>
      </c>
    </row>
    <row r="38" spans="1:17" s="78" customFormat="1" x14ac:dyDescent="0.2">
      <c r="A38" s="201">
        <v>42144</v>
      </c>
      <c r="B38" s="201">
        <v>42036</v>
      </c>
      <c r="C38" s="78" t="s">
        <v>56</v>
      </c>
      <c r="D38" s="78" t="s">
        <v>1375</v>
      </c>
      <c r="E38" s="78" t="s">
        <v>42</v>
      </c>
      <c r="F38" s="78">
        <v>0</v>
      </c>
      <c r="H38" s="78" t="s">
        <v>325</v>
      </c>
      <c r="I38" s="78" t="s">
        <v>1600</v>
      </c>
      <c r="J38" s="78" t="s">
        <v>1602</v>
      </c>
      <c r="K38" s="78" t="s">
        <v>224</v>
      </c>
      <c r="L38" s="308" t="s">
        <v>1603</v>
      </c>
      <c r="M38" s="78">
        <v>0</v>
      </c>
      <c r="N38" s="78" t="s">
        <v>1349</v>
      </c>
      <c r="O38" s="78" t="str">
        <f t="shared" si="1"/>
        <v>814560-1-0</v>
      </c>
      <c r="P38" s="78" t="str">
        <f>IF(ISNA(VLOOKUP(L38,'Contracts executed'!$B$25:$B$5156,1,FALSE)),"NOT EXECUTED","EXECUTED")</f>
        <v>NOT EXECUTED</v>
      </c>
      <c r="Q38" s="78" t="str">
        <f>IF(ISNA(VLOOKUP(J38,'Contracts executed'!$F$25:$F$5156,1,FALSE)),"NOT EXECUTED","EXECUTED")</f>
        <v>NOT EXECUTED</v>
      </c>
    </row>
    <row r="39" spans="1:17" s="78" customFormat="1" x14ac:dyDescent="0.2">
      <c r="A39" s="201">
        <v>42144</v>
      </c>
      <c r="B39" s="201">
        <v>42156</v>
      </c>
      <c r="C39" s="78" t="s">
        <v>56</v>
      </c>
      <c r="D39" s="78" t="s">
        <v>685</v>
      </c>
      <c r="E39" s="78" t="s">
        <v>42</v>
      </c>
      <c r="F39" s="78">
        <v>0</v>
      </c>
      <c r="H39" s="78" t="s">
        <v>242</v>
      </c>
      <c r="I39" s="78" t="s">
        <v>1615</v>
      </c>
      <c r="J39" s="78" t="s">
        <v>1616</v>
      </c>
      <c r="K39" s="78" t="s">
        <v>6</v>
      </c>
      <c r="L39" s="308">
        <v>814572</v>
      </c>
      <c r="M39" s="78">
        <v>0</v>
      </c>
      <c r="N39" s="78" t="s">
        <v>1340</v>
      </c>
      <c r="O39" s="78" t="str">
        <f t="shared" si="1"/>
        <v>814572-0</v>
      </c>
      <c r="P39" s="78" t="str">
        <f>IF(ISNA(VLOOKUP(L39,'Contracts executed'!$B$25:$B$5156,1,FALSE)),"NOT EXECUTED","EXECUTED")</f>
        <v>NOT EXECUTED</v>
      </c>
      <c r="Q39" s="78" t="str">
        <f>IF(ISNA(VLOOKUP(J39,'Contracts executed'!$F$25:$F$5156,1,FALSE)),"NOT EXECUTED","EXECUTED")</f>
        <v>NOT EXECUTED</v>
      </c>
    </row>
    <row r="40" spans="1:17" s="78" customFormat="1" x14ac:dyDescent="0.2">
      <c r="A40" s="201">
        <v>42144</v>
      </c>
      <c r="B40" s="201">
        <v>42156</v>
      </c>
      <c r="C40" s="78" t="s">
        <v>56</v>
      </c>
      <c r="D40" s="78" t="s">
        <v>685</v>
      </c>
      <c r="E40" s="78" t="s">
        <v>42</v>
      </c>
      <c r="F40" s="78">
        <v>0</v>
      </c>
      <c r="H40" s="78" t="s">
        <v>242</v>
      </c>
      <c r="I40" s="78" t="s">
        <v>1617</v>
      </c>
      <c r="J40" s="78" t="s">
        <v>1616</v>
      </c>
      <c r="K40" s="78" t="s">
        <v>6</v>
      </c>
      <c r="L40" s="308">
        <v>814586</v>
      </c>
      <c r="M40" s="78">
        <v>0</v>
      </c>
      <c r="N40" s="78" t="s">
        <v>1340</v>
      </c>
      <c r="O40" s="78" t="str">
        <f t="shared" si="1"/>
        <v>814586-0</v>
      </c>
      <c r="P40" s="78" t="str">
        <f>IF(ISNA(VLOOKUP(L40,'Contracts executed'!$B$25:$B$5156,1,FALSE)),"NOT EXECUTED","EXECUTED")</f>
        <v>NOT EXECUTED</v>
      </c>
      <c r="Q40" s="78" t="str">
        <f>IF(ISNA(VLOOKUP(J40,'Contracts executed'!$F$25:$F$5156,1,FALSE)),"NOT EXECUTED","EXECUTED")</f>
        <v>NOT EXECUTED</v>
      </c>
    </row>
    <row r="41" spans="1:17" s="78" customFormat="1" x14ac:dyDescent="0.2">
      <c r="A41" s="201">
        <v>42144</v>
      </c>
      <c r="B41" s="201">
        <v>42156</v>
      </c>
      <c r="C41" s="78" t="s">
        <v>56</v>
      </c>
      <c r="D41" s="78" t="s">
        <v>685</v>
      </c>
      <c r="E41" s="78" t="s">
        <v>42</v>
      </c>
      <c r="F41" s="78">
        <v>0</v>
      </c>
      <c r="H41" s="78" t="s">
        <v>242</v>
      </c>
      <c r="I41" s="78" t="s">
        <v>1618</v>
      </c>
      <c r="J41" s="78" t="s">
        <v>1616</v>
      </c>
      <c r="K41" s="78" t="s">
        <v>6</v>
      </c>
      <c r="L41" s="308">
        <v>814580</v>
      </c>
      <c r="M41" s="78">
        <v>0</v>
      </c>
      <c r="N41" s="78" t="s">
        <v>1340</v>
      </c>
      <c r="O41" s="78" t="str">
        <f t="shared" si="1"/>
        <v>814580-0</v>
      </c>
      <c r="P41" s="78" t="str">
        <f>IF(ISNA(VLOOKUP(L41,'Contracts executed'!$B$25:$B$5156,1,FALSE)),"NOT EXECUTED","EXECUTED")</f>
        <v>NOT EXECUTED</v>
      </c>
      <c r="Q41" s="78" t="str">
        <f>IF(ISNA(VLOOKUP(J41,'Contracts executed'!$F$25:$F$5156,1,FALSE)),"NOT EXECUTED","EXECUTED")</f>
        <v>NOT EXECUTED</v>
      </c>
    </row>
    <row r="42" spans="1:17" s="78" customFormat="1" x14ac:dyDescent="0.2">
      <c r="A42" s="201">
        <v>42144</v>
      </c>
      <c r="B42" s="201">
        <v>42156</v>
      </c>
      <c r="C42" s="78" t="s">
        <v>56</v>
      </c>
      <c r="D42" s="78" t="s">
        <v>685</v>
      </c>
      <c r="E42" s="78" t="s">
        <v>42</v>
      </c>
      <c r="F42" s="78">
        <v>0</v>
      </c>
      <c r="H42" s="78" t="s">
        <v>242</v>
      </c>
      <c r="I42" s="78" t="s">
        <v>1632</v>
      </c>
      <c r="J42" s="78" t="s">
        <v>1616</v>
      </c>
      <c r="K42" s="78" t="s">
        <v>6</v>
      </c>
      <c r="L42" s="308">
        <v>814562</v>
      </c>
      <c r="M42" s="78">
        <v>0</v>
      </c>
      <c r="N42" s="78" t="s">
        <v>1340</v>
      </c>
      <c r="O42" s="78" t="str">
        <f t="shared" si="1"/>
        <v>814562-0</v>
      </c>
      <c r="P42" s="78" t="str">
        <f>IF(ISNA(VLOOKUP(L42,'Contracts executed'!$B$25:$B$5156,1,FALSE)),"NOT EXECUTED","EXECUTED")</f>
        <v>NOT EXECUTED</v>
      </c>
      <c r="Q42" s="78" t="str">
        <f>IF(ISNA(VLOOKUP(J42,'Contracts executed'!$F$25:$F$5156,1,FALSE)),"NOT EXECUTED","EXECUTED")</f>
        <v>NOT EXECUTED</v>
      </c>
    </row>
    <row r="43" spans="1:17" s="78" customFormat="1" x14ac:dyDescent="0.2">
      <c r="A43" s="201">
        <v>42144</v>
      </c>
      <c r="B43" s="201">
        <v>42156</v>
      </c>
      <c r="C43" s="78" t="s">
        <v>56</v>
      </c>
      <c r="D43" s="78" t="s">
        <v>685</v>
      </c>
      <c r="E43" s="78" t="s">
        <v>42</v>
      </c>
      <c r="F43" s="78">
        <v>0</v>
      </c>
      <c r="H43" s="78" t="s">
        <v>242</v>
      </c>
      <c r="I43" s="78" t="s">
        <v>1369</v>
      </c>
      <c r="J43" s="78" t="s">
        <v>1616</v>
      </c>
      <c r="K43" s="78" t="s">
        <v>6</v>
      </c>
      <c r="L43" s="308">
        <v>814566</v>
      </c>
      <c r="M43" s="78">
        <v>0</v>
      </c>
      <c r="N43" s="78" t="s">
        <v>1340</v>
      </c>
      <c r="O43" s="78" t="str">
        <f t="shared" si="1"/>
        <v>814566-0</v>
      </c>
      <c r="P43" s="78" t="str">
        <f>IF(ISNA(VLOOKUP(L43,'Contracts executed'!$B$25:$B$5156,1,FALSE)),"NOT EXECUTED","EXECUTED")</f>
        <v>NOT EXECUTED</v>
      </c>
      <c r="Q43" s="78" t="str">
        <f>IF(ISNA(VLOOKUP(J43,'Contracts executed'!$F$25:$F$5156,1,FALSE)),"NOT EXECUTED","EXECUTED")</f>
        <v>NOT EXECUTED</v>
      </c>
    </row>
    <row r="44" spans="1:17" s="78" customFormat="1" x14ac:dyDescent="0.2">
      <c r="A44" s="201">
        <v>42144</v>
      </c>
      <c r="B44" s="201">
        <v>42054</v>
      </c>
      <c r="C44" s="78" t="s">
        <v>463</v>
      </c>
      <c r="D44" s="78" t="s">
        <v>1499</v>
      </c>
      <c r="E44" s="78" t="s">
        <v>320</v>
      </c>
      <c r="F44" s="202">
        <v>1000000</v>
      </c>
      <c r="H44" s="78" t="s">
        <v>633</v>
      </c>
      <c r="I44" s="78" t="s">
        <v>1679</v>
      </c>
      <c r="J44" s="78" t="s">
        <v>1681</v>
      </c>
      <c r="K44" s="78" t="s">
        <v>224</v>
      </c>
      <c r="L44" s="308">
        <v>814569</v>
      </c>
      <c r="M44" s="78">
        <v>0</v>
      </c>
      <c r="N44" s="78" t="s">
        <v>1340</v>
      </c>
      <c r="O44" s="78" t="str">
        <f t="shared" si="1"/>
        <v>814569-0</v>
      </c>
      <c r="P44" s="78" t="str">
        <f>IF(ISNA(VLOOKUP(L44,'Contracts executed'!$B$25:$B$5156,1,FALSE)),"NOT EXECUTED","EXECUTED")</f>
        <v>NOT EXECUTED</v>
      </c>
      <c r="Q44" s="78" t="str">
        <f>IF(ISNA(VLOOKUP(J44,'Contracts executed'!$F$25:$F$5156,1,FALSE)),"NOT EXECUTED","EXECUTED")</f>
        <v>NOT EXECUTED</v>
      </c>
    </row>
    <row r="45" spans="1:17" s="78" customFormat="1" x14ac:dyDescent="0.2">
      <c r="A45" s="201">
        <v>42145</v>
      </c>
      <c r="B45" s="201">
        <v>42156</v>
      </c>
      <c r="C45" s="78" t="s">
        <v>463</v>
      </c>
      <c r="D45" s="78" t="s">
        <v>1341</v>
      </c>
      <c r="E45" s="78" t="s">
        <v>673</v>
      </c>
      <c r="F45" s="202">
        <v>14300471</v>
      </c>
      <c r="H45" s="78" t="s">
        <v>546</v>
      </c>
      <c r="I45" s="78" t="s">
        <v>1418</v>
      </c>
      <c r="J45" s="78" t="s">
        <v>1420</v>
      </c>
      <c r="K45" s="78" t="s">
        <v>224</v>
      </c>
      <c r="L45" s="308">
        <v>814596</v>
      </c>
      <c r="M45" s="78">
        <v>0</v>
      </c>
      <c r="N45" s="78" t="s">
        <v>1340</v>
      </c>
      <c r="O45" s="78" t="str">
        <f t="shared" si="1"/>
        <v>814596-0</v>
      </c>
      <c r="P45" s="78" t="str">
        <f>IF(ISNA(VLOOKUP(L45,'Contracts executed'!$B$25:$B$5156,1,FALSE)),"NOT EXECUTED","EXECUTED")</f>
        <v>NOT EXECUTED</v>
      </c>
      <c r="Q45" s="78" t="str">
        <f>IF(ISNA(VLOOKUP(J45,'Contracts executed'!$F$25:$F$5156,1,FALSE)),"NOT EXECUTED","EXECUTED")</f>
        <v>NOT EXECUTED</v>
      </c>
    </row>
    <row r="46" spans="1:17" s="78" customFormat="1" x14ac:dyDescent="0.2">
      <c r="A46" s="201">
        <v>42145</v>
      </c>
      <c r="B46" s="201">
        <v>42156</v>
      </c>
      <c r="C46" s="78" t="s">
        <v>56</v>
      </c>
      <c r="D46" s="78" t="s">
        <v>1444</v>
      </c>
      <c r="E46" s="78" t="s">
        <v>673</v>
      </c>
      <c r="F46" s="202">
        <v>500000</v>
      </c>
      <c r="H46" s="78" t="s">
        <v>225</v>
      </c>
      <c r="I46" s="78" t="s">
        <v>1476</v>
      </c>
      <c r="J46" s="78" t="s">
        <v>1478</v>
      </c>
      <c r="K46" s="78" t="s">
        <v>224</v>
      </c>
      <c r="L46" s="308" t="s">
        <v>1479</v>
      </c>
      <c r="M46" s="78">
        <v>0</v>
      </c>
      <c r="N46" s="78" t="s">
        <v>1363</v>
      </c>
      <c r="O46" s="78" t="str">
        <f t="shared" si="1"/>
        <v>814653-1-0</v>
      </c>
      <c r="P46" s="78" t="str">
        <f>IF(ISNA(VLOOKUP(L46,'Contracts executed'!$B$25:$B$5156,1,FALSE)),"NOT EXECUTED","EXECUTED")</f>
        <v>NOT EXECUTED</v>
      </c>
      <c r="Q46" s="78" t="str">
        <f>IF(ISNA(VLOOKUP(J46,'Contracts executed'!$F$25:$F$5156,1,FALSE)),"NOT EXECUTED","EXECUTED")</f>
        <v>NOT EXECUTED</v>
      </c>
    </row>
    <row r="47" spans="1:17" s="78" customFormat="1" x14ac:dyDescent="0.2">
      <c r="A47" s="201">
        <v>42146</v>
      </c>
      <c r="B47" s="201">
        <v>42156</v>
      </c>
      <c r="C47" s="78" t="s">
        <v>56</v>
      </c>
      <c r="D47" s="78" t="s">
        <v>1499</v>
      </c>
      <c r="E47" s="78" t="s">
        <v>320</v>
      </c>
      <c r="F47" s="202">
        <v>5000000</v>
      </c>
      <c r="H47" s="78" t="s">
        <v>341</v>
      </c>
      <c r="I47" s="78" t="s">
        <v>1438</v>
      </c>
      <c r="J47" s="78" t="s">
        <v>1500</v>
      </c>
      <c r="K47" s="78" t="s">
        <v>224</v>
      </c>
      <c r="L47" s="308">
        <v>814613</v>
      </c>
      <c r="M47" s="78">
        <v>0</v>
      </c>
      <c r="N47" s="78" t="s">
        <v>1340</v>
      </c>
      <c r="O47" s="78" t="str">
        <f t="shared" si="1"/>
        <v>814613-0</v>
      </c>
      <c r="P47" s="78" t="str">
        <f>IF(ISNA(VLOOKUP(L47,'Contracts executed'!$B$25:$B$5156,1,FALSE)),"NOT EXECUTED","EXECUTED")</f>
        <v>NOT EXECUTED</v>
      </c>
      <c r="Q47" s="78" t="str">
        <f>IF(ISNA(VLOOKUP(J47,'Contracts executed'!$F$25:$F$5156,1,FALSE)),"NOT EXECUTED","EXECUTED")</f>
        <v>NOT EXECUTED</v>
      </c>
    </row>
    <row r="48" spans="1:17" s="78" customFormat="1" x14ac:dyDescent="0.2">
      <c r="A48" s="201">
        <v>42146</v>
      </c>
      <c r="B48" s="201">
        <v>42156</v>
      </c>
      <c r="C48" s="78" t="s">
        <v>56</v>
      </c>
      <c r="D48" s="78" t="s">
        <v>1499</v>
      </c>
      <c r="E48" s="78" t="s">
        <v>320</v>
      </c>
      <c r="F48" s="202">
        <v>2000000</v>
      </c>
      <c r="H48" s="78" t="s">
        <v>341</v>
      </c>
      <c r="I48" s="78" t="s">
        <v>1504</v>
      </c>
      <c r="J48" s="78" t="s">
        <v>1505</v>
      </c>
      <c r="K48" s="78" t="s">
        <v>224</v>
      </c>
      <c r="L48" s="308">
        <v>814616</v>
      </c>
      <c r="M48" s="78">
        <v>0</v>
      </c>
      <c r="N48" s="78" t="s">
        <v>1340</v>
      </c>
      <c r="O48" s="78" t="str">
        <f t="shared" si="1"/>
        <v>814616-0</v>
      </c>
      <c r="P48" s="78" t="str">
        <f>IF(ISNA(VLOOKUP(L48,'Contracts executed'!$B$25:$B$5156,1,FALSE)),"NOT EXECUTED","EXECUTED")</f>
        <v>NOT EXECUTED</v>
      </c>
      <c r="Q48" s="78" t="str">
        <f>IF(ISNA(VLOOKUP(J48,'Contracts executed'!$F$25:$F$5156,1,FALSE)),"NOT EXECUTED","EXECUTED")</f>
        <v>NOT EXECUTED</v>
      </c>
    </row>
    <row r="49" spans="1:17" s="78" customFormat="1" x14ac:dyDescent="0.2">
      <c r="A49" s="201">
        <v>42146</v>
      </c>
      <c r="B49" s="201">
        <v>42156</v>
      </c>
      <c r="C49" s="78" t="s">
        <v>56</v>
      </c>
      <c r="D49" s="78" t="s">
        <v>1499</v>
      </c>
      <c r="E49" s="78" t="s">
        <v>320</v>
      </c>
      <c r="F49" s="78">
        <v>0</v>
      </c>
      <c r="H49" s="78" t="s">
        <v>341</v>
      </c>
      <c r="I49" s="78" t="s">
        <v>1507</v>
      </c>
      <c r="J49" s="78" t="s">
        <v>1508</v>
      </c>
      <c r="K49" s="78" t="s">
        <v>462</v>
      </c>
      <c r="L49" s="308">
        <v>814607</v>
      </c>
      <c r="M49" s="78">
        <v>0</v>
      </c>
      <c r="N49" s="78" t="s">
        <v>1340</v>
      </c>
      <c r="O49" s="78" t="str">
        <f t="shared" si="1"/>
        <v>814607-0</v>
      </c>
      <c r="P49" s="78" t="str">
        <f>IF(ISNA(VLOOKUP(L49,'Contracts executed'!$B$25:$B$5156,1,FALSE)),"NOT EXECUTED","EXECUTED")</f>
        <v>NOT EXECUTED</v>
      </c>
      <c r="Q49" s="78" t="str">
        <f>IF(ISNA(VLOOKUP(J49,'Contracts executed'!$F$25:$F$5156,1,FALSE)),"NOT EXECUTED","EXECUTED")</f>
        <v>NOT EXECUTED</v>
      </c>
    </row>
    <row r="50" spans="1:17" s="78" customFormat="1" x14ac:dyDescent="0.2">
      <c r="A50" s="201">
        <v>42146</v>
      </c>
      <c r="B50" s="201">
        <v>42156</v>
      </c>
      <c r="C50" s="78" t="s">
        <v>56</v>
      </c>
      <c r="D50" s="78" t="s">
        <v>1499</v>
      </c>
      <c r="E50" s="78" t="s">
        <v>320</v>
      </c>
      <c r="F50" s="202">
        <v>1000000</v>
      </c>
      <c r="H50" s="78" t="s">
        <v>341</v>
      </c>
      <c r="I50" s="78" t="s">
        <v>1507</v>
      </c>
      <c r="J50" s="78" t="s">
        <v>1509</v>
      </c>
      <c r="K50" s="78" t="s">
        <v>224</v>
      </c>
      <c r="L50" s="308">
        <v>814609</v>
      </c>
      <c r="M50" s="78">
        <v>0</v>
      </c>
      <c r="N50" s="78" t="s">
        <v>1340</v>
      </c>
      <c r="O50" s="78" t="str">
        <f t="shared" si="1"/>
        <v>814609-0</v>
      </c>
      <c r="P50" s="78" t="str">
        <f>IF(ISNA(VLOOKUP(L50,'Contracts executed'!$B$25:$B$5156,1,FALSE)),"NOT EXECUTED","EXECUTED")</f>
        <v>NOT EXECUTED</v>
      </c>
      <c r="Q50" s="78" t="str">
        <f>IF(ISNA(VLOOKUP(J50,'Contracts executed'!$F$25:$F$5156,1,FALSE)),"NOT EXECUTED","EXECUTED")</f>
        <v>NOT EXECUTED</v>
      </c>
    </row>
    <row r="51" spans="1:17" s="78" customFormat="1" x14ac:dyDescent="0.2">
      <c r="A51" s="201">
        <v>42146</v>
      </c>
      <c r="B51" s="201">
        <v>42156</v>
      </c>
      <c r="C51" s="78" t="s">
        <v>56</v>
      </c>
      <c r="D51" s="78" t="s">
        <v>1499</v>
      </c>
      <c r="E51" s="78" t="s">
        <v>320</v>
      </c>
      <c r="F51" s="78">
        <v>0</v>
      </c>
      <c r="H51" s="78" t="s">
        <v>341</v>
      </c>
      <c r="I51" s="78" t="s">
        <v>1510</v>
      </c>
      <c r="J51" s="78" t="s">
        <v>1511</v>
      </c>
      <c r="K51" s="78" t="s">
        <v>462</v>
      </c>
      <c r="L51" s="308">
        <v>814611</v>
      </c>
      <c r="M51" s="78">
        <v>0</v>
      </c>
      <c r="N51" s="78" t="s">
        <v>1340</v>
      </c>
      <c r="O51" s="78" t="str">
        <f t="shared" si="1"/>
        <v>814611-0</v>
      </c>
      <c r="P51" s="78" t="str">
        <f>IF(ISNA(VLOOKUP(L51,'Contracts executed'!$B$25:$B$5156,1,FALSE)),"NOT EXECUTED","EXECUTED")</f>
        <v>NOT EXECUTED</v>
      </c>
      <c r="Q51" s="78" t="str">
        <f>IF(ISNA(VLOOKUP(J51,'Contracts executed'!$F$25:$F$5156,1,FALSE)),"NOT EXECUTED","EXECUTED")</f>
        <v>NOT EXECUTED</v>
      </c>
    </row>
    <row r="52" spans="1:17" s="78" customFormat="1" x14ac:dyDescent="0.2">
      <c r="A52" s="201">
        <v>42146</v>
      </c>
      <c r="B52" s="201">
        <v>42156</v>
      </c>
      <c r="C52" s="78" t="s">
        <v>56</v>
      </c>
      <c r="D52" s="78" t="s">
        <v>1499</v>
      </c>
      <c r="E52" s="78" t="s">
        <v>320</v>
      </c>
      <c r="F52" s="202">
        <v>1500000</v>
      </c>
      <c r="H52" s="78" t="s">
        <v>341</v>
      </c>
      <c r="I52" s="78" t="s">
        <v>1510</v>
      </c>
      <c r="J52" s="78" t="s">
        <v>1512</v>
      </c>
      <c r="K52" s="78" t="s">
        <v>224</v>
      </c>
      <c r="L52" s="308">
        <v>814612</v>
      </c>
      <c r="M52" s="78">
        <v>0</v>
      </c>
      <c r="N52" s="78" t="s">
        <v>1340</v>
      </c>
      <c r="O52" s="78" t="str">
        <f t="shared" si="1"/>
        <v>814612-0</v>
      </c>
      <c r="P52" s="78" t="str">
        <f>IF(ISNA(VLOOKUP(L52,'Contracts executed'!$B$25:$B$5156,1,FALSE)),"NOT EXECUTED","EXECUTED")</f>
        <v>NOT EXECUTED</v>
      </c>
      <c r="Q52" s="78" t="str">
        <f>IF(ISNA(VLOOKUP(J52,'Contracts executed'!$F$25:$F$5156,1,FALSE)),"NOT EXECUTED","EXECUTED")</f>
        <v>NOT EXECUTED</v>
      </c>
    </row>
    <row r="53" spans="1:17" s="78" customFormat="1" x14ac:dyDescent="0.2">
      <c r="A53" s="201">
        <v>42146</v>
      </c>
      <c r="B53" s="201">
        <v>42156</v>
      </c>
      <c r="C53" s="78" t="s">
        <v>56</v>
      </c>
      <c r="D53" s="78" t="s">
        <v>1499</v>
      </c>
      <c r="E53" s="78" t="s">
        <v>320</v>
      </c>
      <c r="F53" s="202">
        <v>20000000</v>
      </c>
      <c r="H53" s="78" t="s">
        <v>341</v>
      </c>
      <c r="I53" s="78" t="s">
        <v>1525</v>
      </c>
      <c r="J53" s="78" t="s">
        <v>1526</v>
      </c>
      <c r="K53" s="78" t="s">
        <v>224</v>
      </c>
      <c r="L53" s="308">
        <v>814614</v>
      </c>
      <c r="M53" s="78">
        <v>0</v>
      </c>
      <c r="N53" s="78" t="s">
        <v>1340</v>
      </c>
      <c r="O53" s="78" t="str">
        <f t="shared" si="1"/>
        <v>814614-0</v>
      </c>
      <c r="P53" s="78" t="str">
        <f>IF(ISNA(VLOOKUP(L53,'Contracts executed'!$B$25:$B$5156,1,FALSE)),"NOT EXECUTED","EXECUTED")</f>
        <v>NOT EXECUTED</v>
      </c>
      <c r="Q53" s="78" t="str">
        <f>IF(ISNA(VLOOKUP(J53,'Contracts executed'!$F$25:$F$5156,1,FALSE)),"NOT EXECUTED","EXECUTED")</f>
        <v>NOT EXECUTED</v>
      </c>
    </row>
    <row r="54" spans="1:17" s="78" customFormat="1" x14ac:dyDescent="0.2">
      <c r="A54" s="201">
        <v>42146</v>
      </c>
      <c r="B54" s="201">
        <v>42047</v>
      </c>
      <c r="C54" s="78" t="s">
        <v>56</v>
      </c>
      <c r="D54" s="78" t="s">
        <v>1569</v>
      </c>
      <c r="E54" s="78" t="s">
        <v>42</v>
      </c>
      <c r="F54" s="202">
        <v>7000000</v>
      </c>
      <c r="H54" s="78" t="s">
        <v>207</v>
      </c>
      <c r="I54" s="78" t="s">
        <v>1158</v>
      </c>
      <c r="J54" s="78" t="s">
        <v>1570</v>
      </c>
      <c r="K54" s="78" t="s">
        <v>224</v>
      </c>
      <c r="L54" s="308">
        <v>814620</v>
      </c>
      <c r="M54" s="78">
        <v>0</v>
      </c>
      <c r="N54" s="78" t="s">
        <v>1340</v>
      </c>
      <c r="O54" s="78" t="str">
        <f t="shared" si="1"/>
        <v>814620-0</v>
      </c>
      <c r="P54" s="78" t="str">
        <f>IF(ISNA(VLOOKUP(L54,'Contracts executed'!$B$25:$B$5156,1,FALSE)),"NOT EXECUTED","EXECUTED")</f>
        <v>NOT EXECUTED</v>
      </c>
      <c r="Q54" s="78" t="str">
        <f>IF(ISNA(VLOOKUP(J54,'Contracts executed'!$F$25:$F$5156,1,FALSE)),"NOT EXECUTED","EXECUTED")</f>
        <v>NOT EXECUTED</v>
      </c>
    </row>
    <row r="55" spans="1:17" s="78" customFormat="1" x14ac:dyDescent="0.2">
      <c r="A55" s="201">
        <v>42150</v>
      </c>
      <c r="B55" s="201">
        <v>42186</v>
      </c>
      <c r="C55" s="78" t="s">
        <v>56</v>
      </c>
      <c r="D55" s="78" t="s">
        <v>1337</v>
      </c>
      <c r="E55" s="78" t="s">
        <v>673</v>
      </c>
      <c r="F55" s="78">
        <v>0</v>
      </c>
      <c r="H55" s="78" t="s">
        <v>570</v>
      </c>
      <c r="I55" s="78" t="s">
        <v>1338</v>
      </c>
      <c r="J55" s="78" t="s">
        <v>1339</v>
      </c>
      <c r="K55" s="78" t="s">
        <v>240</v>
      </c>
      <c r="L55" s="308">
        <v>814633</v>
      </c>
      <c r="M55" s="78">
        <v>0</v>
      </c>
      <c r="N55" s="78" t="s">
        <v>1340</v>
      </c>
      <c r="O55" s="78" t="str">
        <f t="shared" si="1"/>
        <v>814633-0</v>
      </c>
      <c r="P55" s="78" t="str">
        <f>IF(ISNA(VLOOKUP(L55,'Contracts executed'!$B$25:$B$5156,1,FALSE)),"NOT EXECUTED","EXECUTED")</f>
        <v>NOT EXECUTED</v>
      </c>
      <c r="Q55" s="78" t="str">
        <f>IF(ISNA(VLOOKUP(J55,'Contracts executed'!$F$25:$F$5156,1,FALSE)),"NOT EXECUTED","EXECUTED")</f>
        <v>NOT EXECUTED</v>
      </c>
    </row>
    <row r="56" spans="1:17" s="78" customFormat="1" x14ac:dyDescent="0.2">
      <c r="A56" s="201">
        <v>42150</v>
      </c>
      <c r="B56" s="201">
        <v>42020</v>
      </c>
      <c r="C56" s="78" t="s">
        <v>717</v>
      </c>
      <c r="D56" s="78" t="s">
        <v>1375</v>
      </c>
      <c r="E56" s="78" t="s">
        <v>673</v>
      </c>
      <c r="F56" s="202">
        <v>3109150.34</v>
      </c>
      <c r="H56" s="78" t="s">
        <v>546</v>
      </c>
      <c r="I56" s="78" t="s">
        <v>1428</v>
      </c>
      <c r="J56" s="78" t="s">
        <v>1430</v>
      </c>
      <c r="K56" s="78" t="s">
        <v>224</v>
      </c>
      <c r="L56" s="308">
        <v>814635</v>
      </c>
      <c r="M56" s="78">
        <v>0</v>
      </c>
      <c r="N56" s="78" t="s">
        <v>1340</v>
      </c>
      <c r="O56" s="78" t="str">
        <f t="shared" si="1"/>
        <v>814635-0</v>
      </c>
      <c r="P56" s="78" t="str">
        <f>IF(ISNA(VLOOKUP(L56,'Contracts executed'!$B$25:$B$5156,1,FALSE)),"NOT EXECUTED","EXECUTED")</f>
        <v>NOT EXECUTED</v>
      </c>
      <c r="Q56" s="78" t="str">
        <f>IF(ISNA(VLOOKUP(J56,'Contracts executed'!$F$25:$F$5156,1,FALSE)),"NOT EXECUTED","EXECUTED")</f>
        <v>NOT EXECUTED</v>
      </c>
    </row>
    <row r="57" spans="1:17" s="78" customFormat="1" x14ac:dyDescent="0.2">
      <c r="A57" s="201">
        <v>42151</v>
      </c>
      <c r="B57" s="201">
        <v>41548</v>
      </c>
      <c r="C57" s="78" t="s">
        <v>333</v>
      </c>
      <c r="D57" s="78" t="s">
        <v>1364</v>
      </c>
      <c r="E57" s="78" t="s">
        <v>673</v>
      </c>
      <c r="F57" s="78">
        <v>0</v>
      </c>
      <c r="H57" s="78" t="s">
        <v>570</v>
      </c>
      <c r="I57" s="78" t="s">
        <v>1371</v>
      </c>
      <c r="J57" s="78" t="s">
        <v>1372</v>
      </c>
      <c r="K57" s="78" t="s">
        <v>240</v>
      </c>
      <c r="L57" s="308">
        <v>809835</v>
      </c>
      <c r="M57" s="78">
        <v>1</v>
      </c>
      <c r="N57" s="78" t="s">
        <v>1762</v>
      </c>
      <c r="O57" s="78" t="str">
        <f t="shared" si="1"/>
        <v>809835-1</v>
      </c>
      <c r="P57" s="78" t="str">
        <f>IF(ISNA(VLOOKUP(L57,'Contracts executed'!$B$25:$B$5156,1,FALSE)),"NOT EXECUTED","EXECUTED")</f>
        <v>NOT EXECUTED</v>
      </c>
      <c r="Q57" s="78" t="str">
        <f>IF(ISNA(VLOOKUP(J57,'Contracts executed'!$F$25:$F$5156,1,FALSE)),"NOT EXECUTED","EXECUTED")</f>
        <v>NOT EXECUTED</v>
      </c>
    </row>
    <row r="58" spans="1:17" s="78" customFormat="1" x14ac:dyDescent="0.2">
      <c r="A58" s="201">
        <v>42151</v>
      </c>
      <c r="B58" s="201">
        <v>42156</v>
      </c>
      <c r="C58" s="78" t="s">
        <v>463</v>
      </c>
      <c r="D58" s="78" t="s">
        <v>1375</v>
      </c>
      <c r="E58" s="78" t="s">
        <v>1368</v>
      </c>
      <c r="F58" s="202">
        <v>10929158.84</v>
      </c>
      <c r="H58" s="78" t="s">
        <v>546</v>
      </c>
      <c r="I58" s="78" t="s">
        <v>1421</v>
      </c>
      <c r="J58" s="78" t="s">
        <v>1423</v>
      </c>
      <c r="K58" s="78" t="s">
        <v>224</v>
      </c>
      <c r="L58" s="308">
        <v>814648</v>
      </c>
      <c r="M58" s="78">
        <v>0</v>
      </c>
      <c r="N58" s="78" t="s">
        <v>1340</v>
      </c>
      <c r="O58" s="78" t="str">
        <f t="shared" si="1"/>
        <v>814648-0</v>
      </c>
      <c r="P58" s="78" t="str">
        <f>IF(ISNA(VLOOKUP(L58,'Contracts executed'!$B$25:$B$5156,1,FALSE)),"NOT EXECUTED","EXECUTED")</f>
        <v>NOT EXECUTED</v>
      </c>
      <c r="Q58" s="78" t="str">
        <f>IF(ISNA(VLOOKUP(J58,'Contracts executed'!$F$25:$F$5156,1,FALSE)),"NOT EXECUTED","EXECUTED")</f>
        <v>NOT EXECUTED</v>
      </c>
    </row>
    <row r="59" spans="1:17" s="78" customFormat="1" x14ac:dyDescent="0.2">
      <c r="A59" s="201">
        <v>42151</v>
      </c>
      <c r="B59" s="201">
        <v>42156</v>
      </c>
      <c r="C59" s="78" t="s">
        <v>56</v>
      </c>
      <c r="D59" s="78" t="s">
        <v>1444</v>
      </c>
      <c r="E59" s="78" t="s">
        <v>673</v>
      </c>
      <c r="F59" s="78">
        <v>0</v>
      </c>
      <c r="H59" s="78" t="s">
        <v>225</v>
      </c>
      <c r="I59" s="78" t="s">
        <v>1472</v>
      </c>
      <c r="J59" s="78" t="s">
        <v>1473</v>
      </c>
      <c r="K59" s="78" t="s">
        <v>224</v>
      </c>
      <c r="L59" s="308">
        <v>814673</v>
      </c>
      <c r="M59" s="78">
        <v>0</v>
      </c>
      <c r="N59" s="78" t="s">
        <v>1340</v>
      </c>
      <c r="O59" s="78" t="str">
        <f t="shared" si="1"/>
        <v>814673-0</v>
      </c>
      <c r="P59" s="78" t="str">
        <f>IF(ISNA(VLOOKUP(L59,'Contracts executed'!$B$25:$B$5156,1,FALSE)),"NOT EXECUTED","EXECUTED")</f>
        <v>NOT EXECUTED</v>
      </c>
      <c r="Q59" s="78" t="str">
        <f>IF(ISNA(VLOOKUP(J59,'Contracts executed'!$F$25:$F$5156,1,FALSE)),"NOT EXECUTED","EXECUTED")</f>
        <v>NOT EXECUTED</v>
      </c>
    </row>
    <row r="60" spans="1:17" s="78" customFormat="1" x14ac:dyDescent="0.2">
      <c r="A60" s="201">
        <v>42151</v>
      </c>
      <c r="B60" s="201">
        <v>42037</v>
      </c>
      <c r="C60" s="78" t="s">
        <v>56</v>
      </c>
      <c r="D60" s="78" t="s">
        <v>1581</v>
      </c>
      <c r="E60" s="78" t="s">
        <v>42</v>
      </c>
      <c r="F60" s="78">
        <v>0</v>
      </c>
      <c r="H60" s="78" t="s">
        <v>325</v>
      </c>
      <c r="I60" s="78" t="s">
        <v>1585</v>
      </c>
      <c r="J60" s="78" t="s">
        <v>1587</v>
      </c>
      <c r="K60" s="78" t="s">
        <v>224</v>
      </c>
      <c r="L60" s="308" t="s">
        <v>1588</v>
      </c>
      <c r="M60" s="78">
        <v>0</v>
      </c>
      <c r="N60" s="78" t="s">
        <v>1349</v>
      </c>
      <c r="O60" s="78" t="str">
        <f t="shared" si="1"/>
        <v>814669-1-0</v>
      </c>
      <c r="P60" s="78" t="str">
        <f>IF(ISNA(VLOOKUP(L60,'Contracts executed'!$B$25:$B$5156,1,FALSE)),"NOT EXECUTED","EXECUTED")</f>
        <v>NOT EXECUTED</v>
      </c>
      <c r="Q60" s="78" t="str">
        <f>IF(ISNA(VLOOKUP(J60,'Contracts executed'!$F$25:$F$5156,1,FALSE)),"NOT EXECUTED","EXECUTED")</f>
        <v>NOT EXECUTED</v>
      </c>
    </row>
    <row r="61" spans="1:17" s="78" customFormat="1" x14ac:dyDescent="0.2">
      <c r="A61" s="201">
        <v>42151</v>
      </c>
      <c r="B61" s="201">
        <v>42037</v>
      </c>
      <c r="C61" s="78" t="s">
        <v>56</v>
      </c>
      <c r="D61" s="78" t="s">
        <v>1341</v>
      </c>
      <c r="E61" s="78" t="s">
        <v>42</v>
      </c>
      <c r="F61" s="78">
        <v>0</v>
      </c>
      <c r="H61" s="78" t="s">
        <v>325</v>
      </c>
      <c r="I61" s="78" t="s">
        <v>1594</v>
      </c>
      <c r="J61" s="78" t="s">
        <v>1596</v>
      </c>
      <c r="K61" s="78" t="s">
        <v>224</v>
      </c>
      <c r="L61" s="308" t="s">
        <v>1597</v>
      </c>
      <c r="M61" s="78">
        <v>0</v>
      </c>
      <c r="N61" s="78" t="s">
        <v>1349</v>
      </c>
      <c r="O61" s="78" t="str">
        <f t="shared" si="1"/>
        <v>814654-1-0</v>
      </c>
      <c r="P61" s="78" t="str">
        <f>IF(ISNA(VLOOKUP(L61,'Contracts executed'!$B$25:$B$5156,1,FALSE)),"NOT EXECUTED","EXECUTED")</f>
        <v>NOT EXECUTED</v>
      </c>
      <c r="Q61" s="78" t="str">
        <f>IF(ISNA(VLOOKUP(J61,'Contracts executed'!$F$25:$F$5156,1,FALSE)),"NOT EXECUTED","EXECUTED")</f>
        <v>NOT EXECUTED</v>
      </c>
    </row>
    <row r="62" spans="1:17" s="78" customFormat="1" x14ac:dyDescent="0.2">
      <c r="A62" s="201">
        <v>42152</v>
      </c>
      <c r="B62" s="201">
        <v>42156</v>
      </c>
      <c r="C62" s="78" t="s">
        <v>333</v>
      </c>
      <c r="D62" s="78" t="s">
        <v>1375</v>
      </c>
      <c r="E62" s="78" t="s">
        <v>673</v>
      </c>
      <c r="F62" s="202">
        <v>11800000</v>
      </c>
      <c r="H62" s="78" t="s">
        <v>757</v>
      </c>
      <c r="I62" s="78" t="s">
        <v>937</v>
      </c>
      <c r="J62" s="78" t="s">
        <v>1389</v>
      </c>
      <c r="K62" s="78" t="s">
        <v>224</v>
      </c>
      <c r="L62" s="308" t="s">
        <v>1390</v>
      </c>
      <c r="M62" s="78">
        <v>0</v>
      </c>
      <c r="N62" s="78" t="s">
        <v>1340</v>
      </c>
      <c r="O62" s="78" t="str">
        <f t="shared" si="1"/>
        <v>814053-2-0</v>
      </c>
      <c r="P62" s="78" t="str">
        <f>IF(ISNA(VLOOKUP(L62,'Contracts executed'!$B$25:$B$5156,1,FALSE)),"NOT EXECUTED","EXECUTED")</f>
        <v>NOT EXECUTED</v>
      </c>
      <c r="Q62" s="78" t="str">
        <f>IF(ISNA(VLOOKUP(J62,'Contracts executed'!$F$25:$F$5156,1,FALSE)),"NOT EXECUTED","EXECUTED")</f>
        <v>NOT EXECUTED</v>
      </c>
    </row>
    <row r="63" spans="1:17" s="78" customFormat="1" x14ac:dyDescent="0.2">
      <c r="A63" s="201">
        <v>42152</v>
      </c>
      <c r="B63" s="201">
        <v>42036</v>
      </c>
      <c r="C63" s="78" t="s">
        <v>333</v>
      </c>
      <c r="D63" s="78" t="s">
        <v>1375</v>
      </c>
      <c r="E63" s="78" t="s">
        <v>673</v>
      </c>
      <c r="F63" s="202">
        <v>20000000</v>
      </c>
      <c r="H63" s="78" t="s">
        <v>757</v>
      </c>
      <c r="I63" s="78" t="s">
        <v>1328</v>
      </c>
      <c r="J63" s="78" t="s">
        <v>1391</v>
      </c>
      <c r="K63" s="78" t="s">
        <v>224</v>
      </c>
      <c r="L63" s="308" t="s">
        <v>1392</v>
      </c>
      <c r="M63" s="78">
        <v>0</v>
      </c>
      <c r="N63" s="78" t="s">
        <v>1340</v>
      </c>
      <c r="O63" s="78" t="str">
        <f t="shared" si="1"/>
        <v>810786-3-0</v>
      </c>
      <c r="P63" s="78" t="str">
        <f>IF(ISNA(VLOOKUP(L63,'Contracts executed'!$B$25:$B$5156,1,FALSE)),"NOT EXECUTED","EXECUTED")</f>
        <v>NOT EXECUTED</v>
      </c>
      <c r="Q63" s="78" t="str">
        <f>IF(ISNA(VLOOKUP(J63,'Contracts executed'!$F$25:$F$5156,1,FALSE)),"NOT EXECUTED","EXECUTED")</f>
        <v>NOT EXECUTED</v>
      </c>
    </row>
    <row r="64" spans="1:17" s="78" customFormat="1" x14ac:dyDescent="0.2">
      <c r="A64" s="201">
        <v>42152</v>
      </c>
      <c r="B64" s="201">
        <v>42156</v>
      </c>
      <c r="C64" s="78" t="s">
        <v>56</v>
      </c>
      <c r="D64" s="78" t="s">
        <v>1444</v>
      </c>
      <c r="E64" s="78" t="s">
        <v>673</v>
      </c>
      <c r="F64" s="78">
        <v>0</v>
      </c>
      <c r="H64" s="78" t="s">
        <v>225</v>
      </c>
      <c r="I64" s="78" t="s">
        <v>1445</v>
      </c>
      <c r="J64" s="78" t="s">
        <v>1446</v>
      </c>
      <c r="K64" s="78" t="s">
        <v>224</v>
      </c>
      <c r="L64" s="308">
        <v>814677</v>
      </c>
      <c r="M64" s="78">
        <v>0</v>
      </c>
      <c r="N64" s="78" t="s">
        <v>1340</v>
      </c>
      <c r="O64" s="78" t="str">
        <f t="shared" si="1"/>
        <v>814677-0</v>
      </c>
      <c r="P64" s="78" t="str">
        <f>IF(ISNA(VLOOKUP(L64,'Contracts executed'!$B$25:$B$5156,1,FALSE)),"NOT EXECUTED","EXECUTED")</f>
        <v>NOT EXECUTED</v>
      </c>
      <c r="Q64" s="78" t="str">
        <f>IF(ISNA(VLOOKUP(J64,'Contracts executed'!$F$25:$F$5156,1,FALSE)),"NOT EXECUTED","EXECUTED")</f>
        <v>NOT EXECUTED</v>
      </c>
    </row>
    <row r="65" spans="1:17" s="78" customFormat="1" x14ac:dyDescent="0.2">
      <c r="A65" s="201">
        <v>42152</v>
      </c>
      <c r="B65" s="201">
        <v>42156</v>
      </c>
      <c r="C65" s="78" t="s">
        <v>56</v>
      </c>
      <c r="D65" s="78" t="s">
        <v>1444</v>
      </c>
      <c r="E65" s="78" t="s">
        <v>673</v>
      </c>
      <c r="F65" s="78">
        <v>0</v>
      </c>
      <c r="H65" s="78" t="s">
        <v>225</v>
      </c>
      <c r="I65" s="78" t="s">
        <v>1451</v>
      </c>
      <c r="J65" s="78" t="s">
        <v>1452</v>
      </c>
      <c r="K65" s="78" t="s">
        <v>224</v>
      </c>
      <c r="L65" s="308">
        <v>814678</v>
      </c>
      <c r="M65" s="78">
        <v>0</v>
      </c>
      <c r="N65" s="78" t="s">
        <v>1340</v>
      </c>
      <c r="O65" s="78" t="str">
        <f t="shared" si="1"/>
        <v>814678-0</v>
      </c>
      <c r="P65" s="78" t="str">
        <f>IF(ISNA(VLOOKUP(L65,'Contracts executed'!$B$25:$B$5156,1,FALSE)),"NOT EXECUTED","EXECUTED")</f>
        <v>NOT EXECUTED</v>
      </c>
      <c r="Q65" s="78" t="str">
        <f>IF(ISNA(VLOOKUP(J65,'Contracts executed'!$F$25:$F$5156,1,FALSE)),"NOT EXECUTED","EXECUTED")</f>
        <v>NOT EXECUTED</v>
      </c>
    </row>
    <row r="66" spans="1:17" s="78" customFormat="1" x14ac:dyDescent="0.2">
      <c r="A66" s="201">
        <v>42152</v>
      </c>
      <c r="B66" s="201">
        <v>42156</v>
      </c>
      <c r="C66" s="78" t="s">
        <v>56</v>
      </c>
      <c r="D66" s="78" t="s">
        <v>1444</v>
      </c>
      <c r="E66" s="78" t="s">
        <v>673</v>
      </c>
      <c r="F66" s="78">
        <v>0</v>
      </c>
      <c r="H66" s="78" t="s">
        <v>225</v>
      </c>
      <c r="I66" s="78" t="s">
        <v>1468</v>
      </c>
      <c r="J66" s="78" t="s">
        <v>1469</v>
      </c>
      <c r="K66" s="78" t="s">
        <v>224</v>
      </c>
      <c r="L66" s="308">
        <v>814680</v>
      </c>
      <c r="M66" s="78">
        <v>0</v>
      </c>
      <c r="N66" s="78" t="s">
        <v>1340</v>
      </c>
      <c r="O66" s="78" t="str">
        <f t="shared" si="1"/>
        <v>814680-0</v>
      </c>
      <c r="P66" s="78" t="str">
        <f>IF(ISNA(VLOOKUP(L66,'Contracts executed'!$B$25:$B$5156,1,FALSE)),"NOT EXECUTED","EXECUTED")</f>
        <v>NOT EXECUTED</v>
      </c>
      <c r="Q66" s="78" t="str">
        <f>IF(ISNA(VLOOKUP(J66,'Contracts executed'!$F$25:$F$5156,1,FALSE)),"NOT EXECUTED","EXECUTED")</f>
        <v>NOT EXECUTED</v>
      </c>
    </row>
    <row r="67" spans="1:17" s="78" customFormat="1" x14ac:dyDescent="0.2">
      <c r="A67" s="201">
        <v>42152</v>
      </c>
      <c r="B67" s="201">
        <v>42156</v>
      </c>
      <c r="C67" s="78" t="s">
        <v>56</v>
      </c>
      <c r="D67" s="78" t="s">
        <v>1444</v>
      </c>
      <c r="E67" s="78" t="s">
        <v>673</v>
      </c>
      <c r="F67" s="78">
        <v>0</v>
      </c>
      <c r="H67" s="78" t="s">
        <v>225</v>
      </c>
      <c r="I67" s="78" t="s">
        <v>1470</v>
      </c>
      <c r="J67" s="78" t="s">
        <v>1471</v>
      </c>
      <c r="K67" s="78" t="s">
        <v>224</v>
      </c>
      <c r="L67" s="308">
        <v>814679</v>
      </c>
      <c r="M67" s="78">
        <v>0</v>
      </c>
      <c r="N67" s="78" t="s">
        <v>1340</v>
      </c>
      <c r="O67" s="78" t="str">
        <f t="shared" si="1"/>
        <v>814679-0</v>
      </c>
      <c r="P67" s="78" t="str">
        <f>IF(ISNA(VLOOKUP(L67,'Contracts executed'!$B$25:$B$5156,1,FALSE)),"NOT EXECUTED","EXECUTED")</f>
        <v>NOT EXECUTED</v>
      </c>
      <c r="Q67" s="78" t="str">
        <f>IF(ISNA(VLOOKUP(J67,'Contracts executed'!$F$25:$F$5156,1,FALSE)),"NOT EXECUTED","EXECUTED")</f>
        <v>NOT EXECUTED</v>
      </c>
    </row>
    <row r="68" spans="1:17" s="78" customFormat="1" x14ac:dyDescent="0.2">
      <c r="A68" s="201">
        <v>42152</v>
      </c>
      <c r="B68" s="201">
        <v>42156</v>
      </c>
      <c r="C68" s="78" t="s">
        <v>56</v>
      </c>
      <c r="D68" s="78" t="s">
        <v>1444</v>
      </c>
      <c r="E68" s="78" t="s">
        <v>673</v>
      </c>
      <c r="F68" s="78">
        <v>0</v>
      </c>
      <c r="H68" s="78" t="s">
        <v>225</v>
      </c>
      <c r="I68" s="78" t="s">
        <v>1474</v>
      </c>
      <c r="J68" s="78" t="s">
        <v>1475</v>
      </c>
      <c r="K68" s="78" t="s">
        <v>224</v>
      </c>
      <c r="L68" s="308">
        <v>814676</v>
      </c>
      <c r="M68" s="78">
        <v>0</v>
      </c>
      <c r="N68" s="78" t="s">
        <v>1340</v>
      </c>
      <c r="O68" s="78" t="str">
        <f t="shared" ref="O68:O99" si="2">L68&amp;"-"&amp;M68</f>
        <v>814676-0</v>
      </c>
      <c r="P68" s="78" t="str">
        <f>IF(ISNA(VLOOKUP(L68,'Contracts executed'!$B$25:$B$5156,1,FALSE)),"NOT EXECUTED","EXECUTED")</f>
        <v>NOT EXECUTED</v>
      </c>
      <c r="Q68" s="78" t="str">
        <f>IF(ISNA(VLOOKUP(J68,'Contracts executed'!$F$25:$F$5156,1,FALSE)),"NOT EXECUTED","EXECUTED")</f>
        <v>NOT EXECUTED</v>
      </c>
    </row>
    <row r="69" spans="1:17" s="78" customFormat="1" x14ac:dyDescent="0.2">
      <c r="A69" s="201">
        <v>42152</v>
      </c>
      <c r="B69" s="201">
        <v>42156</v>
      </c>
      <c r="C69" s="78" t="s">
        <v>56</v>
      </c>
      <c r="D69" s="78" t="s">
        <v>1444</v>
      </c>
      <c r="E69" s="78" t="s">
        <v>673</v>
      </c>
      <c r="F69" s="78">
        <v>0</v>
      </c>
      <c r="H69" s="78" t="s">
        <v>225</v>
      </c>
      <c r="I69" s="78" t="s">
        <v>1491</v>
      </c>
      <c r="J69" s="78" t="s">
        <v>1492</v>
      </c>
      <c r="K69" s="78" t="s">
        <v>224</v>
      </c>
      <c r="L69" s="308">
        <v>814675</v>
      </c>
      <c r="M69" s="78">
        <v>0</v>
      </c>
      <c r="N69" s="78" t="s">
        <v>1340</v>
      </c>
      <c r="O69" s="78" t="str">
        <f t="shared" si="2"/>
        <v>814675-0</v>
      </c>
      <c r="P69" s="78" t="str">
        <f>IF(ISNA(VLOOKUP(L69,'Contracts executed'!$B$25:$B$5156,1,FALSE)),"NOT EXECUTED","EXECUTED")</f>
        <v>NOT EXECUTED</v>
      </c>
      <c r="Q69" s="78" t="str">
        <f>IF(ISNA(VLOOKUP(J69,'Contracts executed'!$F$25:$F$5156,1,FALSE)),"NOT EXECUTED","EXECUTED")</f>
        <v>NOT EXECUTED</v>
      </c>
    </row>
    <row r="70" spans="1:17" s="78" customFormat="1" x14ac:dyDescent="0.2">
      <c r="A70" s="201">
        <v>42152</v>
      </c>
      <c r="B70" s="201">
        <v>42156</v>
      </c>
      <c r="C70" s="78" t="s">
        <v>56</v>
      </c>
      <c r="D70" s="78" t="s">
        <v>1444</v>
      </c>
      <c r="E70" s="78" t="s">
        <v>673</v>
      </c>
      <c r="F70" s="78">
        <v>0</v>
      </c>
      <c r="H70" s="78" t="s">
        <v>225</v>
      </c>
      <c r="I70" s="78" t="s">
        <v>1497</v>
      </c>
      <c r="J70" s="78" t="s">
        <v>1498</v>
      </c>
      <c r="K70" s="78" t="s">
        <v>224</v>
      </c>
      <c r="L70" s="308">
        <v>814674</v>
      </c>
      <c r="M70" s="78">
        <v>0</v>
      </c>
      <c r="N70" s="78" t="s">
        <v>1340</v>
      </c>
      <c r="O70" s="78" t="str">
        <f t="shared" si="2"/>
        <v>814674-0</v>
      </c>
      <c r="P70" s="78" t="str">
        <f>IF(ISNA(VLOOKUP(L70,'Contracts executed'!$B$25:$B$5156,1,FALSE)),"NOT EXECUTED","EXECUTED")</f>
        <v>NOT EXECUTED</v>
      </c>
      <c r="Q70" s="78" t="str">
        <f>IF(ISNA(VLOOKUP(J70,'Contracts executed'!$F$25:$F$5156,1,FALSE)),"NOT EXECUTED","EXECUTED")</f>
        <v>NOT EXECUTED</v>
      </c>
    </row>
    <row r="71" spans="1:17" s="78" customFormat="1" x14ac:dyDescent="0.2">
      <c r="A71" s="201">
        <v>42152</v>
      </c>
      <c r="B71" s="201">
        <v>42005</v>
      </c>
      <c r="C71" s="78" t="s">
        <v>56</v>
      </c>
      <c r="D71" s="78" t="s">
        <v>1378</v>
      </c>
      <c r="E71" s="78" t="s">
        <v>42</v>
      </c>
      <c r="F71" s="78">
        <v>0</v>
      </c>
      <c r="H71" s="78" t="s">
        <v>325</v>
      </c>
      <c r="I71" s="78" t="s">
        <v>1589</v>
      </c>
      <c r="J71" s="78" t="s">
        <v>1590</v>
      </c>
      <c r="K71" s="78" t="s">
        <v>224</v>
      </c>
      <c r="L71" s="308" t="s">
        <v>1591</v>
      </c>
      <c r="M71" s="78">
        <v>0</v>
      </c>
      <c r="N71" s="78" t="s">
        <v>1349</v>
      </c>
      <c r="O71" s="78" t="str">
        <f t="shared" si="2"/>
        <v>811880-1-0</v>
      </c>
      <c r="P71" s="78" t="str">
        <f>IF(ISNA(VLOOKUP(L71,'Contracts executed'!$B$25:$B$5156,1,FALSE)),"NOT EXECUTED","EXECUTED")</f>
        <v>NOT EXECUTED</v>
      </c>
      <c r="Q71" s="78" t="str">
        <f>IF(ISNA(VLOOKUP(J71,'Contracts executed'!$F$25:$F$5156,1,FALSE)),"NOT EXECUTED","EXECUTED")</f>
        <v>NOT EXECUTED</v>
      </c>
    </row>
    <row r="72" spans="1:17" s="78" customFormat="1" x14ac:dyDescent="0.2">
      <c r="A72" s="201">
        <v>42152</v>
      </c>
      <c r="B72" s="201">
        <v>42005</v>
      </c>
      <c r="C72" s="78" t="s">
        <v>56</v>
      </c>
      <c r="D72" s="78" t="s">
        <v>1606</v>
      </c>
      <c r="E72" s="78" t="s">
        <v>42</v>
      </c>
      <c r="F72" s="78">
        <v>0</v>
      </c>
      <c r="H72" s="78" t="s">
        <v>325</v>
      </c>
      <c r="I72" s="78" t="s">
        <v>1604</v>
      </c>
      <c r="J72" s="78" t="s">
        <v>1607</v>
      </c>
      <c r="K72" s="78" t="s">
        <v>224</v>
      </c>
      <c r="L72" s="308" t="s">
        <v>1608</v>
      </c>
      <c r="M72" s="78">
        <v>0</v>
      </c>
      <c r="N72" s="78" t="s">
        <v>1349</v>
      </c>
      <c r="O72" s="78" t="str">
        <f t="shared" si="2"/>
        <v>814708-1-0</v>
      </c>
      <c r="P72" s="78" t="str">
        <f>IF(ISNA(VLOOKUP(L72,'Contracts executed'!$B$25:$B$5156,1,FALSE)),"NOT EXECUTED","EXECUTED")</f>
        <v>NOT EXECUTED</v>
      </c>
      <c r="Q72" s="78" t="str">
        <f>IF(ISNA(VLOOKUP(J72,'Contracts executed'!$F$25:$F$5156,1,FALSE)),"NOT EXECUTED","EXECUTED")</f>
        <v>NOT EXECUTED</v>
      </c>
    </row>
    <row r="73" spans="1:17" s="78" customFormat="1" x14ac:dyDescent="0.2">
      <c r="A73" s="201">
        <v>42152</v>
      </c>
      <c r="B73" s="201">
        <v>42125</v>
      </c>
      <c r="C73" s="78" t="s">
        <v>56</v>
      </c>
      <c r="D73" s="78" t="s">
        <v>1562</v>
      </c>
      <c r="E73" s="78" t="s">
        <v>1551</v>
      </c>
      <c r="F73" s="202">
        <v>8690</v>
      </c>
      <c r="H73" s="78" t="s">
        <v>633</v>
      </c>
      <c r="I73" s="78" t="s">
        <v>1686</v>
      </c>
      <c r="J73" s="78" t="s">
        <v>1687</v>
      </c>
      <c r="K73" s="78" t="s">
        <v>224</v>
      </c>
      <c r="L73" s="308" t="s">
        <v>1688</v>
      </c>
      <c r="M73" s="78">
        <v>0</v>
      </c>
      <c r="N73" s="78" t="s">
        <v>1412</v>
      </c>
      <c r="O73" s="78" t="str">
        <f t="shared" si="2"/>
        <v>807493-45-0</v>
      </c>
      <c r="P73" s="78" t="str">
        <f>IF(ISNA(VLOOKUP(L73,'Contracts executed'!$B$25:$B$5156,1,FALSE)),"NOT EXECUTED","EXECUTED")</f>
        <v>NOT EXECUTED</v>
      </c>
      <c r="Q73" s="78" t="str">
        <f>IF(ISNA(VLOOKUP(J73,'Contracts executed'!$F$25:$F$5156,1,FALSE)),"NOT EXECUTED","EXECUTED")</f>
        <v>NOT EXECUTED</v>
      </c>
    </row>
    <row r="74" spans="1:17" s="78" customFormat="1" x14ac:dyDescent="0.2">
      <c r="A74" s="201">
        <v>42153</v>
      </c>
      <c r="B74" s="201">
        <v>42156</v>
      </c>
      <c r="C74" s="78" t="s">
        <v>56</v>
      </c>
      <c r="D74" s="78" t="s">
        <v>1346</v>
      </c>
      <c r="E74" s="78" t="s">
        <v>673</v>
      </c>
      <c r="F74" s="202">
        <v>5500000</v>
      </c>
      <c r="H74" s="78" t="s">
        <v>570</v>
      </c>
      <c r="I74" s="78" t="s">
        <v>1347</v>
      </c>
      <c r="J74" s="78" t="s">
        <v>1350</v>
      </c>
      <c r="K74" s="78" t="s">
        <v>224</v>
      </c>
      <c r="L74" s="308" t="s">
        <v>1351</v>
      </c>
      <c r="M74" s="78">
        <v>0</v>
      </c>
      <c r="N74" s="78" t="s">
        <v>1349</v>
      </c>
      <c r="O74" s="78" t="str">
        <f t="shared" si="2"/>
        <v>814402-1-0</v>
      </c>
      <c r="P74" s="78" t="str">
        <f>IF(ISNA(VLOOKUP(L74,'Contracts executed'!$B$25:$B$5156,1,FALSE)),"NOT EXECUTED","EXECUTED")</f>
        <v>NOT EXECUTED</v>
      </c>
      <c r="Q74" s="78" t="str">
        <f>IF(ISNA(VLOOKUP(J74,'Contracts executed'!$F$25:$F$5156,1,FALSE)),"NOT EXECUTED","EXECUTED")</f>
        <v>NOT EXECUTED</v>
      </c>
    </row>
    <row r="75" spans="1:17" s="78" customFormat="1" x14ac:dyDescent="0.2">
      <c r="A75" s="201">
        <v>42153</v>
      </c>
      <c r="B75" s="201">
        <v>42153</v>
      </c>
      <c r="C75" s="78" t="s">
        <v>333</v>
      </c>
      <c r="D75" s="78" t="s">
        <v>1384</v>
      </c>
      <c r="E75" s="78" t="s">
        <v>673</v>
      </c>
      <c r="F75" s="78">
        <v>0</v>
      </c>
      <c r="H75" s="78" t="s">
        <v>757</v>
      </c>
      <c r="I75" s="78" t="s">
        <v>1385</v>
      </c>
      <c r="J75" s="78" t="s">
        <v>1386</v>
      </c>
      <c r="K75" s="78" t="s">
        <v>240</v>
      </c>
      <c r="L75" s="308">
        <v>814723</v>
      </c>
      <c r="M75" s="78">
        <v>0</v>
      </c>
      <c r="N75" s="78" t="s">
        <v>1340</v>
      </c>
      <c r="O75" s="78" t="str">
        <f t="shared" si="2"/>
        <v>814723-0</v>
      </c>
      <c r="P75" s="78" t="str">
        <f>IF(ISNA(VLOOKUP(L75,'Contracts executed'!$B$25:$B$5156,1,FALSE)),"NOT EXECUTED","EXECUTED")</f>
        <v>NOT EXECUTED</v>
      </c>
      <c r="Q75" s="78" t="str">
        <f>IF(ISNA(VLOOKUP(J75,'Contracts executed'!$F$25:$F$5156,1,FALSE)),"NOT EXECUTED","EXECUTED")</f>
        <v>NOT EXECUTED</v>
      </c>
    </row>
    <row r="76" spans="1:17" s="78" customFormat="1" x14ac:dyDescent="0.2">
      <c r="A76" s="201">
        <v>42153</v>
      </c>
      <c r="B76" s="201">
        <v>42153</v>
      </c>
      <c r="C76" s="78" t="s">
        <v>333</v>
      </c>
      <c r="D76" s="78" t="s">
        <v>1384</v>
      </c>
      <c r="E76" s="78" t="s">
        <v>673</v>
      </c>
      <c r="F76" s="78">
        <v>0</v>
      </c>
      <c r="H76" s="78" t="s">
        <v>757</v>
      </c>
      <c r="I76" s="78" t="s">
        <v>1385</v>
      </c>
      <c r="J76" s="78" t="s">
        <v>1387</v>
      </c>
      <c r="K76" s="78" t="s">
        <v>224</v>
      </c>
      <c r="L76" s="308" t="s">
        <v>1388</v>
      </c>
      <c r="M76" s="78">
        <v>0</v>
      </c>
      <c r="N76" s="78" t="s">
        <v>1340</v>
      </c>
      <c r="O76" s="78" t="str">
        <f t="shared" si="2"/>
        <v>814723-1-0</v>
      </c>
      <c r="P76" s="78" t="str">
        <f>IF(ISNA(VLOOKUP(L76,'Contracts executed'!$B$25:$B$5156,1,FALSE)),"NOT EXECUTED","EXECUTED")</f>
        <v>NOT EXECUTED</v>
      </c>
      <c r="Q76" s="78" t="str">
        <f>IF(ISNA(VLOOKUP(J76,'Contracts executed'!$F$25:$F$5156,1,FALSE)),"NOT EXECUTED","EXECUTED")</f>
        <v>NOT EXECUTED</v>
      </c>
    </row>
    <row r="77" spans="1:17" s="78" customFormat="1" x14ac:dyDescent="0.2">
      <c r="A77" s="201">
        <v>42153</v>
      </c>
      <c r="B77" s="201">
        <v>42156</v>
      </c>
      <c r="C77" s="78" t="s">
        <v>56</v>
      </c>
      <c r="D77" s="78" t="s">
        <v>1499</v>
      </c>
      <c r="E77" s="78" t="s">
        <v>320</v>
      </c>
      <c r="F77" s="202">
        <v>10000000</v>
      </c>
      <c r="H77" s="78" t="s">
        <v>633</v>
      </c>
      <c r="I77" s="78" t="s">
        <v>1671</v>
      </c>
      <c r="J77" s="78" t="s">
        <v>1672</v>
      </c>
      <c r="K77" s="78" t="s">
        <v>240</v>
      </c>
      <c r="L77" s="308">
        <v>814711</v>
      </c>
      <c r="M77" s="78">
        <v>0</v>
      </c>
      <c r="N77" s="78" t="s">
        <v>1349</v>
      </c>
      <c r="O77" s="78" t="str">
        <f t="shared" si="2"/>
        <v>814711-0</v>
      </c>
      <c r="P77" s="78" t="str">
        <f>IF(ISNA(VLOOKUP(L77,'Contracts executed'!$B$25:$B$5156,1,FALSE)),"NOT EXECUTED","EXECUTED")</f>
        <v>NOT EXECUTED</v>
      </c>
      <c r="Q77" s="78" t="str">
        <f>IF(ISNA(VLOOKUP(J77,'Contracts executed'!$F$25:$F$5156,1,FALSE)),"NOT EXECUTED","EXECUTED")</f>
        <v>NOT EXECUTED</v>
      </c>
    </row>
    <row r="78" spans="1:17" s="78" customFormat="1" x14ac:dyDescent="0.2">
      <c r="A78" s="201">
        <v>42153</v>
      </c>
      <c r="B78" s="201">
        <v>42156</v>
      </c>
      <c r="C78" s="78" t="s">
        <v>56</v>
      </c>
      <c r="D78" s="78" t="s">
        <v>1673</v>
      </c>
      <c r="E78" s="78" t="s">
        <v>320</v>
      </c>
      <c r="F78" s="202">
        <v>10000000</v>
      </c>
      <c r="H78" s="78" t="s">
        <v>633</v>
      </c>
      <c r="I78" s="78" t="s">
        <v>1671</v>
      </c>
      <c r="J78" s="78" t="s">
        <v>1674</v>
      </c>
      <c r="K78" s="78" t="s">
        <v>224</v>
      </c>
      <c r="L78" s="308">
        <v>814712</v>
      </c>
      <c r="M78" s="78">
        <v>0</v>
      </c>
      <c r="N78" s="78" t="s">
        <v>1340</v>
      </c>
      <c r="O78" s="78" t="str">
        <f t="shared" si="2"/>
        <v>814712-0</v>
      </c>
      <c r="P78" s="78" t="str">
        <f>IF(ISNA(VLOOKUP(L78,'Contracts executed'!$B$25:$B$5156,1,FALSE)),"NOT EXECUTED","EXECUTED")</f>
        <v>NOT EXECUTED</v>
      </c>
      <c r="Q78" s="78" t="str">
        <f>IF(ISNA(VLOOKUP(J78,'Contracts executed'!$F$25:$F$5156,1,FALSE)),"NOT EXECUTED","EXECUTED")</f>
        <v>NOT EXECUTED</v>
      </c>
    </row>
    <row r="79" spans="1:17" s="78" customFormat="1" x14ac:dyDescent="0.2">
      <c r="A79" s="201">
        <v>42156</v>
      </c>
      <c r="B79" s="201">
        <v>41426</v>
      </c>
      <c r="C79" s="78" t="s">
        <v>872</v>
      </c>
      <c r="D79" s="78" t="s">
        <v>1619</v>
      </c>
      <c r="E79" s="78" t="s">
        <v>1368</v>
      </c>
      <c r="F79" s="202">
        <v>2000000</v>
      </c>
      <c r="H79" s="78" t="s">
        <v>242</v>
      </c>
      <c r="I79" s="78" t="s">
        <v>1620</v>
      </c>
      <c r="J79" s="78" t="s">
        <v>1621</v>
      </c>
      <c r="K79" s="78" t="s">
        <v>224</v>
      </c>
      <c r="L79" s="308" t="s">
        <v>1622</v>
      </c>
      <c r="M79" s="78">
        <v>1</v>
      </c>
      <c r="N79" s="78" t="s">
        <v>1340</v>
      </c>
      <c r="O79" s="78" t="str">
        <f t="shared" si="2"/>
        <v>809213-1-1</v>
      </c>
      <c r="P79" s="78" t="str">
        <f>IF(ISNA(VLOOKUP(L79,'Contracts executed'!$B$25:$B$5156,1,FALSE)),"NOT EXECUTED","EXECUTED")</f>
        <v>NOT EXECUTED</v>
      </c>
      <c r="Q79" s="78" t="str">
        <f>IF(ISNA(VLOOKUP(J79,'Contracts executed'!$F$25:$F$5156,1,FALSE)),"NOT EXECUTED","EXECUTED")</f>
        <v>NOT EXECUTED</v>
      </c>
    </row>
    <row r="80" spans="1:17" s="78" customFormat="1" x14ac:dyDescent="0.2">
      <c r="A80" s="201">
        <v>42157</v>
      </c>
      <c r="B80" s="201">
        <v>42125</v>
      </c>
      <c r="C80" s="78" t="s">
        <v>56</v>
      </c>
      <c r="D80" s="78" t="s">
        <v>1499</v>
      </c>
      <c r="E80" s="78" t="s">
        <v>320</v>
      </c>
      <c r="F80" s="78">
        <v>500000</v>
      </c>
      <c r="H80" s="78" t="s">
        <v>633</v>
      </c>
      <c r="I80" s="78" t="s">
        <v>2168</v>
      </c>
      <c r="J80" s="78" t="s">
        <v>2170</v>
      </c>
      <c r="K80" s="78" t="s">
        <v>224</v>
      </c>
      <c r="L80" s="308">
        <v>814775</v>
      </c>
      <c r="M80" s="78">
        <v>0</v>
      </c>
      <c r="N80" s="78" t="s">
        <v>1340</v>
      </c>
      <c r="O80" s="78" t="str">
        <f t="shared" si="2"/>
        <v>814775-0</v>
      </c>
      <c r="P80" s="78" t="str">
        <f>IF(ISNA(VLOOKUP(L80,'Contracts executed'!$B$25:$B$5156,1,FALSE)),"NOT EXECUTED","EXECUTED")</f>
        <v>NOT EXECUTED</v>
      </c>
      <c r="Q80" s="78" t="str">
        <f>IF(ISNA(VLOOKUP(J80,'Contracts executed'!$F$25:$F$5156,1,FALSE)),"NOT EXECUTED","EXECUTED")</f>
        <v>NOT EXECUTED</v>
      </c>
    </row>
    <row r="81" spans="1:17" s="78" customFormat="1" x14ac:dyDescent="0.2">
      <c r="A81" s="201">
        <v>42159</v>
      </c>
      <c r="B81" s="201">
        <v>42156</v>
      </c>
      <c r="C81" s="78" t="s">
        <v>333</v>
      </c>
      <c r="D81" s="78" t="s">
        <v>1409</v>
      </c>
      <c r="E81" s="78" t="s">
        <v>673</v>
      </c>
      <c r="F81" s="78">
        <v>0</v>
      </c>
      <c r="H81" s="78" t="s">
        <v>757</v>
      </c>
      <c r="I81" s="78" t="s">
        <v>2171</v>
      </c>
      <c r="J81" s="78" t="s">
        <v>2173</v>
      </c>
      <c r="K81" s="78" t="s">
        <v>224</v>
      </c>
      <c r="L81" s="308" t="s">
        <v>2174</v>
      </c>
      <c r="M81" s="78">
        <v>0</v>
      </c>
      <c r="N81" s="78" t="s">
        <v>1340</v>
      </c>
      <c r="O81" s="78" t="str">
        <f t="shared" si="2"/>
        <v>814838-1-0</v>
      </c>
      <c r="P81" s="78" t="str">
        <f>IF(ISNA(VLOOKUP(L81,'Contracts executed'!$B$25:$B$5156,1,FALSE)),"NOT EXECUTED","EXECUTED")</f>
        <v>NOT EXECUTED</v>
      </c>
      <c r="Q81" s="78" t="str">
        <f>IF(ISNA(VLOOKUP(J81,'Contracts executed'!$F$25:$F$5156,1,FALSE)),"NOT EXECUTED","EXECUTED")</f>
        <v>NOT EXECUTED</v>
      </c>
    </row>
    <row r="82" spans="1:17" s="78" customFormat="1" x14ac:dyDescent="0.2">
      <c r="A82" s="201">
        <v>42163</v>
      </c>
      <c r="B82" s="201">
        <v>42186</v>
      </c>
      <c r="C82" s="78" t="s">
        <v>56</v>
      </c>
      <c r="D82" s="78" t="s">
        <v>1606</v>
      </c>
      <c r="E82" s="78" t="s">
        <v>41</v>
      </c>
      <c r="F82" s="78">
        <v>6000000</v>
      </c>
      <c r="H82" s="78" t="s">
        <v>631</v>
      </c>
      <c r="I82" s="78" t="s">
        <v>2175</v>
      </c>
      <c r="J82" s="78" t="s">
        <v>2176</v>
      </c>
      <c r="K82" s="78" t="s">
        <v>240</v>
      </c>
      <c r="L82" s="308">
        <v>814865</v>
      </c>
      <c r="M82" s="78">
        <v>0</v>
      </c>
      <c r="N82" s="78" t="s">
        <v>1340</v>
      </c>
      <c r="O82" s="78" t="str">
        <f t="shared" si="2"/>
        <v>814865-0</v>
      </c>
      <c r="P82" s="78" t="str">
        <f>IF(ISNA(VLOOKUP(L82,'Contracts executed'!$B$25:$B$5156,1,FALSE)),"NOT EXECUTED","EXECUTED")</f>
        <v>NOT EXECUTED</v>
      </c>
      <c r="Q82" s="78" t="str">
        <f>IF(ISNA(VLOOKUP(J82,'Contracts executed'!$F$25:$F$5156,1,FALSE)),"NOT EXECUTED","EXECUTED")</f>
        <v>NOT EXECUTED</v>
      </c>
    </row>
    <row r="83" spans="1:17" s="78" customFormat="1" x14ac:dyDescent="0.2">
      <c r="A83" s="201">
        <v>42166</v>
      </c>
      <c r="B83" s="201">
        <v>42156</v>
      </c>
      <c r="C83" s="78" t="s">
        <v>56</v>
      </c>
      <c r="D83" s="78" t="s">
        <v>1444</v>
      </c>
      <c r="E83" s="78" t="s">
        <v>673</v>
      </c>
      <c r="F83" s="78">
        <v>0</v>
      </c>
      <c r="H83" s="78" t="s">
        <v>225</v>
      </c>
      <c r="I83" s="78" t="s">
        <v>1474</v>
      </c>
      <c r="J83" s="78" t="s">
        <v>2178</v>
      </c>
      <c r="K83" s="78" t="s">
        <v>240</v>
      </c>
      <c r="L83" s="308">
        <v>814907</v>
      </c>
      <c r="M83" s="78">
        <v>0</v>
      </c>
      <c r="N83" s="78" t="s">
        <v>1340</v>
      </c>
      <c r="O83" s="78" t="str">
        <f t="shared" si="2"/>
        <v>814907-0</v>
      </c>
      <c r="P83" s="78" t="str">
        <f>IF(ISNA(VLOOKUP(L83,'Contracts executed'!$B$25:$B$5156,1,FALSE)),"NOT EXECUTED","EXECUTED")</f>
        <v>NOT EXECUTED</v>
      </c>
      <c r="Q83" s="78" t="str">
        <f>IF(ISNA(VLOOKUP(J83,'Contracts executed'!$F$25:$F$5156,1,FALSE)),"NOT EXECUTED","EXECUTED")</f>
        <v>NOT EXECUTED</v>
      </c>
    </row>
    <row r="84" spans="1:17" s="78" customFormat="1" x14ac:dyDescent="0.2">
      <c r="A84" s="201">
        <v>42177</v>
      </c>
      <c r="B84" s="201">
        <v>42156</v>
      </c>
      <c r="C84" s="78" t="s">
        <v>717</v>
      </c>
      <c r="D84" s="78" t="s">
        <v>1341</v>
      </c>
      <c r="E84" s="78" t="s">
        <v>673</v>
      </c>
      <c r="F84" s="78">
        <v>3622148.28</v>
      </c>
      <c r="H84" s="78" t="s">
        <v>546</v>
      </c>
      <c r="I84" s="78" t="s">
        <v>1426</v>
      </c>
      <c r="J84" s="78" t="s">
        <v>2166</v>
      </c>
      <c r="K84" s="78" t="s">
        <v>224</v>
      </c>
      <c r="L84" s="308" t="s">
        <v>2167</v>
      </c>
      <c r="M84" s="78">
        <v>0</v>
      </c>
      <c r="N84" s="78" t="s">
        <v>1349</v>
      </c>
      <c r="O84" s="78" t="str">
        <f t="shared" si="2"/>
        <v>814575-1-0</v>
      </c>
      <c r="P84" s="78" t="str">
        <f>IF(ISNA(VLOOKUP(L84,'Contracts executed'!$B$25:$B$5156,1,FALSE)),"NOT EXECUTED","EXECUTED")</f>
        <v>NOT EXECUTED</v>
      </c>
      <c r="Q84" s="78" t="str">
        <f>IF(ISNA(VLOOKUP(J84,'Contracts executed'!$F$25:$F$5156,1,FALSE)),"NOT EXECUTED","EXECUTED")</f>
        <v>NOT EXECUTED</v>
      </c>
    </row>
    <row r="85" spans="1:17" s="78" customFormat="1" x14ac:dyDescent="0.2">
      <c r="A85" s="201">
        <v>42178</v>
      </c>
      <c r="B85" s="201">
        <v>42181</v>
      </c>
      <c r="C85" s="78" t="s">
        <v>547</v>
      </c>
      <c r="D85" s="78" t="s">
        <v>1359</v>
      </c>
      <c r="E85" s="78" t="s">
        <v>278</v>
      </c>
      <c r="F85" s="78">
        <v>0</v>
      </c>
      <c r="H85" s="78" t="s">
        <v>633</v>
      </c>
      <c r="I85" s="78" t="s">
        <v>2187</v>
      </c>
      <c r="J85" s="78" t="s">
        <v>2188</v>
      </c>
      <c r="K85" s="78" t="s">
        <v>1712</v>
      </c>
      <c r="L85" s="308">
        <v>815045</v>
      </c>
      <c r="M85" s="78">
        <v>0</v>
      </c>
      <c r="N85" s="78" t="s">
        <v>1363</v>
      </c>
      <c r="O85" s="78" t="str">
        <f t="shared" si="2"/>
        <v>815045-0</v>
      </c>
      <c r="P85" s="78" t="str">
        <f>IF(ISNA(VLOOKUP(L85,'Contracts executed'!$B$25:$B$5156,1,FALSE)),"NOT EXECUTED","EXECUTED")</f>
        <v>NOT EXECUTED</v>
      </c>
      <c r="Q85" s="78" t="str">
        <f>IF(ISNA(VLOOKUP(J85,'Contracts executed'!$F$25:$F$5156,1,FALSE)),"NOT EXECUTED","EXECUTED")</f>
        <v>NOT EXECUTED</v>
      </c>
    </row>
    <row r="86" spans="1:17" s="298" customFormat="1" x14ac:dyDescent="0.2">
      <c r="A86" s="299">
        <v>42187</v>
      </c>
      <c r="B86" s="299">
        <v>42217</v>
      </c>
      <c r="C86" s="298" t="s">
        <v>56</v>
      </c>
      <c r="D86" s="298" t="s">
        <v>1424</v>
      </c>
      <c r="E86" s="298" t="s">
        <v>673</v>
      </c>
      <c r="F86" s="298">
        <v>0</v>
      </c>
      <c r="H86" s="298" t="s">
        <v>546</v>
      </c>
      <c r="I86" s="298" t="s">
        <v>1425</v>
      </c>
      <c r="J86" s="298" t="s">
        <v>2997</v>
      </c>
      <c r="K86" s="298" t="s">
        <v>240</v>
      </c>
      <c r="L86" s="309">
        <v>815152</v>
      </c>
      <c r="M86" s="298">
        <v>0</v>
      </c>
      <c r="N86" s="298" t="s">
        <v>1340</v>
      </c>
      <c r="O86" s="298" t="str">
        <f t="shared" si="2"/>
        <v>815152-0</v>
      </c>
      <c r="P86" s="78" t="str">
        <f>IF(ISNA(VLOOKUP(L86,'Contracts executed'!$B$25:$B$5156,1,FALSE)),"NOT EXECUTED","EXECUTED")</f>
        <v>NOT EXECUTED</v>
      </c>
      <c r="Q86" s="78" t="str">
        <f>IF(ISNA(VLOOKUP(J86,'Contracts executed'!$F$25:$F$5156,1,FALSE)),"NOT EXECUTED","EXECUTED")</f>
        <v>NOT EXECUTED</v>
      </c>
    </row>
    <row r="87" spans="1:17" s="298" customFormat="1" x14ac:dyDescent="0.2">
      <c r="A87" s="299">
        <v>42187</v>
      </c>
      <c r="B87" s="299">
        <v>42217</v>
      </c>
      <c r="C87" s="298" t="s">
        <v>56</v>
      </c>
      <c r="D87" s="298" t="s">
        <v>1424</v>
      </c>
      <c r="E87" s="298" t="s">
        <v>673</v>
      </c>
      <c r="F87" s="298">
        <v>4000000</v>
      </c>
      <c r="H87" s="298" t="s">
        <v>546</v>
      </c>
      <c r="I87" s="298" t="s">
        <v>1425</v>
      </c>
      <c r="J87" s="298" t="s">
        <v>2998</v>
      </c>
      <c r="K87" s="298" t="s">
        <v>224</v>
      </c>
      <c r="L87" s="309">
        <v>815153</v>
      </c>
      <c r="M87" s="298">
        <v>0</v>
      </c>
      <c r="N87" s="298" t="s">
        <v>1340</v>
      </c>
      <c r="O87" s="298" t="str">
        <f t="shared" si="2"/>
        <v>815153-0</v>
      </c>
      <c r="P87" s="78" t="str">
        <f>IF(ISNA(VLOOKUP(L87,'Contracts executed'!$B$25:$B$5156,1,FALSE)),"NOT EXECUTED","EXECUTED")</f>
        <v>NOT EXECUTED</v>
      </c>
      <c r="Q87" s="78" t="str">
        <f>IF(ISNA(VLOOKUP(J87,'Contracts executed'!$F$25:$F$5156,1,FALSE)),"NOT EXECUTED","EXECUTED")</f>
        <v>NOT EXECUTED</v>
      </c>
    </row>
    <row r="88" spans="1:17" s="298" customFormat="1" x14ac:dyDescent="0.2">
      <c r="A88" s="299">
        <v>42193</v>
      </c>
      <c r="B88" s="299">
        <v>42194</v>
      </c>
      <c r="C88" s="298" t="s">
        <v>56</v>
      </c>
      <c r="D88" s="298" t="s">
        <v>74</v>
      </c>
      <c r="E88" s="298" t="s">
        <v>41</v>
      </c>
      <c r="F88" s="298">
        <v>0</v>
      </c>
      <c r="H88" s="298" t="s">
        <v>633</v>
      </c>
      <c r="I88" s="298" t="s">
        <v>1682</v>
      </c>
      <c r="J88" s="298" t="s">
        <v>2967</v>
      </c>
      <c r="K88" s="298" t="s">
        <v>240</v>
      </c>
      <c r="L88" s="309">
        <v>805449</v>
      </c>
      <c r="M88" s="298">
        <v>1</v>
      </c>
      <c r="N88" s="298" t="s">
        <v>1349</v>
      </c>
      <c r="O88" s="298" t="str">
        <f t="shared" si="2"/>
        <v>805449-1</v>
      </c>
      <c r="P88" s="78" t="str">
        <f>IF(ISNA(VLOOKUP(L88,'Contracts executed'!$B$25:$B$5156,1,FALSE)),"NOT EXECUTED","EXECUTED")</f>
        <v>NOT EXECUTED</v>
      </c>
      <c r="Q88" s="78" t="str">
        <f>IF(ISNA(VLOOKUP(J88,'Contracts executed'!$F$25:$F$5156,1,FALSE)),"NOT EXECUTED","EXECUTED")</f>
        <v>NOT EXECUTED</v>
      </c>
    </row>
    <row r="89" spans="1:17" s="298" customFormat="1" x14ac:dyDescent="0.2">
      <c r="A89" s="299">
        <v>42199</v>
      </c>
      <c r="B89" s="299">
        <v>42212</v>
      </c>
      <c r="C89" s="298" t="s">
        <v>56</v>
      </c>
      <c r="D89" s="298" t="s">
        <v>1337</v>
      </c>
      <c r="E89" s="298" t="s">
        <v>673</v>
      </c>
      <c r="F89" s="298">
        <v>2500000</v>
      </c>
      <c r="H89" s="298" t="s">
        <v>570</v>
      </c>
      <c r="I89" s="298" t="s">
        <v>1338</v>
      </c>
      <c r="J89" s="298" t="s">
        <v>2995</v>
      </c>
      <c r="K89" s="298" t="s">
        <v>224</v>
      </c>
      <c r="L89" s="309" t="s">
        <v>2996</v>
      </c>
      <c r="M89" s="298">
        <v>0</v>
      </c>
      <c r="N89" s="298" t="s">
        <v>1349</v>
      </c>
      <c r="O89" s="298" t="str">
        <f t="shared" si="2"/>
        <v>814633-1-0</v>
      </c>
      <c r="P89" s="78" t="str">
        <f>IF(ISNA(VLOOKUP(L89,'Contracts executed'!$B$25:$B$5156,1,FALSE)),"NOT EXECUTED","EXECUTED")</f>
        <v>NOT EXECUTED</v>
      </c>
      <c r="Q89" s="78" t="str">
        <f>IF(ISNA(VLOOKUP(J89,'Contracts executed'!$F$25:$F$5156,1,FALSE)),"NOT EXECUTED","EXECUTED")</f>
        <v>NOT EXECUTED</v>
      </c>
    </row>
    <row r="90" spans="1:17" s="298" customFormat="1" x14ac:dyDescent="0.2">
      <c r="A90" s="299">
        <v>42199</v>
      </c>
      <c r="B90" s="299">
        <v>42200</v>
      </c>
      <c r="C90" s="298" t="s">
        <v>56</v>
      </c>
      <c r="D90" s="298" t="s">
        <v>1575</v>
      </c>
      <c r="E90" s="298" t="s">
        <v>673</v>
      </c>
      <c r="F90" s="298">
        <v>0</v>
      </c>
      <c r="H90" s="298" t="s">
        <v>325</v>
      </c>
      <c r="I90" s="298" t="s">
        <v>2999</v>
      </c>
      <c r="J90" s="298" t="s">
        <v>3000</v>
      </c>
      <c r="K90" s="298" t="s">
        <v>240</v>
      </c>
      <c r="L90" s="309">
        <v>815208</v>
      </c>
      <c r="M90" s="298">
        <v>0</v>
      </c>
      <c r="N90" s="298" t="s">
        <v>1349</v>
      </c>
      <c r="O90" s="298" t="str">
        <f t="shared" si="2"/>
        <v>815208-0</v>
      </c>
      <c r="P90" s="78" t="str">
        <f>IF(ISNA(VLOOKUP(L90,'Contracts executed'!$B$25:$B$5156,1,FALSE)),"NOT EXECUTED","EXECUTED")</f>
        <v>NOT EXECUTED</v>
      </c>
      <c r="Q90" s="78" t="str">
        <f>IF(ISNA(VLOOKUP(J90,'Contracts executed'!$F$25:$F$5156,1,FALSE)),"NOT EXECUTED","EXECUTED")</f>
        <v>NOT EXECUTED</v>
      </c>
    </row>
    <row r="91" spans="1:17" s="298" customFormat="1" x14ac:dyDescent="0.2">
      <c r="A91" s="299">
        <v>42199</v>
      </c>
      <c r="B91" s="299">
        <v>42200</v>
      </c>
      <c r="C91" s="298" t="s">
        <v>56</v>
      </c>
      <c r="D91" s="298" t="s">
        <v>1575</v>
      </c>
      <c r="E91" s="298" t="s">
        <v>706</v>
      </c>
      <c r="F91" s="298">
        <v>0</v>
      </c>
      <c r="H91" s="298" t="s">
        <v>325</v>
      </c>
      <c r="I91" s="298" t="s">
        <v>2999</v>
      </c>
      <c r="J91" s="298" t="s">
        <v>3001</v>
      </c>
      <c r="K91" s="298" t="s">
        <v>224</v>
      </c>
      <c r="L91" s="309" t="s">
        <v>3002</v>
      </c>
      <c r="M91" s="298">
        <v>0</v>
      </c>
      <c r="N91" s="298" t="s">
        <v>1349</v>
      </c>
      <c r="O91" s="298" t="str">
        <f t="shared" si="2"/>
        <v>815208-1-0</v>
      </c>
      <c r="P91" s="78" t="str">
        <f>IF(ISNA(VLOOKUP(L91,'Contracts executed'!$B$25:$B$5156,1,FALSE)),"NOT EXECUTED","EXECUTED")</f>
        <v>NOT EXECUTED</v>
      </c>
      <c r="Q91" s="78" t="str">
        <f>IF(ISNA(VLOOKUP(J91,'Contracts executed'!$F$25:$F$5156,1,FALSE)),"NOT EXECUTED","EXECUTED")</f>
        <v>NOT EXECUTED</v>
      </c>
    </row>
    <row r="92" spans="1:17" s="298" customFormat="1" x14ac:dyDescent="0.2">
      <c r="A92" s="299">
        <v>42200</v>
      </c>
      <c r="B92" s="299">
        <v>42217</v>
      </c>
      <c r="C92" s="298" t="s">
        <v>1651</v>
      </c>
      <c r="D92" s="298" t="s">
        <v>3005</v>
      </c>
      <c r="E92" s="298" t="s">
        <v>1463</v>
      </c>
      <c r="F92" s="298">
        <v>0</v>
      </c>
      <c r="H92" s="298" t="s">
        <v>757</v>
      </c>
      <c r="I92" s="298" t="s">
        <v>3006</v>
      </c>
      <c r="J92" s="298" t="s">
        <v>3007</v>
      </c>
      <c r="K92" s="298" t="s">
        <v>240</v>
      </c>
      <c r="L92" s="309">
        <v>815233</v>
      </c>
      <c r="M92" s="298">
        <v>0</v>
      </c>
      <c r="N92" s="298" t="s">
        <v>1340</v>
      </c>
      <c r="O92" s="298" t="str">
        <f t="shared" si="2"/>
        <v>815233-0</v>
      </c>
      <c r="P92" s="78" t="str">
        <f>IF(ISNA(VLOOKUP(L92,'Contracts executed'!$B$25:$B$5156,1,FALSE)),"NOT EXECUTED","EXECUTED")</f>
        <v>NOT EXECUTED</v>
      </c>
      <c r="Q92" s="78" t="str">
        <f>IF(ISNA(VLOOKUP(J92,'Contracts executed'!$F$25:$F$5156,1,FALSE)),"NOT EXECUTED","EXECUTED")</f>
        <v>NOT EXECUTED</v>
      </c>
    </row>
    <row r="93" spans="1:17" s="298" customFormat="1" x14ac:dyDescent="0.2">
      <c r="A93" s="299">
        <v>42201</v>
      </c>
      <c r="B93" s="299">
        <v>42243</v>
      </c>
      <c r="C93" s="298" t="s">
        <v>1128</v>
      </c>
      <c r="D93" s="298" t="s">
        <v>2968</v>
      </c>
      <c r="E93" s="298" t="s">
        <v>42</v>
      </c>
      <c r="F93" s="298">
        <v>0</v>
      </c>
      <c r="H93" s="298" t="s">
        <v>630</v>
      </c>
      <c r="I93" s="298" t="s">
        <v>3008</v>
      </c>
      <c r="J93" s="298" t="s">
        <v>3009</v>
      </c>
      <c r="K93" s="298" t="s">
        <v>462</v>
      </c>
      <c r="L93" s="309">
        <v>815239</v>
      </c>
      <c r="M93" s="298">
        <v>0</v>
      </c>
      <c r="N93" s="298" t="s">
        <v>1340</v>
      </c>
      <c r="O93" s="298" t="str">
        <f t="shared" si="2"/>
        <v>815239-0</v>
      </c>
      <c r="P93" s="78" t="str">
        <f>IF(ISNA(VLOOKUP(L93,'Contracts executed'!$B$25:$B$5156,1,FALSE)),"NOT EXECUTED","EXECUTED")</f>
        <v>NOT EXECUTED</v>
      </c>
      <c r="Q93" s="78" t="str">
        <f>IF(ISNA(VLOOKUP(J93,'Contracts executed'!$F$25:$F$5156,1,FALSE)),"NOT EXECUTED","EXECUTED")</f>
        <v>NOT EXECUTED</v>
      </c>
    </row>
    <row r="94" spans="1:17" s="298" customFormat="1" x14ac:dyDescent="0.2">
      <c r="A94" s="299">
        <v>42205</v>
      </c>
      <c r="B94" s="299">
        <v>42217</v>
      </c>
      <c r="C94" s="298" t="s">
        <v>1651</v>
      </c>
      <c r="D94" s="298" t="s">
        <v>3005</v>
      </c>
      <c r="E94" s="298" t="s">
        <v>1463</v>
      </c>
      <c r="F94" s="298">
        <v>150000</v>
      </c>
      <c r="H94" s="298" t="s">
        <v>757</v>
      </c>
      <c r="I94" s="298" t="s">
        <v>3006</v>
      </c>
      <c r="J94" s="298" t="s">
        <v>3010</v>
      </c>
      <c r="K94" s="298" t="s">
        <v>224</v>
      </c>
      <c r="L94" s="309">
        <v>815252</v>
      </c>
      <c r="M94" s="298">
        <v>0</v>
      </c>
      <c r="N94" s="298" t="s">
        <v>1340</v>
      </c>
      <c r="O94" s="298" t="str">
        <f t="shared" si="2"/>
        <v>815252-0</v>
      </c>
      <c r="P94" s="78" t="str">
        <f>IF(ISNA(VLOOKUP(L94,'Contracts executed'!$B$25:$B$5156,1,FALSE)),"NOT EXECUTED","EXECUTED")</f>
        <v>NOT EXECUTED</v>
      </c>
      <c r="Q94" s="78" t="str">
        <f>IF(ISNA(VLOOKUP(J94,'Contracts executed'!$F$25:$F$5156,1,FALSE)),"NOT EXECUTED","EXECUTED")</f>
        <v>NOT EXECUTED</v>
      </c>
    </row>
    <row r="95" spans="1:17" s="298" customFormat="1" x14ac:dyDescent="0.2">
      <c r="A95" s="299">
        <v>42213</v>
      </c>
      <c r="B95" s="299">
        <v>42217</v>
      </c>
      <c r="C95" s="298" t="s">
        <v>56</v>
      </c>
      <c r="D95" s="298" t="s">
        <v>2975</v>
      </c>
      <c r="E95" s="298" t="s">
        <v>1551</v>
      </c>
      <c r="F95" s="298">
        <v>250000</v>
      </c>
      <c r="H95" s="298" t="s">
        <v>757</v>
      </c>
      <c r="I95" s="298" t="s">
        <v>346</v>
      </c>
      <c r="J95" s="298" t="s">
        <v>2976</v>
      </c>
      <c r="K95" s="298" t="s">
        <v>462</v>
      </c>
      <c r="L95" s="309">
        <v>807402</v>
      </c>
      <c r="M95" s="298">
        <v>1</v>
      </c>
      <c r="N95" s="298" t="s">
        <v>1349</v>
      </c>
      <c r="O95" s="298" t="str">
        <f t="shared" si="2"/>
        <v>807402-1</v>
      </c>
      <c r="P95" s="78" t="str">
        <f>IF(ISNA(VLOOKUP(L95,'Contracts executed'!$B$25:$B$5156,1,FALSE)),"NOT EXECUTED","EXECUTED")</f>
        <v>NOT EXECUTED</v>
      </c>
      <c r="Q95" s="78" t="str">
        <f>IF(ISNA(VLOOKUP(J95,'Contracts executed'!$F$25:$F$5156,1,FALSE)),"NOT EXECUTED","EXECUTED")</f>
        <v>NOT EXECUTED</v>
      </c>
    </row>
    <row r="96" spans="1:17" s="298" customFormat="1" x14ac:dyDescent="0.2">
      <c r="A96" s="299">
        <v>42213</v>
      </c>
      <c r="B96" s="299">
        <v>42217</v>
      </c>
      <c r="C96" s="298" t="s">
        <v>56</v>
      </c>
      <c r="D96" s="298" t="s">
        <v>2972</v>
      </c>
      <c r="E96" s="298" t="s">
        <v>1625</v>
      </c>
      <c r="F96" s="298">
        <v>250000</v>
      </c>
      <c r="H96" s="298" t="s">
        <v>757</v>
      </c>
      <c r="I96" s="298" t="s">
        <v>2987</v>
      </c>
      <c r="J96" s="298" t="s">
        <v>2988</v>
      </c>
      <c r="K96" s="298" t="s">
        <v>462</v>
      </c>
      <c r="L96" s="309">
        <v>808762</v>
      </c>
      <c r="M96" s="298">
        <v>1</v>
      </c>
      <c r="N96" s="298" t="s">
        <v>1349</v>
      </c>
      <c r="O96" s="298" t="str">
        <f t="shared" si="2"/>
        <v>808762-1</v>
      </c>
      <c r="P96" s="78" t="str">
        <f>IF(ISNA(VLOOKUP(L96,'Contracts executed'!$B$25:$B$5156,1,FALSE)),"NOT EXECUTED","EXECUTED")</f>
        <v>NOT EXECUTED</v>
      </c>
      <c r="Q96" s="78" t="str">
        <f>IF(ISNA(VLOOKUP(J96,'Contracts executed'!$F$25:$F$5156,1,FALSE)),"NOT EXECUTED","EXECUTED")</f>
        <v>NOT EXECUTED</v>
      </c>
    </row>
    <row r="97" spans="1:17" s="298" customFormat="1" x14ac:dyDescent="0.2">
      <c r="A97" s="299">
        <v>42214</v>
      </c>
      <c r="B97" s="299">
        <v>42217</v>
      </c>
      <c r="C97" s="298" t="s">
        <v>1558</v>
      </c>
      <c r="D97" s="298" t="s">
        <v>2972</v>
      </c>
      <c r="E97" s="298" t="s">
        <v>1650</v>
      </c>
      <c r="F97" s="298">
        <v>0</v>
      </c>
      <c r="H97" s="298" t="s">
        <v>757</v>
      </c>
      <c r="I97" s="298" t="s">
        <v>2981</v>
      </c>
      <c r="J97" s="298" t="s">
        <v>2982</v>
      </c>
      <c r="K97" s="298" t="s">
        <v>462</v>
      </c>
      <c r="L97" s="309">
        <v>808271</v>
      </c>
      <c r="M97" s="298">
        <v>1</v>
      </c>
      <c r="N97" s="298" t="s">
        <v>1340</v>
      </c>
      <c r="O97" s="298" t="str">
        <f t="shared" si="2"/>
        <v>808271-1</v>
      </c>
      <c r="P97" s="78" t="str">
        <f>IF(ISNA(VLOOKUP(L97,'Contracts executed'!$B$25:$B$5156,1,FALSE)),"NOT EXECUTED","EXECUTED")</f>
        <v>NOT EXECUTED</v>
      </c>
      <c r="Q97" s="78" t="str">
        <f>IF(ISNA(VLOOKUP(J97,'Contracts executed'!$F$25:$F$5156,1,FALSE)),"NOT EXECUTED","EXECUTED")</f>
        <v>NOT EXECUTED</v>
      </c>
    </row>
    <row r="98" spans="1:17" s="298" customFormat="1" x14ac:dyDescent="0.2">
      <c r="A98" s="299">
        <v>42214</v>
      </c>
      <c r="B98" s="299">
        <v>42233</v>
      </c>
      <c r="C98" s="298" t="s">
        <v>1558</v>
      </c>
      <c r="D98" s="298" t="s">
        <v>1584</v>
      </c>
      <c r="E98" s="298" t="s">
        <v>1650</v>
      </c>
      <c r="F98" s="298">
        <v>2500000</v>
      </c>
      <c r="H98" s="298" t="s">
        <v>757</v>
      </c>
      <c r="I98" s="298" t="s">
        <v>2985</v>
      </c>
      <c r="J98" s="298" t="s">
        <v>2986</v>
      </c>
      <c r="K98" s="298" t="s">
        <v>462</v>
      </c>
      <c r="L98" s="309">
        <v>808359</v>
      </c>
      <c r="M98" s="298">
        <v>1</v>
      </c>
      <c r="N98" s="298" t="s">
        <v>1349</v>
      </c>
      <c r="O98" s="298" t="str">
        <f t="shared" si="2"/>
        <v>808359-1</v>
      </c>
      <c r="P98" s="78" t="str">
        <f>IF(ISNA(VLOOKUP(L98,'Contracts executed'!$B$25:$B$5156,1,FALSE)),"NOT EXECUTED","EXECUTED")</f>
        <v>NOT EXECUTED</v>
      </c>
      <c r="Q98" s="78" t="str">
        <f>IF(ISNA(VLOOKUP(J98,'Contracts executed'!$F$25:$F$5156,1,FALSE)),"NOT EXECUTED","EXECUTED")</f>
        <v>NOT EXECUTED</v>
      </c>
    </row>
    <row r="99" spans="1:17" s="298" customFormat="1" x14ac:dyDescent="0.2">
      <c r="A99" s="299">
        <v>42214</v>
      </c>
      <c r="B99" s="299">
        <v>42217</v>
      </c>
      <c r="C99" s="298" t="s">
        <v>547</v>
      </c>
      <c r="D99" s="298" t="s">
        <v>1675</v>
      </c>
      <c r="E99" s="298" t="s">
        <v>1368</v>
      </c>
      <c r="F99" s="298">
        <v>35000</v>
      </c>
      <c r="H99" s="298" t="s">
        <v>757</v>
      </c>
      <c r="I99" s="298" t="s">
        <v>2993</v>
      </c>
      <c r="J99" s="298" t="s">
        <v>2994</v>
      </c>
      <c r="K99" s="298" t="s">
        <v>462</v>
      </c>
      <c r="L99" s="309">
        <v>811595</v>
      </c>
      <c r="M99" s="298">
        <v>1</v>
      </c>
      <c r="N99" s="298" t="s">
        <v>1340</v>
      </c>
      <c r="O99" s="298" t="str">
        <f t="shared" si="2"/>
        <v>811595-1</v>
      </c>
      <c r="P99" s="78" t="str">
        <f>IF(ISNA(VLOOKUP(L99,'Contracts executed'!$B$25:$B$5156,1,FALSE)),"NOT EXECUTED","EXECUTED")</f>
        <v>NOT EXECUTED</v>
      </c>
      <c r="Q99" s="78" t="str">
        <f>IF(ISNA(VLOOKUP(J99,'Contracts executed'!$F$25:$F$5156,1,FALSE)),"NOT EXECUTED","EXECUTED")</f>
        <v>NOT EXECUTED</v>
      </c>
    </row>
    <row r="100" spans="1:17" s="303" customFormat="1" x14ac:dyDescent="0.2">
      <c r="A100" s="302">
        <v>42222</v>
      </c>
      <c r="B100" s="302">
        <v>42240</v>
      </c>
      <c r="C100" s="303" t="s">
        <v>56</v>
      </c>
      <c r="D100" s="303" t="s">
        <v>1499</v>
      </c>
      <c r="E100" s="303" t="s">
        <v>673</v>
      </c>
      <c r="F100" s="303">
        <v>0</v>
      </c>
      <c r="H100" s="303" t="s">
        <v>757</v>
      </c>
      <c r="I100" s="303" t="s">
        <v>3042</v>
      </c>
      <c r="J100" s="303" t="s">
        <v>3043</v>
      </c>
      <c r="K100" s="303" t="s">
        <v>462</v>
      </c>
      <c r="L100" s="310">
        <v>815339</v>
      </c>
      <c r="M100" s="303">
        <v>0</v>
      </c>
      <c r="N100" s="303" t="s">
        <v>1340</v>
      </c>
      <c r="O100" s="303" t="str">
        <f t="shared" ref="O100:O131" si="3">L100&amp;"-"&amp;M100</f>
        <v>815339-0</v>
      </c>
      <c r="P100" s="78" t="str">
        <f>IF(ISNA(VLOOKUP(L100,'Contracts executed'!$B$25:$B$5156,1,FALSE)),"NOT EXECUTED","EXECUTED")</f>
        <v>NOT EXECUTED</v>
      </c>
      <c r="Q100" s="78" t="str">
        <f>IF(ISNA(VLOOKUP(J100,'Contracts executed'!$F$25:$F$5156,1,FALSE)),"NOT EXECUTED","EXECUTED")</f>
        <v>NOT EXECUTED</v>
      </c>
    </row>
    <row r="101" spans="1:17" s="303" customFormat="1" x14ac:dyDescent="0.2">
      <c r="A101" s="302">
        <v>42222</v>
      </c>
      <c r="B101" s="302">
        <v>42240</v>
      </c>
      <c r="C101" s="303" t="s">
        <v>56</v>
      </c>
      <c r="D101" s="303" t="s">
        <v>1499</v>
      </c>
      <c r="E101" s="303" t="s">
        <v>673</v>
      </c>
      <c r="F101" s="303">
        <v>0</v>
      </c>
      <c r="H101" s="303" t="s">
        <v>757</v>
      </c>
      <c r="I101" s="303" t="s">
        <v>3044</v>
      </c>
      <c r="J101" s="303" t="s">
        <v>3045</v>
      </c>
      <c r="K101" s="303" t="s">
        <v>462</v>
      </c>
      <c r="L101" s="310">
        <v>815340</v>
      </c>
      <c r="M101" s="303">
        <v>0</v>
      </c>
      <c r="N101" s="303" t="s">
        <v>1340</v>
      </c>
      <c r="O101" s="303" t="str">
        <f t="shared" si="3"/>
        <v>815340-0</v>
      </c>
      <c r="P101" s="78" t="str">
        <f>IF(ISNA(VLOOKUP(L101,'Contracts executed'!$B$25:$B$5156,1,FALSE)),"NOT EXECUTED","EXECUTED")</f>
        <v>NOT EXECUTED</v>
      </c>
      <c r="Q101" s="78" t="str">
        <f>IF(ISNA(VLOOKUP(J101,'Contracts executed'!$F$25:$F$5156,1,FALSE)),"NOT EXECUTED","EXECUTED")</f>
        <v>NOT EXECUTED</v>
      </c>
    </row>
    <row r="102" spans="1:17" s="303" customFormat="1" x14ac:dyDescent="0.2">
      <c r="A102" s="302">
        <v>42222</v>
      </c>
      <c r="B102" s="302">
        <v>42240</v>
      </c>
      <c r="C102" s="303" t="s">
        <v>56</v>
      </c>
      <c r="D102" s="303" t="s">
        <v>1499</v>
      </c>
      <c r="E102" s="303" t="s">
        <v>673</v>
      </c>
      <c r="F102" s="303">
        <v>0</v>
      </c>
      <c r="H102" s="303" t="s">
        <v>757</v>
      </c>
      <c r="I102" s="303" t="s">
        <v>3046</v>
      </c>
      <c r="J102" s="303" t="s">
        <v>3047</v>
      </c>
      <c r="K102" s="303" t="s">
        <v>462</v>
      </c>
      <c r="L102" s="310">
        <v>815341</v>
      </c>
      <c r="M102" s="303">
        <v>0</v>
      </c>
      <c r="N102" s="303" t="s">
        <v>1340</v>
      </c>
      <c r="O102" s="303" t="str">
        <f t="shared" si="3"/>
        <v>815341-0</v>
      </c>
      <c r="P102" s="78" t="str">
        <f>IF(ISNA(VLOOKUP(L102,'Contracts executed'!$B$25:$B$5156,1,FALSE)),"NOT EXECUTED","EXECUTED")</f>
        <v>NOT EXECUTED</v>
      </c>
      <c r="Q102" s="78" t="str">
        <f>IF(ISNA(VLOOKUP(J102,'Contracts executed'!$F$25:$F$5156,1,FALSE)),"NOT EXECUTED","EXECUTED")</f>
        <v>NOT EXECUTED</v>
      </c>
    </row>
    <row r="103" spans="1:17" s="303" customFormat="1" x14ac:dyDescent="0.2">
      <c r="A103" s="302">
        <v>42222</v>
      </c>
      <c r="B103" s="302">
        <v>42240</v>
      </c>
      <c r="C103" s="303" t="s">
        <v>56</v>
      </c>
      <c r="D103" s="303" t="s">
        <v>1499</v>
      </c>
      <c r="E103" s="303" t="s">
        <v>673</v>
      </c>
      <c r="F103" s="303">
        <v>0</v>
      </c>
      <c r="H103" s="303" t="s">
        <v>757</v>
      </c>
      <c r="I103" s="303" t="s">
        <v>3048</v>
      </c>
      <c r="J103" s="303" t="s">
        <v>3049</v>
      </c>
      <c r="K103" s="303" t="s">
        <v>462</v>
      </c>
      <c r="L103" s="310">
        <v>815342</v>
      </c>
      <c r="M103" s="303">
        <v>0</v>
      </c>
      <c r="N103" s="303" t="s">
        <v>1340</v>
      </c>
      <c r="O103" s="303" t="str">
        <f t="shared" si="3"/>
        <v>815342-0</v>
      </c>
      <c r="P103" s="78" t="str">
        <f>IF(ISNA(VLOOKUP(L103,'Contracts executed'!$B$25:$B$5156,1,FALSE)),"NOT EXECUTED","EXECUTED")</f>
        <v>NOT EXECUTED</v>
      </c>
      <c r="Q103" s="78" t="str">
        <f>IF(ISNA(VLOOKUP(J103,'Contracts executed'!$F$25:$F$5156,1,FALSE)),"NOT EXECUTED","EXECUTED")</f>
        <v>NOT EXECUTED</v>
      </c>
    </row>
    <row r="104" spans="1:17" s="303" customFormat="1" x14ac:dyDescent="0.2">
      <c r="A104" s="302">
        <v>42222</v>
      </c>
      <c r="B104" s="302">
        <v>42240</v>
      </c>
      <c r="C104" s="303" t="s">
        <v>56</v>
      </c>
      <c r="D104" s="303" t="s">
        <v>1499</v>
      </c>
      <c r="E104" s="303" t="s">
        <v>673</v>
      </c>
      <c r="F104" s="303">
        <v>0</v>
      </c>
      <c r="H104" s="303" t="s">
        <v>757</v>
      </c>
      <c r="I104" s="303" t="s">
        <v>3050</v>
      </c>
      <c r="J104" s="303" t="s">
        <v>3051</v>
      </c>
      <c r="K104" s="303" t="s">
        <v>462</v>
      </c>
      <c r="L104" s="310">
        <v>815343</v>
      </c>
      <c r="M104" s="303">
        <v>0</v>
      </c>
      <c r="N104" s="303" t="s">
        <v>1340</v>
      </c>
      <c r="O104" s="303" t="str">
        <f t="shared" si="3"/>
        <v>815343-0</v>
      </c>
      <c r="P104" s="78" t="str">
        <f>IF(ISNA(VLOOKUP(L104,'Contracts executed'!$B$25:$B$5156,1,FALSE)),"NOT EXECUTED","EXECUTED")</f>
        <v>NOT EXECUTED</v>
      </c>
      <c r="Q104" s="78" t="str">
        <f>IF(ISNA(VLOOKUP(J104,'Contracts executed'!$F$25:$F$5156,1,FALSE)),"NOT EXECUTED","EXECUTED")</f>
        <v>NOT EXECUTED</v>
      </c>
    </row>
    <row r="105" spans="1:17" s="303" customFormat="1" x14ac:dyDescent="0.2">
      <c r="A105" s="302">
        <v>42222</v>
      </c>
      <c r="B105" s="302">
        <v>42240</v>
      </c>
      <c r="C105" s="303" t="s">
        <v>56</v>
      </c>
      <c r="D105" s="303" t="s">
        <v>1499</v>
      </c>
      <c r="E105" s="303" t="s">
        <v>673</v>
      </c>
      <c r="F105" s="303">
        <v>0</v>
      </c>
      <c r="H105" s="303" t="s">
        <v>757</v>
      </c>
      <c r="I105" s="303" t="s">
        <v>3052</v>
      </c>
      <c r="J105" s="303" t="s">
        <v>3053</v>
      </c>
      <c r="K105" s="303" t="s">
        <v>462</v>
      </c>
      <c r="L105" s="310">
        <v>815344</v>
      </c>
      <c r="M105" s="303">
        <v>0</v>
      </c>
      <c r="N105" s="303" t="s">
        <v>1340</v>
      </c>
      <c r="O105" s="303" t="str">
        <f t="shared" si="3"/>
        <v>815344-0</v>
      </c>
      <c r="P105" s="78" t="str">
        <f>IF(ISNA(VLOOKUP(L105,'Contracts executed'!$B$25:$B$5156,1,FALSE)),"NOT EXECUTED","EXECUTED")</f>
        <v>NOT EXECUTED</v>
      </c>
      <c r="Q105" s="78" t="str">
        <f>IF(ISNA(VLOOKUP(J105,'Contracts executed'!$F$25:$F$5156,1,FALSE)),"NOT EXECUTED","EXECUTED")</f>
        <v>NOT EXECUTED</v>
      </c>
    </row>
    <row r="106" spans="1:17" s="303" customFormat="1" x14ac:dyDescent="0.2">
      <c r="A106" s="302">
        <v>42222</v>
      </c>
      <c r="B106" s="302">
        <v>42240</v>
      </c>
      <c r="C106" s="303" t="s">
        <v>56</v>
      </c>
      <c r="D106" s="303" t="s">
        <v>1499</v>
      </c>
      <c r="E106" s="303" t="s">
        <v>673</v>
      </c>
      <c r="F106" s="303">
        <v>0</v>
      </c>
      <c r="H106" s="303" t="s">
        <v>757</v>
      </c>
      <c r="I106" s="303" t="s">
        <v>3054</v>
      </c>
      <c r="J106" s="303" t="s">
        <v>3055</v>
      </c>
      <c r="K106" s="303" t="s">
        <v>462</v>
      </c>
      <c r="L106" s="310">
        <v>815345</v>
      </c>
      <c r="M106" s="303">
        <v>0</v>
      </c>
      <c r="N106" s="303" t="s">
        <v>1340</v>
      </c>
      <c r="O106" s="303" t="str">
        <f t="shared" si="3"/>
        <v>815345-0</v>
      </c>
      <c r="P106" s="78" t="str">
        <f>IF(ISNA(VLOOKUP(L106,'Contracts executed'!$B$25:$B$5156,1,FALSE)),"NOT EXECUTED","EXECUTED")</f>
        <v>NOT EXECUTED</v>
      </c>
      <c r="Q106" s="78" t="str">
        <f>IF(ISNA(VLOOKUP(J106,'Contracts executed'!$F$25:$F$5156,1,FALSE)),"NOT EXECUTED","EXECUTED")</f>
        <v>NOT EXECUTED</v>
      </c>
    </row>
    <row r="107" spans="1:17" s="303" customFormat="1" x14ac:dyDescent="0.2">
      <c r="A107" s="302">
        <v>42222</v>
      </c>
      <c r="B107" s="302">
        <v>42240</v>
      </c>
      <c r="C107" s="303" t="s">
        <v>56</v>
      </c>
      <c r="D107" s="303" t="s">
        <v>1499</v>
      </c>
      <c r="E107" s="303" t="s">
        <v>673</v>
      </c>
      <c r="F107" s="303">
        <v>0</v>
      </c>
      <c r="H107" s="303" t="s">
        <v>757</v>
      </c>
      <c r="I107" s="303" t="s">
        <v>3056</v>
      </c>
      <c r="J107" s="303" t="s">
        <v>3057</v>
      </c>
      <c r="K107" s="303" t="s">
        <v>462</v>
      </c>
      <c r="L107" s="310">
        <v>815347</v>
      </c>
      <c r="M107" s="303">
        <v>0</v>
      </c>
      <c r="N107" s="303" t="s">
        <v>1340</v>
      </c>
      <c r="O107" s="303" t="str">
        <f t="shared" si="3"/>
        <v>815347-0</v>
      </c>
      <c r="P107" s="78" t="str">
        <f>IF(ISNA(VLOOKUP(L107,'Contracts executed'!$B$25:$B$5156,1,FALSE)),"NOT EXECUTED","EXECUTED")</f>
        <v>NOT EXECUTED</v>
      </c>
      <c r="Q107" s="78" t="str">
        <f>IF(ISNA(VLOOKUP(J107,'Contracts executed'!$F$25:$F$5156,1,FALSE)),"NOT EXECUTED","EXECUTED")</f>
        <v>NOT EXECUTED</v>
      </c>
    </row>
    <row r="108" spans="1:17" s="303" customFormat="1" x14ac:dyDescent="0.2">
      <c r="A108" s="302">
        <v>42222</v>
      </c>
      <c r="B108" s="302">
        <v>42240</v>
      </c>
      <c r="C108" s="303" t="s">
        <v>56</v>
      </c>
      <c r="D108" s="303" t="s">
        <v>1499</v>
      </c>
      <c r="E108" s="303" t="s">
        <v>673</v>
      </c>
      <c r="F108" s="303">
        <v>0</v>
      </c>
      <c r="H108" s="303" t="s">
        <v>757</v>
      </c>
      <c r="I108" s="303" t="s">
        <v>3058</v>
      </c>
      <c r="J108" s="303" t="s">
        <v>3059</v>
      </c>
      <c r="K108" s="303" t="s">
        <v>462</v>
      </c>
      <c r="L108" s="310">
        <v>815348</v>
      </c>
      <c r="M108" s="303">
        <v>0</v>
      </c>
      <c r="N108" s="303" t="s">
        <v>1340</v>
      </c>
      <c r="O108" s="303" t="str">
        <f t="shared" si="3"/>
        <v>815348-0</v>
      </c>
      <c r="P108" s="78" t="str">
        <f>IF(ISNA(VLOOKUP(L108,'Contracts executed'!$B$25:$B$5156,1,FALSE)),"NOT EXECUTED","EXECUTED")</f>
        <v>NOT EXECUTED</v>
      </c>
      <c r="Q108" s="78" t="str">
        <f>IF(ISNA(VLOOKUP(J108,'Contracts executed'!$F$25:$F$5156,1,FALSE)),"NOT EXECUTED","EXECUTED")</f>
        <v>NOT EXECUTED</v>
      </c>
    </row>
    <row r="109" spans="1:17" s="303" customFormat="1" x14ac:dyDescent="0.2">
      <c r="A109" s="302">
        <v>42223</v>
      </c>
      <c r="B109" s="302">
        <v>42233</v>
      </c>
      <c r="C109" s="303" t="s">
        <v>56</v>
      </c>
      <c r="D109" s="303" t="s">
        <v>2972</v>
      </c>
      <c r="E109" s="303" t="s">
        <v>1441</v>
      </c>
      <c r="F109" s="303">
        <v>0</v>
      </c>
      <c r="H109" s="303" t="s">
        <v>757</v>
      </c>
      <c r="I109" s="303" t="s">
        <v>3028</v>
      </c>
      <c r="J109" s="303" t="s">
        <v>3029</v>
      </c>
      <c r="K109" s="303" t="s">
        <v>462</v>
      </c>
      <c r="L109" s="310">
        <v>804426</v>
      </c>
      <c r="M109" s="303">
        <v>0</v>
      </c>
      <c r="N109" s="303" t="s">
        <v>1340</v>
      </c>
      <c r="O109" s="303" t="str">
        <f t="shared" si="3"/>
        <v>804426-0</v>
      </c>
      <c r="P109" s="78" t="str">
        <f>IF(ISNA(VLOOKUP(L109,'Contracts executed'!$B$25:$B$5156,1,FALSE)),"NOT EXECUTED","EXECUTED")</f>
        <v>EXECUTED</v>
      </c>
      <c r="Q109" s="78" t="str">
        <f>IF(ISNA(VLOOKUP(J109,'Contracts executed'!$F$25:$F$5156,1,FALSE)),"NOT EXECUTED","EXECUTED")</f>
        <v>EXECUTED</v>
      </c>
    </row>
    <row r="110" spans="1:17" s="303" customFormat="1" x14ac:dyDescent="0.2">
      <c r="A110" s="302">
        <v>42223</v>
      </c>
      <c r="B110" s="302">
        <v>42233</v>
      </c>
      <c r="C110" s="303" t="s">
        <v>56</v>
      </c>
      <c r="D110" s="303" t="s">
        <v>1611</v>
      </c>
      <c r="E110" s="303" t="s">
        <v>1650</v>
      </c>
      <c r="F110" s="304">
        <v>300000</v>
      </c>
      <c r="H110" s="303" t="s">
        <v>757</v>
      </c>
      <c r="I110" s="303" t="s">
        <v>3036</v>
      </c>
      <c r="J110" s="303" t="s">
        <v>3037</v>
      </c>
      <c r="K110" s="303" t="s">
        <v>462</v>
      </c>
      <c r="L110" s="310">
        <v>809144</v>
      </c>
      <c r="M110" s="303">
        <v>1</v>
      </c>
      <c r="N110" s="303" t="s">
        <v>1349</v>
      </c>
      <c r="O110" s="303" t="str">
        <f t="shared" si="3"/>
        <v>809144-1</v>
      </c>
      <c r="P110" s="78" t="str">
        <f>IF(ISNA(VLOOKUP(L110,'Contracts executed'!$B$25:$B$5156,1,FALSE)),"NOT EXECUTED","EXECUTED")</f>
        <v>NOT EXECUTED</v>
      </c>
      <c r="Q110" s="78" t="str">
        <f>IF(ISNA(VLOOKUP(J110,'Contracts executed'!$F$25:$F$5156,1,FALSE)),"NOT EXECUTED","EXECUTED")</f>
        <v>NOT EXECUTED</v>
      </c>
    </row>
    <row r="111" spans="1:17" s="303" customFormat="1" x14ac:dyDescent="0.2">
      <c r="A111" s="302">
        <v>42226</v>
      </c>
      <c r="B111" s="302">
        <v>42233</v>
      </c>
      <c r="C111" s="303" t="s">
        <v>56</v>
      </c>
      <c r="D111" s="303" t="s">
        <v>1675</v>
      </c>
      <c r="E111" s="303" t="s">
        <v>1650</v>
      </c>
      <c r="F111" s="303">
        <v>0</v>
      </c>
      <c r="H111" s="303" t="s">
        <v>757</v>
      </c>
      <c r="I111" s="303" t="s">
        <v>3034</v>
      </c>
      <c r="J111" s="303" t="s">
        <v>3035</v>
      </c>
      <c r="K111" s="303" t="s">
        <v>462</v>
      </c>
      <c r="L111" s="310">
        <v>808793</v>
      </c>
      <c r="M111" s="303">
        <v>1</v>
      </c>
      <c r="N111" s="303" t="s">
        <v>1349</v>
      </c>
      <c r="O111" s="303" t="str">
        <f t="shared" si="3"/>
        <v>808793-1</v>
      </c>
      <c r="P111" s="78" t="str">
        <f>IF(ISNA(VLOOKUP(L111,'Contracts executed'!$B$25:$B$5156,1,FALSE)),"NOT EXECUTED","EXECUTED")</f>
        <v>EXECUTED</v>
      </c>
      <c r="Q111" s="78" t="str">
        <f>IF(ISNA(VLOOKUP(J111,'Contracts executed'!$F$25:$F$5156,1,FALSE)),"NOT EXECUTED","EXECUTED")</f>
        <v>EXECUTED</v>
      </c>
    </row>
    <row r="112" spans="1:17" s="303" customFormat="1" x14ac:dyDescent="0.2">
      <c r="A112" s="302">
        <v>42226</v>
      </c>
      <c r="B112" s="302">
        <v>42248</v>
      </c>
      <c r="C112" s="303" t="s">
        <v>463</v>
      </c>
      <c r="D112" s="303" t="s">
        <v>1341</v>
      </c>
      <c r="E112" s="303" t="s">
        <v>673</v>
      </c>
      <c r="F112" s="303">
        <v>0</v>
      </c>
      <c r="H112" s="303" t="s">
        <v>546</v>
      </c>
      <c r="I112" s="303" t="s">
        <v>3062</v>
      </c>
      <c r="J112" s="303" t="s">
        <v>3063</v>
      </c>
      <c r="K112" s="303" t="s">
        <v>240</v>
      </c>
      <c r="L112" s="310">
        <v>815359</v>
      </c>
      <c r="M112" s="303">
        <v>0</v>
      </c>
      <c r="N112" s="303" t="s">
        <v>1340</v>
      </c>
      <c r="O112" s="303" t="str">
        <f t="shared" si="3"/>
        <v>815359-0</v>
      </c>
      <c r="P112" s="78" t="str">
        <f>IF(ISNA(VLOOKUP(L112,'Contracts executed'!$B$25:$B$5156,1,FALSE)),"NOT EXECUTED","EXECUTED")</f>
        <v>NOT EXECUTED</v>
      </c>
      <c r="Q112" s="78" t="str">
        <f>IF(ISNA(VLOOKUP(J112,'Contracts executed'!$F$25:$F$5156,1,FALSE)),"NOT EXECUTED","EXECUTED")</f>
        <v>NOT EXECUTED</v>
      </c>
    </row>
    <row r="113" spans="1:17" s="303" customFormat="1" x14ac:dyDescent="0.2">
      <c r="A113" s="302">
        <v>42227</v>
      </c>
      <c r="B113" s="302">
        <v>42233</v>
      </c>
      <c r="C113" s="303" t="s">
        <v>56</v>
      </c>
      <c r="D113" s="303" t="s">
        <v>1611</v>
      </c>
      <c r="E113" s="303" t="s">
        <v>1612</v>
      </c>
      <c r="F113" s="304">
        <v>104200</v>
      </c>
      <c r="H113" s="303" t="s">
        <v>214</v>
      </c>
      <c r="I113" s="303" t="s">
        <v>3064</v>
      </c>
      <c r="J113" s="303" t="s">
        <v>3066</v>
      </c>
      <c r="K113" s="303" t="s">
        <v>224</v>
      </c>
      <c r="L113" s="310" t="s">
        <v>3067</v>
      </c>
      <c r="M113" s="303">
        <v>0</v>
      </c>
      <c r="N113" s="303" t="s">
        <v>1349</v>
      </c>
      <c r="O113" s="303" t="str">
        <f t="shared" si="3"/>
        <v>815365-1-0</v>
      </c>
      <c r="P113" s="78" t="str">
        <f>IF(ISNA(VLOOKUP(L113,'Contracts executed'!$B$25:$B$5156,1,FALSE)),"NOT EXECUTED","EXECUTED")</f>
        <v>NOT EXECUTED</v>
      </c>
      <c r="Q113" s="78" t="str">
        <f>IF(ISNA(VLOOKUP(J113,'Contracts executed'!$F$25:$F$5156,1,FALSE)),"NOT EXECUTED","EXECUTED")</f>
        <v>NOT EXECUTED</v>
      </c>
    </row>
    <row r="114" spans="1:17" s="303" customFormat="1" x14ac:dyDescent="0.2">
      <c r="A114" s="302">
        <v>42235</v>
      </c>
      <c r="B114" s="302">
        <v>42235</v>
      </c>
      <c r="C114" s="303" t="s">
        <v>56</v>
      </c>
      <c r="D114" s="303" t="s">
        <v>1584</v>
      </c>
      <c r="E114" s="303" t="s">
        <v>673</v>
      </c>
      <c r="F114" s="303">
        <v>0</v>
      </c>
      <c r="H114" s="303" t="s">
        <v>325</v>
      </c>
      <c r="I114" s="303" t="s">
        <v>3072</v>
      </c>
      <c r="J114" s="303" t="s">
        <v>3074</v>
      </c>
      <c r="K114" s="303" t="s">
        <v>224</v>
      </c>
      <c r="L114" s="310" t="s">
        <v>3075</v>
      </c>
      <c r="M114" s="303">
        <v>0</v>
      </c>
      <c r="N114" s="303" t="s">
        <v>1349</v>
      </c>
      <c r="O114" s="303" t="str">
        <f t="shared" si="3"/>
        <v>815450-1-0</v>
      </c>
      <c r="P114" s="78" t="str">
        <f>IF(ISNA(VLOOKUP(L114,'Contracts executed'!$B$25:$B$5156,1,FALSE)),"NOT EXECUTED","EXECUTED")</f>
        <v>EXECUTED</v>
      </c>
      <c r="Q114" s="78" t="str">
        <f>IF(ISNA(VLOOKUP(J114,'Contracts executed'!$F$25:$F$5156,1,FALSE)),"NOT EXECUTED","EXECUTED")</f>
        <v>NOT EXECUTED</v>
      </c>
    </row>
    <row r="115" spans="1:17" s="303" customFormat="1" x14ac:dyDescent="0.2">
      <c r="A115" s="302">
        <v>42236</v>
      </c>
      <c r="B115" s="302">
        <v>42236</v>
      </c>
      <c r="C115" s="303" t="s">
        <v>56</v>
      </c>
      <c r="D115" s="303" t="s">
        <v>1584</v>
      </c>
      <c r="E115" s="303" t="s">
        <v>673</v>
      </c>
      <c r="F115" s="303">
        <v>0</v>
      </c>
      <c r="H115" s="303" t="s">
        <v>325</v>
      </c>
      <c r="I115" s="303" t="s">
        <v>3076</v>
      </c>
      <c r="J115" s="303" t="s">
        <v>3078</v>
      </c>
      <c r="K115" s="303" t="s">
        <v>224</v>
      </c>
      <c r="L115" s="310" t="s">
        <v>3079</v>
      </c>
      <c r="M115" s="303">
        <v>0</v>
      </c>
      <c r="N115" s="303" t="s">
        <v>1349</v>
      </c>
      <c r="O115" s="303" t="str">
        <f t="shared" si="3"/>
        <v>815454-1-0</v>
      </c>
      <c r="P115" s="78" t="str">
        <f>IF(ISNA(VLOOKUP(L115,'Contracts executed'!$B$25:$B$5156,1,FALSE)),"NOT EXECUTED","EXECUTED")</f>
        <v>EXECUTED</v>
      </c>
      <c r="Q115" s="78" t="str">
        <f>IF(ISNA(VLOOKUP(J115,'Contracts executed'!$F$25:$F$5156,1,FALSE)),"NOT EXECUTED","EXECUTED")</f>
        <v>NOT EXECUTED</v>
      </c>
    </row>
    <row r="116" spans="1:17" s="303" customFormat="1" x14ac:dyDescent="0.2">
      <c r="A116" s="302">
        <v>42236</v>
      </c>
      <c r="B116" s="302">
        <v>42236</v>
      </c>
      <c r="C116" s="303" t="s">
        <v>56</v>
      </c>
      <c r="D116" s="303" t="s">
        <v>1584</v>
      </c>
      <c r="E116" s="303" t="s">
        <v>673</v>
      </c>
      <c r="F116" s="303">
        <v>0</v>
      </c>
      <c r="H116" s="303" t="s">
        <v>325</v>
      </c>
      <c r="I116" s="303" t="s">
        <v>3080</v>
      </c>
      <c r="J116" s="303" t="s">
        <v>3082</v>
      </c>
      <c r="K116" s="303" t="s">
        <v>224</v>
      </c>
      <c r="L116" s="310" t="s">
        <v>3083</v>
      </c>
      <c r="M116" s="303">
        <v>0</v>
      </c>
      <c r="N116" s="303" t="s">
        <v>1349</v>
      </c>
      <c r="O116" s="303" t="str">
        <f t="shared" si="3"/>
        <v>815456-1-0</v>
      </c>
      <c r="P116" s="78" t="str">
        <f>IF(ISNA(VLOOKUP(L116,'Contracts executed'!$B$25:$B$5156,1,FALSE)),"NOT EXECUTED","EXECUTED")</f>
        <v>EXECUTED</v>
      </c>
      <c r="Q116" s="78" t="str">
        <f>IF(ISNA(VLOOKUP(J116,'Contracts executed'!$F$25:$F$5156,1,FALSE)),"NOT EXECUTED","EXECUTED")</f>
        <v>NOT EXECUTED</v>
      </c>
    </row>
    <row r="117" spans="1:17" s="303" customFormat="1" x14ac:dyDescent="0.2">
      <c r="A117" s="302">
        <v>42241</v>
      </c>
      <c r="B117" s="302">
        <v>41153</v>
      </c>
      <c r="C117" s="303" t="s">
        <v>56</v>
      </c>
      <c r="D117" s="303" t="s">
        <v>2972</v>
      </c>
      <c r="E117" s="303" t="s">
        <v>1650</v>
      </c>
      <c r="F117" s="303">
        <v>0</v>
      </c>
      <c r="H117" s="303" t="s">
        <v>757</v>
      </c>
      <c r="I117" s="303" t="s">
        <v>3032</v>
      </c>
      <c r="J117" s="303" t="s">
        <v>3033</v>
      </c>
      <c r="K117" s="303" t="s">
        <v>462</v>
      </c>
      <c r="L117" s="310">
        <v>807189</v>
      </c>
      <c r="M117" s="303">
        <v>1</v>
      </c>
      <c r="N117" s="303" t="s">
        <v>1529</v>
      </c>
      <c r="O117" s="303" t="str">
        <f t="shared" si="3"/>
        <v>807189-1</v>
      </c>
      <c r="P117" s="78" t="str">
        <f>IF(ISNA(VLOOKUP(L117,'Contracts executed'!$B$25:$B$5156,1,FALSE)),"NOT EXECUTED","EXECUTED")</f>
        <v>NOT EXECUTED</v>
      </c>
      <c r="Q117" s="78" t="str">
        <f>IF(ISNA(VLOOKUP(J117,'Contracts executed'!$F$25:$F$5156,1,FALSE)),"NOT EXECUTED","EXECUTED")</f>
        <v>NOT EXECUTED</v>
      </c>
    </row>
    <row r="118" spans="1:17" s="303" customFormat="1" x14ac:dyDescent="0.2">
      <c r="A118" s="302">
        <v>42242</v>
      </c>
      <c r="B118" s="302">
        <v>42157</v>
      </c>
      <c r="C118" s="303" t="s">
        <v>56</v>
      </c>
      <c r="D118" s="303" t="s">
        <v>1337</v>
      </c>
      <c r="E118" s="303" t="s">
        <v>1368</v>
      </c>
      <c r="F118" s="304">
        <v>2000000</v>
      </c>
      <c r="H118" s="303" t="s">
        <v>630</v>
      </c>
      <c r="I118" s="303" t="s">
        <v>644</v>
      </c>
      <c r="J118" s="303" t="s">
        <v>3094</v>
      </c>
      <c r="K118" s="303" t="s">
        <v>224</v>
      </c>
      <c r="L118" s="310">
        <v>815531</v>
      </c>
      <c r="M118" s="303">
        <v>0</v>
      </c>
      <c r="N118" s="303" t="s">
        <v>1340</v>
      </c>
      <c r="O118" s="303" t="str">
        <f t="shared" si="3"/>
        <v>815531-0</v>
      </c>
      <c r="P118" s="78" t="str">
        <f>IF(ISNA(VLOOKUP(L118,'Contracts executed'!$B$25:$B$5156,1,FALSE)),"NOT EXECUTED","EXECUTED")</f>
        <v>NOT EXECUTED</v>
      </c>
      <c r="Q118" s="78" t="str">
        <f>IF(ISNA(VLOOKUP(J118,'Contracts executed'!$F$25:$F$5156,1,FALSE)),"NOT EXECUTED","EXECUTED")</f>
        <v>NOT EXECUTED</v>
      </c>
    </row>
    <row r="119" spans="1:17" s="303" customFormat="1" x14ac:dyDescent="0.2">
      <c r="A119" s="302">
        <v>42242</v>
      </c>
      <c r="B119" s="302">
        <v>42217</v>
      </c>
      <c r="C119" s="303" t="s">
        <v>56</v>
      </c>
      <c r="D119" s="303" t="s">
        <v>2968</v>
      </c>
      <c r="E119" s="303" t="s">
        <v>42</v>
      </c>
      <c r="F119" s="303">
        <v>0</v>
      </c>
      <c r="H119" s="303" t="s">
        <v>214</v>
      </c>
      <c r="I119" s="303" t="s">
        <v>2444</v>
      </c>
      <c r="J119" s="303" t="s">
        <v>3095</v>
      </c>
      <c r="K119" s="303" t="s">
        <v>236</v>
      </c>
      <c r="L119" s="310">
        <v>815536</v>
      </c>
      <c r="M119" s="303">
        <v>0</v>
      </c>
      <c r="N119" s="303" t="s">
        <v>1412</v>
      </c>
      <c r="O119" s="303" t="str">
        <f t="shared" si="3"/>
        <v>815536-0</v>
      </c>
      <c r="P119" s="78" t="str">
        <f>IF(ISNA(VLOOKUP(L119,'Contracts executed'!$B$25:$B$5156,1,FALSE)),"NOT EXECUTED","EXECUTED")</f>
        <v>EXECUTED</v>
      </c>
      <c r="Q119" s="78" t="str">
        <f>IF(ISNA(VLOOKUP(J119,'Contracts executed'!$F$25:$F$5156,1,FALSE)),"NOT EXECUTED","EXECUTED")</f>
        <v>EXECUTED</v>
      </c>
    </row>
    <row r="120" spans="1:17" s="303" customFormat="1" x14ac:dyDescent="0.2">
      <c r="A120" s="302">
        <v>42242</v>
      </c>
      <c r="B120" s="302">
        <v>42242</v>
      </c>
      <c r="C120" s="303" t="s">
        <v>56</v>
      </c>
      <c r="D120" s="303" t="s">
        <v>3096</v>
      </c>
      <c r="E120" s="303" t="s">
        <v>3097</v>
      </c>
      <c r="F120" s="304">
        <v>1000000</v>
      </c>
      <c r="H120" s="303" t="s">
        <v>225</v>
      </c>
      <c r="I120" s="303" t="s">
        <v>3098</v>
      </c>
      <c r="J120" s="303" t="s">
        <v>3099</v>
      </c>
      <c r="K120" s="303" t="s">
        <v>224</v>
      </c>
      <c r="L120" s="310">
        <v>815541</v>
      </c>
      <c r="M120" s="303">
        <v>0</v>
      </c>
      <c r="N120" s="303" t="s">
        <v>1340</v>
      </c>
      <c r="O120" s="303" t="str">
        <f t="shared" si="3"/>
        <v>815541-0</v>
      </c>
      <c r="P120" s="78" t="str">
        <f>IF(ISNA(VLOOKUP(L120,'Contracts executed'!$B$25:$B$5156,1,FALSE)),"NOT EXECUTED","EXECUTED")</f>
        <v>NOT EXECUTED</v>
      </c>
      <c r="Q120" s="78" t="str">
        <f>IF(ISNA(VLOOKUP(J120,'Contracts executed'!$F$25:$F$5156,1,FALSE)),"NOT EXECUTED","EXECUTED")</f>
        <v>EXECUTED</v>
      </c>
    </row>
    <row r="121" spans="1:17" s="303" customFormat="1" x14ac:dyDescent="0.2">
      <c r="A121" s="302">
        <v>42242</v>
      </c>
      <c r="B121" s="302">
        <v>42242</v>
      </c>
      <c r="C121" s="303" t="s">
        <v>56</v>
      </c>
      <c r="D121" s="303" t="s">
        <v>3096</v>
      </c>
      <c r="E121" s="303" t="s">
        <v>3097</v>
      </c>
      <c r="F121" s="304">
        <v>1500000</v>
      </c>
      <c r="H121" s="303" t="s">
        <v>225</v>
      </c>
      <c r="I121" s="303" t="s">
        <v>3100</v>
      </c>
      <c r="J121" s="303" t="s">
        <v>3101</v>
      </c>
      <c r="K121" s="303" t="s">
        <v>224</v>
      </c>
      <c r="L121" s="310">
        <v>815542</v>
      </c>
      <c r="M121" s="303">
        <v>0</v>
      </c>
      <c r="N121" s="303" t="s">
        <v>1340</v>
      </c>
      <c r="O121" s="303" t="str">
        <f t="shared" si="3"/>
        <v>815542-0</v>
      </c>
      <c r="P121" s="78" t="str">
        <f>IF(ISNA(VLOOKUP(L121,'Contracts executed'!$B$25:$B$5156,1,FALSE)),"NOT EXECUTED","EXECUTED")</f>
        <v>NOT EXECUTED</v>
      </c>
      <c r="Q121" s="78" t="str">
        <f>IF(ISNA(VLOOKUP(J121,'Contracts executed'!$F$25:$F$5156,1,FALSE)),"NOT EXECUTED","EXECUTED")</f>
        <v>EXECUTED</v>
      </c>
    </row>
    <row r="122" spans="1:17" s="303" customFormat="1" x14ac:dyDescent="0.2">
      <c r="A122" s="302">
        <v>42242</v>
      </c>
      <c r="B122" s="302">
        <v>42242</v>
      </c>
      <c r="C122" s="303" t="s">
        <v>56</v>
      </c>
      <c r="D122" s="303" t="s">
        <v>3096</v>
      </c>
      <c r="E122" s="303" t="s">
        <v>3097</v>
      </c>
      <c r="F122" s="304">
        <v>500000</v>
      </c>
      <c r="H122" s="303" t="s">
        <v>225</v>
      </c>
      <c r="I122" s="303" t="s">
        <v>3102</v>
      </c>
      <c r="J122" s="303" t="s">
        <v>3103</v>
      </c>
      <c r="K122" s="303" t="s">
        <v>224</v>
      </c>
      <c r="L122" s="310">
        <v>815543</v>
      </c>
      <c r="M122" s="303">
        <v>0</v>
      </c>
      <c r="N122" s="303" t="s">
        <v>1340</v>
      </c>
      <c r="O122" s="303" t="str">
        <f t="shared" si="3"/>
        <v>815543-0</v>
      </c>
      <c r="P122" s="78" t="str">
        <f>IF(ISNA(VLOOKUP(L122,'Contracts executed'!$B$25:$B$5156,1,FALSE)),"NOT EXECUTED","EXECUTED")</f>
        <v>NOT EXECUTED</v>
      </c>
      <c r="Q122" s="78" t="str">
        <f>IF(ISNA(VLOOKUP(J122,'Contracts executed'!$F$25:$F$5156,1,FALSE)),"NOT EXECUTED","EXECUTED")</f>
        <v>NOT EXECUTED</v>
      </c>
    </row>
    <row r="123" spans="1:17" s="303" customFormat="1" x14ac:dyDescent="0.2">
      <c r="A123" s="302">
        <v>42242</v>
      </c>
      <c r="B123" s="302">
        <v>42242</v>
      </c>
      <c r="C123" s="303" t="s">
        <v>56</v>
      </c>
      <c r="D123" s="303" t="s">
        <v>3096</v>
      </c>
      <c r="E123" s="303" t="s">
        <v>3097</v>
      </c>
      <c r="F123" s="304">
        <v>2000000</v>
      </c>
      <c r="H123" s="303" t="s">
        <v>225</v>
      </c>
      <c r="I123" s="303" t="s">
        <v>3104</v>
      </c>
      <c r="J123" s="303" t="s">
        <v>3105</v>
      </c>
      <c r="K123" s="303" t="s">
        <v>224</v>
      </c>
      <c r="L123" s="310">
        <v>815544</v>
      </c>
      <c r="M123" s="303">
        <v>0</v>
      </c>
      <c r="N123" s="303" t="s">
        <v>1340</v>
      </c>
      <c r="O123" s="303" t="str">
        <f t="shared" si="3"/>
        <v>815544-0</v>
      </c>
      <c r="P123" s="78" t="str">
        <f>IF(ISNA(VLOOKUP(L123,'Contracts executed'!$B$25:$B$5156,1,FALSE)),"NOT EXECUTED","EXECUTED")</f>
        <v>NOT EXECUTED</v>
      </c>
      <c r="Q123" s="78" t="str">
        <f>IF(ISNA(VLOOKUP(J123,'Contracts executed'!$F$25:$F$5156,1,FALSE)),"NOT EXECUTED","EXECUTED")</f>
        <v>NOT EXECUTED</v>
      </c>
    </row>
    <row r="124" spans="1:17" s="303" customFormat="1" x14ac:dyDescent="0.2">
      <c r="A124" s="302">
        <v>42243</v>
      </c>
      <c r="B124" s="302">
        <v>42309</v>
      </c>
      <c r="C124" s="303" t="s">
        <v>56</v>
      </c>
      <c r="D124" s="303" t="s">
        <v>3665</v>
      </c>
      <c r="E124" s="303" t="s">
        <v>41</v>
      </c>
      <c r="F124" s="303">
        <v>0</v>
      </c>
      <c r="H124" s="303" t="s">
        <v>242</v>
      </c>
      <c r="I124" s="303" t="s">
        <v>3666</v>
      </c>
      <c r="J124" s="303" t="s">
        <v>3667</v>
      </c>
      <c r="K124" s="303" t="s">
        <v>462</v>
      </c>
      <c r="L124" s="310">
        <v>815571</v>
      </c>
      <c r="M124" s="303">
        <v>0</v>
      </c>
      <c r="N124" s="303" t="s">
        <v>1340</v>
      </c>
      <c r="O124" s="303" t="str">
        <f t="shared" si="3"/>
        <v>815571-0</v>
      </c>
      <c r="P124" s="78" t="str">
        <f>IF(ISNA(VLOOKUP(L124,'Contracts executed'!$B$25:$B$5156,1,FALSE)),"NOT EXECUTED","EXECUTED")</f>
        <v>NOT EXECUTED</v>
      </c>
      <c r="Q124" s="78" t="str">
        <f>IF(ISNA(VLOOKUP(J124,'Contracts executed'!$F$25:$F$5156,1,FALSE)),"NOT EXECUTED","EXECUTED")</f>
        <v>NOT EXECUTED</v>
      </c>
    </row>
    <row r="125" spans="1:17" s="303" customFormat="1" x14ac:dyDescent="0.2">
      <c r="A125" s="302">
        <v>42247</v>
      </c>
      <c r="B125" s="302">
        <v>42248</v>
      </c>
      <c r="C125" s="303" t="s">
        <v>56</v>
      </c>
      <c r="D125" s="303" t="s">
        <v>3668</v>
      </c>
      <c r="E125" s="303" t="s">
        <v>673</v>
      </c>
      <c r="F125" s="303">
        <v>0</v>
      </c>
      <c r="H125" s="303" t="s">
        <v>242</v>
      </c>
      <c r="I125" s="303" t="s">
        <v>3669</v>
      </c>
      <c r="J125" s="303" t="s">
        <v>3670</v>
      </c>
      <c r="K125" s="303" t="s">
        <v>240</v>
      </c>
      <c r="L125" s="310">
        <v>815585</v>
      </c>
      <c r="M125" s="303">
        <v>0</v>
      </c>
      <c r="N125" s="303" t="s">
        <v>1340</v>
      </c>
      <c r="O125" s="303" t="str">
        <f t="shared" si="3"/>
        <v>815585-0</v>
      </c>
      <c r="P125" s="78" t="str">
        <f>IF(ISNA(VLOOKUP(L125,'Contracts executed'!$B$25:$B$5156,1,FALSE)),"NOT EXECUTED","EXECUTED")</f>
        <v>NOT EXECUTED</v>
      </c>
      <c r="Q125" s="78" t="str">
        <f>IF(ISNA(VLOOKUP(J125,'Contracts executed'!$F$25:$F$5156,1,FALSE)),"NOT EXECUTED","EXECUTED")</f>
        <v>NOT EXECUTED</v>
      </c>
    </row>
    <row r="126" spans="1:17" s="545" customFormat="1" x14ac:dyDescent="0.2">
      <c r="A126" s="547">
        <v>42248</v>
      </c>
      <c r="B126" s="547">
        <v>42278</v>
      </c>
      <c r="C126" s="545" t="s">
        <v>463</v>
      </c>
      <c r="D126" s="545" t="s">
        <v>1341</v>
      </c>
      <c r="E126" s="545" t="s">
        <v>673</v>
      </c>
      <c r="F126" s="545">
        <v>0</v>
      </c>
      <c r="H126" s="545" t="s">
        <v>546</v>
      </c>
      <c r="I126" s="545" t="s">
        <v>3671</v>
      </c>
      <c r="J126" s="545" t="s">
        <v>3672</v>
      </c>
      <c r="K126" s="545" t="s">
        <v>240</v>
      </c>
      <c r="L126" s="546">
        <v>815593</v>
      </c>
      <c r="M126" s="545">
        <v>0</v>
      </c>
      <c r="N126" s="545" t="s">
        <v>1340</v>
      </c>
      <c r="O126" s="303" t="str">
        <f t="shared" si="3"/>
        <v>815593-0</v>
      </c>
      <c r="P126" s="78" t="str">
        <f>IF(ISNA(VLOOKUP(L126,'Contracts executed'!$B$25:$B$5156,1,FALSE)),"NOT EXECUTED","EXECUTED")</f>
        <v>NOT EXECUTED</v>
      </c>
      <c r="Q126" s="78" t="str">
        <f>IF(ISNA(VLOOKUP(J126,'Contracts executed'!$F$25:$F$5156,1,FALSE)),"NOT EXECUTED","EXECUTED")</f>
        <v>NOT EXECUTED</v>
      </c>
    </row>
    <row r="127" spans="1:17" s="545" customFormat="1" x14ac:dyDescent="0.2">
      <c r="A127" s="547">
        <v>42249</v>
      </c>
      <c r="B127" s="547">
        <v>42249</v>
      </c>
      <c r="C127" s="545" t="s">
        <v>1651</v>
      </c>
      <c r="D127" s="545" t="s">
        <v>3673</v>
      </c>
      <c r="E127" s="545" t="s">
        <v>3097</v>
      </c>
      <c r="F127" s="545">
        <v>0</v>
      </c>
      <c r="H127" s="545" t="s">
        <v>225</v>
      </c>
      <c r="I127" s="545" t="s">
        <v>3674</v>
      </c>
      <c r="J127" s="545" t="s">
        <v>3675</v>
      </c>
      <c r="K127" s="545" t="s">
        <v>240</v>
      </c>
      <c r="L127" s="546">
        <v>815610</v>
      </c>
      <c r="M127" s="545">
        <v>0</v>
      </c>
      <c r="N127" s="545" t="s">
        <v>1340</v>
      </c>
      <c r="O127" s="303" t="str">
        <f t="shared" si="3"/>
        <v>815610-0</v>
      </c>
      <c r="P127" s="78" t="str">
        <f>IF(ISNA(VLOOKUP(L127,'Contracts executed'!$B$25:$B$5156,1,FALSE)),"NOT EXECUTED","EXECUTED")</f>
        <v>NOT EXECUTED</v>
      </c>
      <c r="Q127" s="78" t="str">
        <f>IF(ISNA(VLOOKUP(J127,'Contracts executed'!$F$25:$F$5156,1,FALSE)),"NOT EXECUTED","EXECUTED")</f>
        <v>NOT EXECUTED</v>
      </c>
    </row>
    <row r="128" spans="1:17" s="545" customFormat="1" x14ac:dyDescent="0.2">
      <c r="A128" s="547">
        <v>42258</v>
      </c>
      <c r="B128" s="547">
        <v>42278</v>
      </c>
      <c r="C128" s="545" t="s">
        <v>56</v>
      </c>
      <c r="D128" s="545" t="s">
        <v>1337</v>
      </c>
      <c r="E128" s="545" t="s">
        <v>1368</v>
      </c>
      <c r="F128" s="545">
        <v>0</v>
      </c>
      <c r="H128" s="545" t="s">
        <v>630</v>
      </c>
      <c r="I128" s="545" t="s">
        <v>3676</v>
      </c>
      <c r="J128" s="545" t="s">
        <v>3677</v>
      </c>
      <c r="K128" s="545" t="s">
        <v>224</v>
      </c>
      <c r="L128" s="546">
        <v>815704</v>
      </c>
      <c r="M128" s="545">
        <v>0</v>
      </c>
      <c r="N128" s="545" t="s">
        <v>1340</v>
      </c>
      <c r="O128" s="303" t="str">
        <f t="shared" si="3"/>
        <v>815704-0</v>
      </c>
      <c r="P128" s="78" t="str">
        <f>IF(ISNA(VLOOKUP(L128,'Contracts executed'!$B$25:$B$5156,1,FALSE)),"NOT EXECUTED","EXECUTED")</f>
        <v>NOT EXECUTED</v>
      </c>
      <c r="Q128" s="78" t="str">
        <f>IF(ISNA(VLOOKUP(J128,'Contracts executed'!$F$25:$F$5156,1,FALSE)),"NOT EXECUTED","EXECUTED")</f>
        <v>NOT EXECUTED</v>
      </c>
    </row>
    <row r="129" spans="1:17" s="545" customFormat="1" x14ac:dyDescent="0.2">
      <c r="A129" s="547">
        <v>42258</v>
      </c>
      <c r="B129" s="547">
        <v>42278</v>
      </c>
      <c r="C129" s="545" t="s">
        <v>56</v>
      </c>
      <c r="D129" s="545" t="s">
        <v>1409</v>
      </c>
      <c r="E129" s="545" t="s">
        <v>1368</v>
      </c>
      <c r="F129" s="545">
        <v>0</v>
      </c>
      <c r="H129" s="545" t="s">
        <v>242</v>
      </c>
      <c r="I129" s="545" t="s">
        <v>1370</v>
      </c>
      <c r="J129" s="545" t="s">
        <v>3678</v>
      </c>
      <c r="K129" s="545" t="s">
        <v>224</v>
      </c>
      <c r="L129" s="546">
        <v>815705</v>
      </c>
      <c r="M129" s="545">
        <v>0</v>
      </c>
      <c r="N129" s="545" t="s">
        <v>1340</v>
      </c>
      <c r="O129" s="303" t="str">
        <f t="shared" si="3"/>
        <v>815705-0</v>
      </c>
      <c r="P129" s="78" t="str">
        <f>IF(ISNA(VLOOKUP(L129,'Contracts executed'!$B$25:$B$5156,1,FALSE)),"NOT EXECUTED","EXECUTED")</f>
        <v>NOT EXECUTED</v>
      </c>
      <c r="Q129" s="78" t="str">
        <f>IF(ISNA(VLOOKUP(J129,'Contracts executed'!$F$25:$F$5156,1,FALSE)),"NOT EXECUTED","EXECUTED")</f>
        <v>NOT EXECUTED</v>
      </c>
    </row>
    <row r="130" spans="1:17" s="545" customFormat="1" x14ac:dyDescent="0.2">
      <c r="A130" s="547">
        <v>42275</v>
      </c>
      <c r="B130" s="547">
        <v>42278</v>
      </c>
      <c r="C130" s="545" t="s">
        <v>56</v>
      </c>
      <c r="D130" s="545" t="s">
        <v>1414</v>
      </c>
      <c r="E130" s="545" t="s">
        <v>673</v>
      </c>
      <c r="F130" s="545">
        <v>0</v>
      </c>
      <c r="H130" s="545" t="s">
        <v>325</v>
      </c>
      <c r="I130" s="545" t="s">
        <v>3679</v>
      </c>
      <c r="J130" s="545" t="s">
        <v>3680</v>
      </c>
      <c r="K130" s="545" t="s">
        <v>240</v>
      </c>
      <c r="L130" s="546">
        <v>815855</v>
      </c>
      <c r="M130" s="545">
        <v>0</v>
      </c>
      <c r="N130" s="545" t="s">
        <v>1340</v>
      </c>
      <c r="O130" s="303" t="str">
        <f t="shared" si="3"/>
        <v>815855-0</v>
      </c>
      <c r="P130" s="78" t="str">
        <f>IF(ISNA(VLOOKUP(L130,'Contracts executed'!$B$25:$B$5156,1,FALSE)),"NOT EXECUTED","EXECUTED")</f>
        <v>NOT EXECUTED</v>
      </c>
      <c r="Q130" s="78" t="str">
        <f>IF(ISNA(VLOOKUP(J130,'Contracts executed'!$F$25:$F$5156,1,FALSE)),"NOT EXECUTED","EXECUTED")</f>
        <v>NOT EXECUTED</v>
      </c>
    </row>
    <row r="131" spans="1:17" s="545" customFormat="1" x14ac:dyDescent="0.2">
      <c r="A131" s="547">
        <v>42275</v>
      </c>
      <c r="B131" s="547">
        <v>42309</v>
      </c>
      <c r="C131" s="545" t="s">
        <v>243</v>
      </c>
      <c r="D131" s="545" t="s">
        <v>3681</v>
      </c>
      <c r="E131" s="545" t="s">
        <v>673</v>
      </c>
      <c r="F131" s="545">
        <v>0</v>
      </c>
      <c r="H131" s="545" t="s">
        <v>241</v>
      </c>
      <c r="I131" s="545" t="s">
        <v>3682</v>
      </c>
      <c r="J131" s="545" t="s">
        <v>3683</v>
      </c>
      <c r="K131" s="545" t="s">
        <v>240</v>
      </c>
      <c r="L131" s="546">
        <v>815858</v>
      </c>
      <c r="M131" s="545">
        <v>0</v>
      </c>
      <c r="N131" s="545" t="s">
        <v>1349</v>
      </c>
      <c r="O131" s="303" t="str">
        <f t="shared" si="3"/>
        <v>815858-0</v>
      </c>
      <c r="P131" s="78" t="str">
        <f>IF(ISNA(VLOOKUP(L131,'Contracts executed'!$B$25:$B$5156,1,FALSE)),"NOT EXECUTED","EXECUTED")</f>
        <v>EXECUTED</v>
      </c>
      <c r="Q131" s="78" t="str">
        <f>IF(ISNA(VLOOKUP(J131,'Contracts executed'!$F$25:$F$5156,1,FALSE)),"NOT EXECUTED","EXECUTED")</f>
        <v>EXECUTED</v>
      </c>
    </row>
    <row r="132" spans="1:17" s="545" customFormat="1" x14ac:dyDescent="0.2">
      <c r="A132" s="547">
        <v>42277</v>
      </c>
      <c r="B132" s="547">
        <v>42277</v>
      </c>
      <c r="C132" s="545" t="s">
        <v>56</v>
      </c>
      <c r="D132" s="545" t="s">
        <v>1444</v>
      </c>
      <c r="E132" s="545" t="s">
        <v>673</v>
      </c>
      <c r="F132" s="545">
        <v>0</v>
      </c>
      <c r="H132" s="545" t="s">
        <v>225</v>
      </c>
      <c r="I132" s="545" t="s">
        <v>3684</v>
      </c>
      <c r="J132" s="545" t="s">
        <v>3685</v>
      </c>
      <c r="K132" s="545" t="s">
        <v>240</v>
      </c>
      <c r="L132" s="546">
        <v>815876</v>
      </c>
      <c r="M132" s="545">
        <v>0</v>
      </c>
      <c r="N132" s="545" t="s">
        <v>1340</v>
      </c>
      <c r="O132" s="303" t="str">
        <f t="shared" ref="O132:O163" si="4">L132&amp;"-"&amp;M132</f>
        <v>815876-0</v>
      </c>
      <c r="P132" s="78" t="str">
        <f>IF(ISNA(VLOOKUP(L132,'Contracts executed'!$B$25:$B$5156,1,FALSE)),"NOT EXECUTED","EXECUTED")</f>
        <v>EXECUTED</v>
      </c>
      <c r="Q132" s="78" t="str">
        <f>IF(ISNA(VLOOKUP(J132,'Contracts executed'!$F$25:$F$5156,1,FALSE)),"NOT EXECUTED","EXECUTED")</f>
        <v>EXECUTED</v>
      </c>
    </row>
    <row r="133" spans="1:17" s="545" customFormat="1" x14ac:dyDescent="0.2">
      <c r="A133" s="547">
        <v>42277</v>
      </c>
      <c r="B133" s="547">
        <v>42277</v>
      </c>
      <c r="C133" s="545" t="s">
        <v>56</v>
      </c>
      <c r="D133" s="545" t="s">
        <v>1444</v>
      </c>
      <c r="E133" s="545" t="s">
        <v>673</v>
      </c>
      <c r="F133" s="545">
        <v>0</v>
      </c>
      <c r="H133" s="545" t="s">
        <v>225</v>
      </c>
      <c r="I133" s="545" t="s">
        <v>3684</v>
      </c>
      <c r="J133" s="545" t="s">
        <v>3686</v>
      </c>
      <c r="K133" s="545" t="s">
        <v>224</v>
      </c>
      <c r="L133" s="546">
        <v>815877</v>
      </c>
      <c r="M133" s="545">
        <v>0</v>
      </c>
      <c r="N133" s="545" t="s">
        <v>1340</v>
      </c>
      <c r="O133" s="303" t="str">
        <f t="shared" si="4"/>
        <v>815877-0</v>
      </c>
      <c r="P133" s="78" t="str">
        <f>IF(ISNA(VLOOKUP(L133,'Contracts executed'!$B$25:$B$5156,1,FALSE)),"NOT EXECUTED","EXECUTED")</f>
        <v>NOT EXECUTED</v>
      </c>
      <c r="Q133" s="78" t="str">
        <f>IF(ISNA(VLOOKUP(J133,'Contracts executed'!$F$25:$F$5156,1,FALSE)),"NOT EXECUTED","EXECUTED")</f>
        <v>NOT EXECUTED</v>
      </c>
    </row>
    <row r="134" spans="1:17" s="567" customFormat="1" x14ac:dyDescent="0.2">
      <c r="A134" s="566">
        <v>42278</v>
      </c>
      <c r="B134" s="566">
        <v>42278</v>
      </c>
      <c r="C134" s="567" t="s">
        <v>1651</v>
      </c>
      <c r="D134" s="567" t="s">
        <v>1437</v>
      </c>
      <c r="E134" s="567" t="s">
        <v>1463</v>
      </c>
      <c r="F134" s="567">
        <v>0</v>
      </c>
      <c r="H134" s="567" t="s">
        <v>757</v>
      </c>
      <c r="I134" s="567" t="s">
        <v>3006</v>
      </c>
      <c r="J134" s="567" t="s">
        <v>3687</v>
      </c>
      <c r="K134" s="567" t="s">
        <v>240</v>
      </c>
      <c r="L134" s="568">
        <v>815886</v>
      </c>
      <c r="M134" s="567">
        <v>0</v>
      </c>
      <c r="N134" s="567" t="s">
        <v>1340</v>
      </c>
      <c r="O134" s="567" t="str">
        <f t="shared" si="4"/>
        <v>815886-0</v>
      </c>
      <c r="P134" s="78" t="str">
        <f>IF(ISNA(VLOOKUP(L134,'Contracts executed'!$B$25:$B$5156,1,FALSE)),"NOT EXECUTED","EXECUTED")</f>
        <v>NOT EXECUTED</v>
      </c>
      <c r="Q134" s="78" t="str">
        <f>IF(ISNA(VLOOKUP(J134,'Contracts executed'!$F$25:$F$5156,1,FALSE)),"NOT EXECUTED","EXECUTED")</f>
        <v>NOT EXECUTED</v>
      </c>
    </row>
    <row r="135" spans="1:17" s="567" customFormat="1" x14ac:dyDescent="0.2">
      <c r="A135" s="566">
        <v>42278</v>
      </c>
      <c r="B135" s="566">
        <v>42299</v>
      </c>
      <c r="C135" s="567" t="s">
        <v>56</v>
      </c>
      <c r="D135" s="567" t="s">
        <v>3650</v>
      </c>
      <c r="E135" s="567" t="s">
        <v>3097</v>
      </c>
      <c r="F135" s="567">
        <v>0</v>
      </c>
      <c r="H135" s="567" t="s">
        <v>225</v>
      </c>
      <c r="I135" s="567" t="s">
        <v>2913</v>
      </c>
      <c r="J135" s="567" t="s">
        <v>3688</v>
      </c>
      <c r="K135" s="567" t="s">
        <v>462</v>
      </c>
      <c r="L135" s="568">
        <v>815895</v>
      </c>
      <c r="M135" s="567">
        <v>0</v>
      </c>
      <c r="N135" s="567" t="s">
        <v>1349</v>
      </c>
      <c r="O135" s="567" t="str">
        <f t="shared" si="4"/>
        <v>815895-0</v>
      </c>
      <c r="P135" s="78" t="str">
        <f>IF(ISNA(VLOOKUP(L135,'Contracts executed'!$B$25:$B$5156,1,FALSE)),"NOT EXECUTED","EXECUTED")</f>
        <v>NOT EXECUTED</v>
      </c>
      <c r="Q135" s="78" t="str">
        <f>IF(ISNA(VLOOKUP(J135,'Contracts executed'!$F$25:$F$5156,1,FALSE)),"NOT EXECUTED","EXECUTED")</f>
        <v>NOT EXECUTED</v>
      </c>
    </row>
    <row r="136" spans="1:17" s="567" customFormat="1" x14ac:dyDescent="0.2">
      <c r="A136" s="566">
        <v>42282</v>
      </c>
      <c r="B136" s="566">
        <v>42278</v>
      </c>
      <c r="C136" s="567" t="s">
        <v>716</v>
      </c>
      <c r="D136" s="567" t="s">
        <v>3689</v>
      </c>
      <c r="E136" s="567" t="s">
        <v>673</v>
      </c>
      <c r="F136" s="567">
        <v>0</v>
      </c>
      <c r="H136" s="567" t="s">
        <v>3690</v>
      </c>
      <c r="I136" s="567" t="s">
        <v>3691</v>
      </c>
      <c r="J136" s="567" t="s">
        <v>3692</v>
      </c>
      <c r="K136" s="567" t="s">
        <v>577</v>
      </c>
      <c r="L136" s="568">
        <v>815900</v>
      </c>
      <c r="M136" s="567">
        <v>0</v>
      </c>
      <c r="N136" s="567" t="s">
        <v>1349</v>
      </c>
      <c r="O136" s="567" t="str">
        <f t="shared" si="4"/>
        <v>815900-0</v>
      </c>
      <c r="P136" s="78" t="str">
        <f>IF(ISNA(VLOOKUP(L136,'Contracts executed'!$B$25:$B$5156,1,FALSE)),"NOT EXECUTED","EXECUTED")</f>
        <v>NOT EXECUTED</v>
      </c>
      <c r="Q136" s="78" t="str">
        <f>IF(ISNA(VLOOKUP(J136,'Contracts executed'!$F$25:$F$5156,1,FALSE)),"NOT EXECUTED","EXECUTED")</f>
        <v>NOT EXECUTED</v>
      </c>
    </row>
    <row r="137" spans="1:17" s="567" customFormat="1" x14ac:dyDescent="0.2">
      <c r="A137" s="566">
        <v>42282</v>
      </c>
      <c r="B137" s="566">
        <v>42282</v>
      </c>
      <c r="C137" s="567" t="s">
        <v>739</v>
      </c>
      <c r="D137" s="567" t="s">
        <v>3689</v>
      </c>
      <c r="E137" s="567" t="s">
        <v>673</v>
      </c>
      <c r="F137" s="567">
        <v>0</v>
      </c>
      <c r="H137" s="567" t="s">
        <v>3690</v>
      </c>
      <c r="I137" s="567" t="s">
        <v>3693</v>
      </c>
      <c r="J137" s="567" t="s">
        <v>3694</v>
      </c>
      <c r="K137" s="567" t="s">
        <v>577</v>
      </c>
      <c r="L137" s="568">
        <v>815907</v>
      </c>
      <c r="M137" s="567">
        <v>0</v>
      </c>
      <c r="N137" s="567" t="s">
        <v>1349</v>
      </c>
      <c r="O137" s="567" t="str">
        <f t="shared" si="4"/>
        <v>815907-0</v>
      </c>
      <c r="P137" s="78" t="str">
        <f>IF(ISNA(VLOOKUP(L137,'Contracts executed'!$B$25:$B$5156,1,FALSE)),"NOT EXECUTED","EXECUTED")</f>
        <v>NOT EXECUTED</v>
      </c>
      <c r="Q137" s="78" t="str">
        <f>IF(ISNA(VLOOKUP(J137,'Contracts executed'!$F$25:$F$5156,1,FALSE)),"NOT EXECUTED","EXECUTED")</f>
        <v>NOT EXECUTED</v>
      </c>
    </row>
    <row r="138" spans="1:17" s="567" customFormat="1" x14ac:dyDescent="0.2">
      <c r="A138" s="566">
        <v>42282</v>
      </c>
      <c r="B138" s="566">
        <v>42309</v>
      </c>
      <c r="C138" s="567" t="s">
        <v>56</v>
      </c>
      <c r="D138" s="567" t="s">
        <v>1384</v>
      </c>
      <c r="E138" s="567" t="s">
        <v>1368</v>
      </c>
      <c r="F138" s="567">
        <v>0</v>
      </c>
      <c r="H138" s="567" t="s">
        <v>242</v>
      </c>
      <c r="I138" s="567" t="s">
        <v>3695</v>
      </c>
      <c r="J138" s="567" t="s">
        <v>3696</v>
      </c>
      <c r="K138" s="567" t="s">
        <v>240</v>
      </c>
      <c r="L138" s="568">
        <v>815909</v>
      </c>
      <c r="M138" s="567">
        <v>0</v>
      </c>
      <c r="N138" s="567" t="s">
        <v>1349</v>
      </c>
      <c r="O138" s="567" t="str">
        <f t="shared" si="4"/>
        <v>815909-0</v>
      </c>
      <c r="P138" s="78" t="str">
        <f>IF(ISNA(VLOOKUP(L138,'Contracts executed'!$B$25:$B$5156,1,FALSE)),"NOT EXECUTED","EXECUTED")</f>
        <v>EXECUTED</v>
      </c>
      <c r="Q138" s="78" t="str">
        <f>IF(ISNA(VLOOKUP(J138,'Contracts executed'!$F$25:$F$5156,1,FALSE)),"NOT EXECUTED","EXECUTED")</f>
        <v>EXECUTED</v>
      </c>
    </row>
    <row r="139" spans="1:17" s="567" customFormat="1" x14ac:dyDescent="0.2">
      <c r="A139" s="566">
        <v>42284</v>
      </c>
      <c r="B139" s="566">
        <v>42285</v>
      </c>
      <c r="C139" s="567" t="s">
        <v>56</v>
      </c>
      <c r="D139" s="567" t="s">
        <v>1499</v>
      </c>
      <c r="E139" s="567" t="s">
        <v>320</v>
      </c>
      <c r="F139" s="567">
        <v>0</v>
      </c>
      <c r="H139" s="567" t="s">
        <v>633</v>
      </c>
      <c r="I139" s="567" t="s">
        <v>3056</v>
      </c>
      <c r="J139" s="567" t="s">
        <v>3697</v>
      </c>
      <c r="K139" s="567" t="s">
        <v>462</v>
      </c>
      <c r="L139" s="568">
        <v>815925</v>
      </c>
      <c r="M139" s="567">
        <v>0</v>
      </c>
      <c r="N139" s="567" t="s">
        <v>1349</v>
      </c>
      <c r="O139" s="567" t="str">
        <f t="shared" si="4"/>
        <v>815925-0</v>
      </c>
      <c r="P139" s="78" t="str">
        <f>IF(ISNA(VLOOKUP(L139,'Contracts executed'!$B$25:$B$5156,1,FALSE)),"NOT EXECUTED","EXECUTED")</f>
        <v>NOT EXECUTED</v>
      </c>
      <c r="Q139" s="78" t="str">
        <f>IF(ISNA(VLOOKUP(J139,'Contracts executed'!$F$25:$F$5156,1,FALSE)),"NOT EXECUTED","EXECUTED")</f>
        <v>NOT EXECUTED</v>
      </c>
    </row>
    <row r="140" spans="1:17" s="567" customFormat="1" x14ac:dyDescent="0.2">
      <c r="A140" s="566">
        <v>42285</v>
      </c>
      <c r="B140" s="566">
        <v>42309</v>
      </c>
      <c r="C140" s="567" t="s">
        <v>56</v>
      </c>
      <c r="D140" s="567" t="s">
        <v>1499</v>
      </c>
      <c r="E140" s="567" t="s">
        <v>320</v>
      </c>
      <c r="F140" s="567">
        <v>0</v>
      </c>
      <c r="H140" s="567" t="s">
        <v>634</v>
      </c>
      <c r="I140" s="567" t="s">
        <v>3698</v>
      </c>
      <c r="J140" s="567" t="s">
        <v>3</v>
      </c>
      <c r="K140" s="567" t="s">
        <v>462</v>
      </c>
      <c r="L140" s="568">
        <v>815936</v>
      </c>
      <c r="M140" s="567">
        <v>0</v>
      </c>
      <c r="N140" s="567" t="s">
        <v>1349</v>
      </c>
      <c r="O140" s="567" t="str">
        <f t="shared" si="4"/>
        <v>815936-0</v>
      </c>
      <c r="P140" s="78" t="str">
        <f>IF(ISNA(VLOOKUP(L140,'Contracts executed'!$B$25:$B$5156,1,FALSE)),"NOT EXECUTED","EXECUTED")</f>
        <v>NOT EXECUTED</v>
      </c>
      <c r="Q140" s="78" t="str">
        <f>IF(ISNA(VLOOKUP(J140,'Contracts executed'!$F$25:$F$5156,1,FALSE)),"NOT EXECUTED","EXECUTED")</f>
        <v>NOT EXECUTED</v>
      </c>
    </row>
    <row r="141" spans="1:17" s="567" customFormat="1" x14ac:dyDescent="0.2">
      <c r="A141" s="566">
        <v>42286</v>
      </c>
      <c r="B141" s="566">
        <v>42309</v>
      </c>
      <c r="C141" s="567" t="s">
        <v>56</v>
      </c>
      <c r="D141" s="567" t="s">
        <v>1499</v>
      </c>
      <c r="E141" s="567" t="s">
        <v>320</v>
      </c>
      <c r="F141" s="567">
        <v>0</v>
      </c>
      <c r="H141" s="567" t="s">
        <v>634</v>
      </c>
      <c r="I141" s="567" t="s">
        <v>3698</v>
      </c>
      <c r="J141" s="567" t="s">
        <v>3699</v>
      </c>
      <c r="K141" s="567" t="s">
        <v>224</v>
      </c>
      <c r="L141" s="568" t="s">
        <v>3700</v>
      </c>
      <c r="M141" s="567">
        <v>0</v>
      </c>
      <c r="N141" s="567" t="s">
        <v>1529</v>
      </c>
      <c r="O141" s="567" t="str">
        <f t="shared" si="4"/>
        <v>815936-1-0</v>
      </c>
      <c r="P141" s="78" t="str">
        <f>IF(ISNA(VLOOKUP(L141,'Contracts executed'!$B$25:$B$5156,1,FALSE)),"NOT EXECUTED","EXECUTED")</f>
        <v>NOT EXECUTED</v>
      </c>
      <c r="Q141" s="78" t="str">
        <f>IF(ISNA(VLOOKUP(J141,'Contracts executed'!$F$25:$F$5156,1,FALSE)),"NOT EXECUTED","EXECUTED")</f>
        <v>NOT EXECUTED</v>
      </c>
    </row>
    <row r="142" spans="1:17" s="567" customFormat="1" x14ac:dyDescent="0.2">
      <c r="A142" s="566">
        <v>42290</v>
      </c>
      <c r="B142" s="566">
        <v>42278</v>
      </c>
      <c r="C142" s="567" t="s">
        <v>716</v>
      </c>
      <c r="D142" s="567" t="s">
        <v>1409</v>
      </c>
      <c r="E142" s="567" t="s">
        <v>673</v>
      </c>
      <c r="F142" s="567">
        <v>0</v>
      </c>
      <c r="H142" s="567" t="s">
        <v>757</v>
      </c>
      <c r="I142" s="567" t="s">
        <v>3701</v>
      </c>
      <c r="J142" s="567" t="s">
        <v>3702</v>
      </c>
      <c r="K142" s="567" t="s">
        <v>240</v>
      </c>
      <c r="L142" s="568">
        <v>815948</v>
      </c>
      <c r="M142" s="567">
        <v>0</v>
      </c>
      <c r="N142" s="567" t="s">
        <v>1340</v>
      </c>
      <c r="O142" s="567" t="str">
        <f t="shared" si="4"/>
        <v>815948-0</v>
      </c>
      <c r="P142" s="78" t="str">
        <f>IF(ISNA(VLOOKUP(L142,'Contracts executed'!$B$25:$B$5156,1,FALSE)),"NOT EXECUTED","EXECUTED")</f>
        <v>NOT EXECUTED</v>
      </c>
      <c r="Q142" s="78" t="str">
        <f>IF(ISNA(VLOOKUP(J142,'Contracts executed'!$F$25:$F$5156,1,FALSE)),"NOT EXECUTED","EXECUTED")</f>
        <v>NOT EXECUTED</v>
      </c>
    </row>
    <row r="143" spans="1:17" s="567" customFormat="1" x14ac:dyDescent="0.2">
      <c r="A143" s="566">
        <v>42290</v>
      </c>
      <c r="B143" s="566">
        <v>42278</v>
      </c>
      <c r="C143" s="567" t="s">
        <v>716</v>
      </c>
      <c r="D143" s="567" t="s">
        <v>1409</v>
      </c>
      <c r="E143" s="567" t="s">
        <v>673</v>
      </c>
      <c r="F143" s="567">
        <v>0</v>
      </c>
      <c r="H143" s="567" t="s">
        <v>757</v>
      </c>
      <c r="I143" s="567" t="s">
        <v>3701</v>
      </c>
      <c r="J143" s="567" t="s">
        <v>3703</v>
      </c>
      <c r="K143" s="567" t="s">
        <v>224</v>
      </c>
      <c r="L143" s="568">
        <v>815952</v>
      </c>
      <c r="M143" s="567">
        <v>0</v>
      </c>
      <c r="N143" s="567" t="s">
        <v>1340</v>
      </c>
      <c r="O143" s="567" t="str">
        <f t="shared" si="4"/>
        <v>815952-0</v>
      </c>
      <c r="P143" s="78" t="str">
        <f>IF(ISNA(VLOOKUP(L143,'Contracts executed'!$B$25:$B$5156,1,FALSE)),"NOT EXECUTED","EXECUTED")</f>
        <v>NOT EXECUTED</v>
      </c>
      <c r="Q143" s="78" t="str">
        <f>IF(ISNA(VLOOKUP(J143,'Contracts executed'!$F$25:$F$5156,1,FALSE)),"NOT EXECUTED","EXECUTED")</f>
        <v>NOT EXECUTED</v>
      </c>
    </row>
    <row r="144" spans="1:17" s="567" customFormat="1" x14ac:dyDescent="0.2">
      <c r="A144" s="566">
        <v>42296</v>
      </c>
      <c r="B144" s="566">
        <v>42309</v>
      </c>
      <c r="C144" s="567" t="s">
        <v>56</v>
      </c>
      <c r="D144" s="567" t="s">
        <v>3704</v>
      </c>
      <c r="E144" s="567" t="s">
        <v>673</v>
      </c>
      <c r="F144" s="567">
        <v>0</v>
      </c>
      <c r="H144" s="567" t="s">
        <v>325</v>
      </c>
      <c r="I144" s="567" t="s">
        <v>3705</v>
      </c>
      <c r="J144" s="567" t="s">
        <v>3706</v>
      </c>
      <c r="K144" s="567" t="s">
        <v>240</v>
      </c>
      <c r="L144" s="568">
        <v>816011</v>
      </c>
      <c r="M144" s="567">
        <v>0</v>
      </c>
      <c r="N144" s="567" t="s">
        <v>1349</v>
      </c>
      <c r="O144" s="567" t="str">
        <f t="shared" si="4"/>
        <v>816011-0</v>
      </c>
      <c r="P144" s="78" t="str">
        <f>IF(ISNA(VLOOKUP(L144,'Contracts executed'!$B$25:$B$5156,1,FALSE)),"NOT EXECUTED","EXECUTED")</f>
        <v>EXECUTED</v>
      </c>
      <c r="Q144" s="78" t="str">
        <f>IF(ISNA(VLOOKUP(J144,'Contracts executed'!$F$25:$F$5156,1,FALSE)),"NOT EXECUTED","EXECUTED")</f>
        <v>EXECUTED</v>
      </c>
    </row>
    <row r="145" spans="1:17" s="567" customFormat="1" x14ac:dyDescent="0.2">
      <c r="A145" s="566">
        <v>42296</v>
      </c>
      <c r="B145" s="566">
        <v>42309</v>
      </c>
      <c r="C145" s="567" t="s">
        <v>56</v>
      </c>
      <c r="D145" s="567" t="s">
        <v>3704</v>
      </c>
      <c r="E145" s="567" t="s">
        <v>706</v>
      </c>
      <c r="F145" s="567">
        <v>0</v>
      </c>
      <c r="H145" s="567" t="s">
        <v>325</v>
      </c>
      <c r="I145" s="567" t="s">
        <v>3705</v>
      </c>
      <c r="J145" s="567" t="s">
        <v>3707</v>
      </c>
      <c r="K145" s="567" t="s">
        <v>224</v>
      </c>
      <c r="L145" s="568" t="s">
        <v>3708</v>
      </c>
      <c r="M145" s="567">
        <v>0</v>
      </c>
      <c r="N145" s="567" t="s">
        <v>1349</v>
      </c>
      <c r="O145" s="567" t="str">
        <f t="shared" si="4"/>
        <v>816011-1-0</v>
      </c>
      <c r="P145" s="78" t="str">
        <f>IF(ISNA(VLOOKUP(L145,'Contracts executed'!$B$25:$B$5156,1,FALSE)),"NOT EXECUTED","EXECUTED")</f>
        <v>NOT EXECUTED</v>
      </c>
      <c r="Q145" s="78" t="str">
        <f>IF(ISNA(VLOOKUP(J145,'Contracts executed'!$F$25:$F$5156,1,FALSE)),"NOT EXECUTED","EXECUTED")</f>
        <v>NOT EXECUTED</v>
      </c>
    </row>
    <row r="146" spans="1:17" s="567" customFormat="1" x14ac:dyDescent="0.2">
      <c r="A146" s="566">
        <v>42297</v>
      </c>
      <c r="B146" s="566">
        <v>42315</v>
      </c>
      <c r="C146" s="567" t="s">
        <v>56</v>
      </c>
      <c r="D146" s="567" t="s">
        <v>3689</v>
      </c>
      <c r="E146" s="567" t="s">
        <v>673</v>
      </c>
      <c r="F146" s="567">
        <v>0</v>
      </c>
      <c r="H146" s="567" t="s">
        <v>3690</v>
      </c>
      <c r="I146" s="567" t="s">
        <v>3709</v>
      </c>
      <c r="J146" s="567" t="s">
        <v>3710</v>
      </c>
      <c r="K146" s="567" t="s">
        <v>577</v>
      </c>
      <c r="L146" s="568">
        <v>816049</v>
      </c>
      <c r="M146" s="567">
        <v>0</v>
      </c>
      <c r="N146" s="567" t="s">
        <v>1349</v>
      </c>
      <c r="O146" s="567" t="str">
        <f t="shared" si="4"/>
        <v>816049-0</v>
      </c>
      <c r="P146" s="78" t="str">
        <f>IF(ISNA(VLOOKUP(L146,'Contracts executed'!$B$25:$B$5156,1,FALSE)),"NOT EXECUTED","EXECUTED")</f>
        <v>NOT EXECUTED</v>
      </c>
      <c r="Q146" s="78" t="str">
        <f>IF(ISNA(VLOOKUP(J146,'Contracts executed'!$F$25:$F$5156,1,FALSE)),"NOT EXECUTED","EXECUTED")</f>
        <v>NOT EXECUTED</v>
      </c>
    </row>
    <row r="147" spans="1:17" s="567" customFormat="1" x14ac:dyDescent="0.2">
      <c r="A147" s="566">
        <v>42297</v>
      </c>
      <c r="B147" s="566">
        <v>42315</v>
      </c>
      <c r="C147" s="567" t="s">
        <v>56</v>
      </c>
      <c r="D147" s="567" t="s">
        <v>3689</v>
      </c>
      <c r="E147" s="567" t="s">
        <v>673</v>
      </c>
      <c r="F147" s="567">
        <v>0</v>
      </c>
      <c r="H147" s="567" t="s">
        <v>757</v>
      </c>
      <c r="I147" s="567" t="s">
        <v>3711</v>
      </c>
      <c r="J147" s="567" t="s">
        <v>3712</v>
      </c>
      <c r="K147" s="567" t="s">
        <v>577</v>
      </c>
      <c r="L147" s="568">
        <v>816052</v>
      </c>
      <c r="M147" s="567">
        <v>0</v>
      </c>
      <c r="N147" s="567" t="s">
        <v>1340</v>
      </c>
      <c r="O147" s="567" t="str">
        <f t="shared" si="4"/>
        <v>816052-0</v>
      </c>
      <c r="P147" s="78" t="str">
        <f>IF(ISNA(VLOOKUP(L147,'Contracts executed'!$B$25:$B$5156,1,FALSE)),"NOT EXECUTED","EXECUTED")</f>
        <v>NOT EXECUTED</v>
      </c>
      <c r="Q147" s="78" t="str">
        <f>IF(ISNA(VLOOKUP(J147,'Contracts executed'!$F$25:$F$5156,1,FALSE)),"NOT EXECUTED","EXECUTED")</f>
        <v>NOT EXECUTED</v>
      </c>
    </row>
    <row r="148" spans="1:17" s="567" customFormat="1" x14ac:dyDescent="0.2">
      <c r="A148" s="566">
        <v>42297</v>
      </c>
      <c r="B148" s="566">
        <v>42315</v>
      </c>
      <c r="C148" s="567" t="s">
        <v>56</v>
      </c>
      <c r="D148" s="567" t="s">
        <v>3689</v>
      </c>
      <c r="E148" s="567" t="s">
        <v>673</v>
      </c>
      <c r="F148" s="567">
        <v>0</v>
      </c>
      <c r="H148" s="567" t="s">
        <v>3690</v>
      </c>
      <c r="I148" s="567" t="s">
        <v>3715</v>
      </c>
      <c r="J148" s="567" t="s">
        <v>3716</v>
      </c>
      <c r="K148" s="567" t="s">
        <v>577</v>
      </c>
      <c r="L148" s="568">
        <v>816067</v>
      </c>
      <c r="M148" s="567">
        <v>0</v>
      </c>
      <c r="N148" s="567" t="s">
        <v>1349</v>
      </c>
      <c r="O148" s="567" t="str">
        <f t="shared" si="4"/>
        <v>816067-0</v>
      </c>
      <c r="P148" s="78" t="str">
        <f>IF(ISNA(VLOOKUP(L148,'Contracts executed'!$B$25:$B$5156,1,FALSE)),"NOT EXECUTED","EXECUTED")</f>
        <v>NOT EXECUTED</v>
      </c>
      <c r="Q148" s="78" t="str">
        <f>IF(ISNA(VLOOKUP(J148,'Contracts executed'!$F$25:$F$5156,1,FALSE)),"NOT EXECUTED","EXECUTED")</f>
        <v>NOT EXECUTED</v>
      </c>
    </row>
    <row r="149" spans="1:17" s="567" customFormat="1" x14ac:dyDescent="0.2">
      <c r="A149" s="566">
        <v>42297</v>
      </c>
      <c r="B149" s="566">
        <v>42315</v>
      </c>
      <c r="C149" s="567" t="s">
        <v>56</v>
      </c>
      <c r="D149" s="567" t="s">
        <v>3689</v>
      </c>
      <c r="E149" s="567" t="s">
        <v>673</v>
      </c>
      <c r="F149" s="567">
        <v>0</v>
      </c>
      <c r="H149" s="567" t="s">
        <v>757</v>
      </c>
      <c r="I149" s="567" t="s">
        <v>3717</v>
      </c>
      <c r="J149" s="567" t="s">
        <v>3718</v>
      </c>
      <c r="K149" s="567" t="s">
        <v>577</v>
      </c>
      <c r="L149" s="568">
        <v>816069</v>
      </c>
      <c r="M149" s="567">
        <v>0</v>
      </c>
      <c r="N149" s="567" t="s">
        <v>1340</v>
      </c>
      <c r="O149" s="567" t="str">
        <f t="shared" si="4"/>
        <v>816069-0</v>
      </c>
      <c r="P149" s="78" t="str">
        <f>IF(ISNA(VLOOKUP(L149,'Contracts executed'!$B$25:$B$5156,1,FALSE)),"NOT EXECUTED","EXECUTED")</f>
        <v>NOT EXECUTED</v>
      </c>
      <c r="Q149" s="78" t="str">
        <f>IF(ISNA(VLOOKUP(J149,'Contracts executed'!$F$25:$F$5156,1,FALSE)),"NOT EXECUTED","EXECUTED")</f>
        <v>NOT EXECUTED</v>
      </c>
    </row>
    <row r="150" spans="1:17" s="567" customFormat="1" x14ac:dyDescent="0.2">
      <c r="A150" s="566">
        <v>42297</v>
      </c>
      <c r="B150" s="566">
        <v>42315</v>
      </c>
      <c r="C150" s="567" t="s">
        <v>56</v>
      </c>
      <c r="D150" s="567" t="s">
        <v>3689</v>
      </c>
      <c r="E150" s="567" t="s">
        <v>673</v>
      </c>
      <c r="F150" s="567">
        <v>0</v>
      </c>
      <c r="H150" s="567" t="s">
        <v>757</v>
      </c>
      <c r="I150" s="567" t="s">
        <v>3719</v>
      </c>
      <c r="J150" s="567" t="s">
        <v>3720</v>
      </c>
      <c r="K150" s="567" t="s">
        <v>577</v>
      </c>
      <c r="L150" s="568">
        <v>816082</v>
      </c>
      <c r="M150" s="567">
        <v>0</v>
      </c>
      <c r="N150" s="567" t="s">
        <v>1340</v>
      </c>
      <c r="O150" s="567" t="str">
        <f t="shared" si="4"/>
        <v>816082-0</v>
      </c>
      <c r="P150" s="78" t="str">
        <f>IF(ISNA(VLOOKUP(L150,'Contracts executed'!$B$25:$B$5156,1,FALSE)),"NOT EXECUTED","EXECUTED")</f>
        <v>NOT EXECUTED</v>
      </c>
      <c r="Q150" s="78" t="str">
        <f>IF(ISNA(VLOOKUP(J150,'Contracts executed'!$F$25:$F$5156,1,FALSE)),"NOT EXECUTED","EXECUTED")</f>
        <v>NOT EXECUTED</v>
      </c>
    </row>
    <row r="151" spans="1:17" s="567" customFormat="1" x14ac:dyDescent="0.2">
      <c r="A151" s="566">
        <v>42297</v>
      </c>
      <c r="B151" s="566">
        <v>42315</v>
      </c>
      <c r="C151" s="567" t="s">
        <v>56</v>
      </c>
      <c r="D151" s="567" t="s">
        <v>3689</v>
      </c>
      <c r="E151" s="567" t="s">
        <v>673</v>
      </c>
      <c r="F151" s="567">
        <v>0</v>
      </c>
      <c r="H151" s="567" t="s">
        <v>757</v>
      </c>
      <c r="I151" s="567" t="s">
        <v>3721</v>
      </c>
      <c r="J151" s="567" t="s">
        <v>3722</v>
      </c>
      <c r="K151" s="567" t="s">
        <v>577</v>
      </c>
      <c r="L151" s="568">
        <v>816094</v>
      </c>
      <c r="M151" s="567">
        <v>0</v>
      </c>
      <c r="N151" s="567" t="s">
        <v>1340</v>
      </c>
      <c r="O151" s="567" t="str">
        <f t="shared" si="4"/>
        <v>816094-0</v>
      </c>
      <c r="P151" s="78" t="str">
        <f>IF(ISNA(VLOOKUP(L151,'Contracts executed'!$B$25:$B$5156,1,FALSE)),"NOT EXECUTED","EXECUTED")</f>
        <v>NOT EXECUTED</v>
      </c>
      <c r="Q151" s="78" t="str">
        <f>IF(ISNA(VLOOKUP(J151,'Contracts executed'!$F$25:$F$5156,1,FALSE)),"NOT EXECUTED","EXECUTED")</f>
        <v>NOT EXECUTED</v>
      </c>
    </row>
    <row r="152" spans="1:17" s="567" customFormat="1" x14ac:dyDescent="0.2">
      <c r="A152" s="566">
        <v>42297</v>
      </c>
      <c r="B152" s="566">
        <v>42315</v>
      </c>
      <c r="C152" s="567" t="s">
        <v>56</v>
      </c>
      <c r="D152" s="567" t="s">
        <v>3689</v>
      </c>
      <c r="E152" s="567" t="s">
        <v>673</v>
      </c>
      <c r="F152" s="567">
        <v>0</v>
      </c>
      <c r="H152" s="567" t="s">
        <v>3690</v>
      </c>
      <c r="I152" s="567" t="s">
        <v>3723</v>
      </c>
      <c r="J152" s="567" t="s">
        <v>3724</v>
      </c>
      <c r="K152" s="567" t="s">
        <v>577</v>
      </c>
      <c r="L152" s="568">
        <v>816097</v>
      </c>
      <c r="M152" s="567">
        <v>0</v>
      </c>
      <c r="N152" s="567" t="s">
        <v>1349</v>
      </c>
      <c r="O152" s="567" t="str">
        <f t="shared" si="4"/>
        <v>816097-0</v>
      </c>
      <c r="P152" s="78" t="str">
        <f>IF(ISNA(VLOOKUP(L152,'Contracts executed'!$B$25:$B$5156,1,FALSE)),"NOT EXECUTED","EXECUTED")</f>
        <v>NOT EXECUTED</v>
      </c>
      <c r="Q152" s="78" t="str">
        <f>IF(ISNA(VLOOKUP(J152,'Contracts executed'!$F$25:$F$5156,1,FALSE)),"NOT EXECUTED","EXECUTED")</f>
        <v>NOT EXECUTED</v>
      </c>
    </row>
    <row r="153" spans="1:17" s="567" customFormat="1" x14ac:dyDescent="0.2">
      <c r="A153" s="566">
        <v>42297</v>
      </c>
      <c r="B153" s="566">
        <v>42315</v>
      </c>
      <c r="C153" s="567" t="s">
        <v>56</v>
      </c>
      <c r="D153" s="567" t="s">
        <v>3689</v>
      </c>
      <c r="E153" s="567" t="s">
        <v>673</v>
      </c>
      <c r="F153" s="567">
        <v>0</v>
      </c>
      <c r="H153" s="567" t="s">
        <v>3690</v>
      </c>
      <c r="I153" s="567" t="s">
        <v>3725</v>
      </c>
      <c r="J153" s="567" t="s">
        <v>3726</v>
      </c>
      <c r="K153" s="567" t="s">
        <v>577</v>
      </c>
      <c r="L153" s="568">
        <v>816108</v>
      </c>
      <c r="M153" s="567">
        <v>0</v>
      </c>
      <c r="N153" s="567" t="s">
        <v>1349</v>
      </c>
      <c r="O153" s="567" t="str">
        <f t="shared" si="4"/>
        <v>816108-0</v>
      </c>
      <c r="P153" s="78" t="str">
        <f>IF(ISNA(VLOOKUP(L153,'Contracts executed'!$B$25:$B$5156,1,FALSE)),"NOT EXECUTED","EXECUTED")</f>
        <v>NOT EXECUTED</v>
      </c>
      <c r="Q153" s="78" t="str">
        <f>IF(ISNA(VLOOKUP(J153,'Contracts executed'!$F$25:$F$5156,1,FALSE)),"NOT EXECUTED","EXECUTED")</f>
        <v>NOT EXECUTED</v>
      </c>
    </row>
    <row r="154" spans="1:17" s="567" customFormat="1" x14ac:dyDescent="0.2">
      <c r="A154" s="566">
        <v>42297</v>
      </c>
      <c r="B154" s="566">
        <v>42297</v>
      </c>
      <c r="C154" s="567" t="s">
        <v>56</v>
      </c>
      <c r="D154" s="567" t="s">
        <v>1499</v>
      </c>
      <c r="E154" s="567" t="s">
        <v>320</v>
      </c>
      <c r="F154" s="567">
        <v>0</v>
      </c>
      <c r="H154" s="567" t="s">
        <v>634</v>
      </c>
      <c r="I154" s="567" t="s">
        <v>3727</v>
      </c>
      <c r="J154" s="567" t="s">
        <v>3728</v>
      </c>
      <c r="K154" s="567" t="s">
        <v>240</v>
      </c>
      <c r="L154" s="568">
        <v>816113</v>
      </c>
      <c r="M154" s="567">
        <v>0</v>
      </c>
      <c r="N154" s="567" t="s">
        <v>1349</v>
      </c>
      <c r="O154" s="567" t="str">
        <f t="shared" si="4"/>
        <v>816113-0</v>
      </c>
      <c r="P154" s="78" t="str">
        <f>IF(ISNA(VLOOKUP(L154,'Contracts executed'!$B$25:$B$5156,1,FALSE)),"NOT EXECUTED","EXECUTED")</f>
        <v>EXECUTED</v>
      </c>
      <c r="Q154" s="78" t="str">
        <f>IF(ISNA(VLOOKUP(J154,'Contracts executed'!$F$25:$F$5156,1,FALSE)),"NOT EXECUTED","EXECUTED")</f>
        <v>NOT EXECUTED</v>
      </c>
    </row>
    <row r="155" spans="1:17" s="567" customFormat="1" x14ac:dyDescent="0.2">
      <c r="A155" s="566">
        <v>42297</v>
      </c>
      <c r="B155" s="566">
        <v>42297</v>
      </c>
      <c r="C155" s="567" t="s">
        <v>56</v>
      </c>
      <c r="D155" s="567" t="s">
        <v>1499</v>
      </c>
      <c r="E155" s="567" t="s">
        <v>320</v>
      </c>
      <c r="F155" s="567">
        <v>0</v>
      </c>
      <c r="H155" s="567" t="s">
        <v>634</v>
      </c>
      <c r="I155" s="567" t="s">
        <v>3727</v>
      </c>
      <c r="J155" s="567" t="s">
        <v>3699</v>
      </c>
      <c r="K155" s="567" t="s">
        <v>224</v>
      </c>
      <c r="L155" s="568" t="s">
        <v>3729</v>
      </c>
      <c r="M155" s="567">
        <v>0</v>
      </c>
      <c r="N155" s="567" t="s">
        <v>1349</v>
      </c>
      <c r="O155" s="567" t="str">
        <f t="shared" si="4"/>
        <v>816113-1-0</v>
      </c>
      <c r="P155" s="78" t="str">
        <f>IF(ISNA(VLOOKUP(L155,'Contracts executed'!$B$25:$B$5156,1,FALSE)),"NOT EXECUTED","EXECUTED")</f>
        <v>NOT EXECUTED</v>
      </c>
      <c r="Q155" s="78" t="str">
        <f>IF(ISNA(VLOOKUP(J155,'Contracts executed'!$F$25:$F$5156,1,FALSE)),"NOT EXECUTED","EXECUTED")</f>
        <v>NOT EXECUTED</v>
      </c>
    </row>
    <row r="156" spans="1:17" s="567" customFormat="1" x14ac:dyDescent="0.2">
      <c r="A156" s="566">
        <v>42298</v>
      </c>
      <c r="B156" s="566">
        <v>42298</v>
      </c>
      <c r="C156" s="567" t="s">
        <v>243</v>
      </c>
      <c r="D156" s="567" t="s">
        <v>3689</v>
      </c>
      <c r="E156" s="567" t="s">
        <v>673</v>
      </c>
      <c r="F156" s="567">
        <v>0</v>
      </c>
      <c r="H156" s="567" t="s">
        <v>3690</v>
      </c>
      <c r="I156" s="567" t="s">
        <v>3730</v>
      </c>
      <c r="J156" s="567" t="s">
        <v>3731</v>
      </c>
      <c r="K156" s="567" t="s">
        <v>577</v>
      </c>
      <c r="L156" s="568">
        <v>816161</v>
      </c>
      <c r="M156" s="567">
        <v>0</v>
      </c>
      <c r="N156" s="567" t="s">
        <v>1349</v>
      </c>
      <c r="O156" s="567" t="str">
        <f t="shared" si="4"/>
        <v>816161-0</v>
      </c>
      <c r="P156" s="78" t="str">
        <f>IF(ISNA(VLOOKUP(L156,'Contracts executed'!$B$25:$B$5156,1,FALSE)),"NOT EXECUTED","EXECUTED")</f>
        <v>NOT EXECUTED</v>
      </c>
      <c r="Q156" s="78" t="str">
        <f>IF(ISNA(VLOOKUP(J156,'Contracts executed'!$F$25:$F$5156,1,FALSE)),"NOT EXECUTED","EXECUTED")</f>
        <v>NOT EXECUTED</v>
      </c>
    </row>
    <row r="157" spans="1:17" s="567" customFormat="1" x14ac:dyDescent="0.2">
      <c r="A157" s="566">
        <v>42298</v>
      </c>
      <c r="B157" s="566">
        <v>42298</v>
      </c>
      <c r="C157" s="567" t="s">
        <v>56</v>
      </c>
      <c r="D157" s="567" t="s">
        <v>1499</v>
      </c>
      <c r="E157" s="567" t="s">
        <v>320</v>
      </c>
      <c r="F157" s="567">
        <v>0</v>
      </c>
      <c r="H157" s="567" t="s">
        <v>634</v>
      </c>
      <c r="I157" s="567" t="s">
        <v>3732</v>
      </c>
      <c r="J157" s="567" t="s">
        <v>3699</v>
      </c>
      <c r="K157" s="567" t="s">
        <v>224</v>
      </c>
      <c r="L157" s="568" t="s">
        <v>3733</v>
      </c>
      <c r="M157" s="567">
        <v>0</v>
      </c>
      <c r="N157" s="567" t="s">
        <v>1349</v>
      </c>
      <c r="O157" s="567" t="str">
        <f t="shared" si="4"/>
        <v>816170-1-0</v>
      </c>
      <c r="P157" s="78" t="str">
        <f>IF(ISNA(VLOOKUP(L157,'Contracts executed'!$B$25:$B$5156,1,FALSE)),"NOT EXECUTED","EXECUTED")</f>
        <v>NOT EXECUTED</v>
      </c>
      <c r="Q157" s="78" t="str">
        <f>IF(ISNA(VLOOKUP(J157,'Contracts executed'!$F$25:$F$5156,1,FALSE)),"NOT EXECUTED","EXECUTED")</f>
        <v>NOT EXECUTED</v>
      </c>
    </row>
    <row r="158" spans="1:17" s="567" customFormat="1" x14ac:dyDescent="0.2">
      <c r="A158" s="566">
        <v>42298</v>
      </c>
      <c r="B158" s="566">
        <v>42309</v>
      </c>
      <c r="C158" s="567" t="s">
        <v>56</v>
      </c>
      <c r="D158" s="567" t="s">
        <v>3734</v>
      </c>
      <c r="E158" s="567" t="s">
        <v>673</v>
      </c>
      <c r="F158" s="567">
        <v>0</v>
      </c>
      <c r="H158" s="567" t="s">
        <v>1393</v>
      </c>
      <c r="I158" s="567" t="s">
        <v>3735</v>
      </c>
      <c r="J158" s="567" t="s">
        <v>3736</v>
      </c>
      <c r="K158" s="567" t="s">
        <v>240</v>
      </c>
      <c r="L158" s="568">
        <v>816173</v>
      </c>
      <c r="M158" s="567">
        <v>0</v>
      </c>
      <c r="N158" s="567" t="s">
        <v>1340</v>
      </c>
      <c r="O158" s="567" t="str">
        <f t="shared" si="4"/>
        <v>816173-0</v>
      </c>
      <c r="P158" s="78" t="str">
        <f>IF(ISNA(VLOOKUP(L158,'Contracts executed'!$B$25:$B$5156,1,FALSE)),"NOT EXECUTED","EXECUTED")</f>
        <v>NOT EXECUTED</v>
      </c>
      <c r="Q158" s="78" t="str">
        <f>IF(ISNA(VLOOKUP(J158,'Contracts executed'!$F$25:$F$5156,1,FALSE)),"NOT EXECUTED","EXECUTED")</f>
        <v>NOT EXECUTED</v>
      </c>
    </row>
    <row r="159" spans="1:17" s="567" customFormat="1" x14ac:dyDescent="0.2">
      <c r="A159" s="566">
        <v>42299</v>
      </c>
      <c r="B159" s="566">
        <v>42315</v>
      </c>
      <c r="C159" s="567" t="s">
        <v>56</v>
      </c>
      <c r="D159" s="567" t="s">
        <v>3689</v>
      </c>
      <c r="E159" s="567" t="s">
        <v>673</v>
      </c>
      <c r="F159" s="567">
        <v>0</v>
      </c>
      <c r="H159" s="567" t="s">
        <v>3690</v>
      </c>
      <c r="I159" s="567" t="s">
        <v>3737</v>
      </c>
      <c r="J159" s="567" t="s">
        <v>3738</v>
      </c>
      <c r="K159" s="567" t="s">
        <v>577</v>
      </c>
      <c r="L159" s="568">
        <v>816184</v>
      </c>
      <c r="M159" s="567">
        <v>0</v>
      </c>
      <c r="N159" s="567" t="s">
        <v>1340</v>
      </c>
      <c r="O159" s="567" t="str">
        <f t="shared" si="4"/>
        <v>816184-0</v>
      </c>
      <c r="P159" s="78" t="str">
        <f>IF(ISNA(VLOOKUP(L159,'Contracts executed'!$B$25:$B$5156,1,FALSE)),"NOT EXECUTED","EXECUTED")</f>
        <v>NOT EXECUTED</v>
      </c>
      <c r="Q159" s="78" t="str">
        <f>IF(ISNA(VLOOKUP(J159,'Contracts executed'!$F$25:$F$5156,1,FALSE)),"NOT EXECUTED","EXECUTED")</f>
        <v>NOT EXECUTED</v>
      </c>
    </row>
    <row r="160" spans="1:17" s="567" customFormat="1" x14ac:dyDescent="0.2">
      <c r="A160" s="566">
        <v>42299</v>
      </c>
      <c r="B160" s="566">
        <v>42315</v>
      </c>
      <c r="C160" s="567" t="s">
        <v>56</v>
      </c>
      <c r="D160" s="567" t="s">
        <v>3689</v>
      </c>
      <c r="E160" s="567" t="s">
        <v>673</v>
      </c>
      <c r="F160" s="567">
        <v>0</v>
      </c>
      <c r="H160" s="567" t="s">
        <v>757</v>
      </c>
      <c r="I160" s="567" t="s">
        <v>3739</v>
      </c>
      <c r="J160" s="567" t="s">
        <v>3740</v>
      </c>
      <c r="K160" s="567" t="s">
        <v>577</v>
      </c>
      <c r="L160" s="568">
        <v>816187</v>
      </c>
      <c r="M160" s="567">
        <v>0</v>
      </c>
      <c r="N160" s="567" t="s">
        <v>1340</v>
      </c>
      <c r="O160" s="567" t="str">
        <f t="shared" si="4"/>
        <v>816187-0</v>
      </c>
      <c r="P160" s="78" t="str">
        <f>IF(ISNA(VLOOKUP(L160,'Contracts executed'!$B$25:$B$5156,1,FALSE)),"NOT EXECUTED","EXECUTED")</f>
        <v>NOT EXECUTED</v>
      </c>
      <c r="Q160" s="78" t="str">
        <f>IF(ISNA(VLOOKUP(J160,'Contracts executed'!$F$25:$F$5156,1,FALSE)),"NOT EXECUTED","EXECUTED")</f>
        <v>NOT EXECUTED</v>
      </c>
    </row>
    <row r="161" spans="1:17" s="567" customFormat="1" x14ac:dyDescent="0.2">
      <c r="A161" s="566">
        <v>42299</v>
      </c>
      <c r="B161" s="566">
        <v>42315</v>
      </c>
      <c r="C161" s="567" t="s">
        <v>56</v>
      </c>
      <c r="D161" s="567" t="s">
        <v>1611</v>
      </c>
      <c r="E161" s="567" t="s">
        <v>673</v>
      </c>
      <c r="F161" s="567">
        <v>0</v>
      </c>
      <c r="H161" s="567" t="s">
        <v>757</v>
      </c>
      <c r="I161" s="567" t="s">
        <v>3741</v>
      </c>
      <c r="J161" s="567" t="s">
        <v>3742</v>
      </c>
      <c r="K161" s="567" t="s">
        <v>462</v>
      </c>
      <c r="L161" s="568">
        <v>816196</v>
      </c>
      <c r="M161" s="567">
        <v>0</v>
      </c>
      <c r="N161" s="567" t="s">
        <v>1340</v>
      </c>
      <c r="O161" s="567" t="str">
        <f t="shared" si="4"/>
        <v>816196-0</v>
      </c>
      <c r="P161" s="78" t="str">
        <f>IF(ISNA(VLOOKUP(L161,'Contracts executed'!$B$25:$B$5156,1,FALSE)),"NOT EXECUTED","EXECUTED")</f>
        <v>EXECUTED</v>
      </c>
      <c r="Q161" s="78" t="str">
        <f>IF(ISNA(VLOOKUP(J161,'Contracts executed'!$F$25:$F$5156,1,FALSE)),"NOT EXECUTED","EXECUTED")</f>
        <v>EXECUTED</v>
      </c>
    </row>
    <row r="162" spans="1:17" s="567" customFormat="1" x14ac:dyDescent="0.2">
      <c r="A162" s="566">
        <v>42300</v>
      </c>
      <c r="B162" s="566">
        <v>42294</v>
      </c>
      <c r="C162" s="567" t="s">
        <v>56</v>
      </c>
      <c r="D162" s="567" t="s">
        <v>3743</v>
      </c>
      <c r="E162" s="567" t="s">
        <v>706</v>
      </c>
      <c r="F162" s="567">
        <v>0</v>
      </c>
      <c r="H162" s="567" t="s">
        <v>325</v>
      </c>
      <c r="I162" s="567" t="s">
        <v>3744</v>
      </c>
      <c r="J162" s="567" t="s">
        <v>3746</v>
      </c>
      <c r="K162" s="567" t="s">
        <v>224</v>
      </c>
      <c r="L162" s="568" t="s">
        <v>3747</v>
      </c>
      <c r="M162" s="567">
        <v>0</v>
      </c>
      <c r="N162" s="567" t="s">
        <v>1349</v>
      </c>
      <c r="O162" s="567" t="str">
        <f t="shared" si="4"/>
        <v>816220-1-0</v>
      </c>
      <c r="P162" s="78" t="str">
        <f>IF(ISNA(VLOOKUP(L162,'Contracts executed'!$B$25:$B$5156,1,FALSE)),"NOT EXECUTED","EXECUTED")</f>
        <v>NOT EXECUTED</v>
      </c>
      <c r="Q162" s="78" t="str">
        <f>IF(ISNA(VLOOKUP(J162,'Contracts executed'!$F$25:$F$5156,1,FALSE)),"NOT EXECUTED","EXECUTED")</f>
        <v>NOT EXECUTED</v>
      </c>
    </row>
    <row r="163" spans="1:17" s="567" customFormat="1" x14ac:dyDescent="0.2">
      <c r="A163" s="566">
        <v>42300</v>
      </c>
      <c r="B163" s="566">
        <v>42315</v>
      </c>
      <c r="C163" s="567" t="s">
        <v>56</v>
      </c>
      <c r="D163" s="567" t="s">
        <v>3689</v>
      </c>
      <c r="E163" s="567" t="s">
        <v>673</v>
      </c>
      <c r="F163" s="567">
        <v>0</v>
      </c>
      <c r="H163" s="567" t="s">
        <v>757</v>
      </c>
      <c r="I163" s="567" t="s">
        <v>3748</v>
      </c>
      <c r="J163" s="567" t="s">
        <v>3749</v>
      </c>
      <c r="K163" s="567" t="s">
        <v>577</v>
      </c>
      <c r="L163" s="568">
        <v>816229</v>
      </c>
      <c r="M163" s="567">
        <v>0</v>
      </c>
      <c r="N163" s="567" t="s">
        <v>1340</v>
      </c>
      <c r="O163" s="567" t="str">
        <f t="shared" si="4"/>
        <v>816229-0</v>
      </c>
      <c r="P163" s="78" t="str">
        <f>IF(ISNA(VLOOKUP(L163,'Contracts executed'!$B$25:$B$5156,1,FALSE)),"NOT EXECUTED","EXECUTED")</f>
        <v>NOT EXECUTED</v>
      </c>
      <c r="Q163" s="78" t="str">
        <f>IF(ISNA(VLOOKUP(J163,'Contracts executed'!$F$25:$F$5156,1,FALSE)),"NOT EXECUTED","EXECUTED")</f>
        <v>NOT EXECUTED</v>
      </c>
    </row>
    <row r="164" spans="1:17" s="567" customFormat="1" x14ac:dyDescent="0.2">
      <c r="A164" s="566">
        <v>42307</v>
      </c>
      <c r="B164" s="566">
        <v>42339</v>
      </c>
      <c r="C164" s="567" t="s">
        <v>716</v>
      </c>
      <c r="D164" s="567" t="s">
        <v>3646</v>
      </c>
      <c r="E164" s="567" t="s">
        <v>3647</v>
      </c>
      <c r="F164" s="567">
        <v>0</v>
      </c>
      <c r="H164" s="567" t="s">
        <v>757</v>
      </c>
      <c r="I164" s="567" t="s">
        <v>3648</v>
      </c>
      <c r="J164" s="567" t="s">
        <v>3649</v>
      </c>
      <c r="K164" s="567" t="s">
        <v>240</v>
      </c>
      <c r="L164" s="568">
        <v>209</v>
      </c>
      <c r="M164" s="567">
        <v>1</v>
      </c>
      <c r="N164" s="567" t="s">
        <v>1349</v>
      </c>
      <c r="O164" s="567" t="str">
        <f t="shared" ref="O164:O183" si="5">L164&amp;"-"&amp;M164</f>
        <v>209-1</v>
      </c>
      <c r="P164" s="78" t="str">
        <f>IF(ISNA(VLOOKUP(L164,'Contracts executed'!$B$25:$B$5156,1,FALSE)),"NOT EXECUTED","EXECUTED")</f>
        <v>EXECUTED</v>
      </c>
      <c r="Q164" s="78" t="str">
        <f>IF(ISNA(VLOOKUP(J164,'Contracts executed'!$F$25:$F$5156,1,FALSE)),"NOT EXECUTED","EXECUTED")</f>
        <v>EXECUTED</v>
      </c>
    </row>
    <row r="165" spans="1:17" s="567" customFormat="1" x14ac:dyDescent="0.2">
      <c r="A165" s="566">
        <v>42307</v>
      </c>
      <c r="B165" s="566">
        <v>42339</v>
      </c>
      <c r="C165" s="567" t="s">
        <v>56</v>
      </c>
      <c r="D165" s="567" t="s">
        <v>3650</v>
      </c>
      <c r="E165" s="567" t="s">
        <v>3097</v>
      </c>
      <c r="F165" s="567">
        <v>0</v>
      </c>
      <c r="H165" s="567" t="s">
        <v>757</v>
      </c>
      <c r="I165" s="567" t="s">
        <v>3651</v>
      </c>
      <c r="J165" s="567" t="s">
        <v>3652</v>
      </c>
      <c r="K165" s="567" t="s">
        <v>462</v>
      </c>
      <c r="L165" s="568">
        <v>2462</v>
      </c>
      <c r="M165" s="567">
        <v>1</v>
      </c>
      <c r="N165" s="567" t="s">
        <v>1340</v>
      </c>
      <c r="O165" s="567" t="str">
        <f t="shared" si="5"/>
        <v>2462-1</v>
      </c>
      <c r="P165" s="78" t="str">
        <f>IF(ISNA(VLOOKUP(L165,'Contracts executed'!$B$25:$B$5156,1,FALSE)),"NOT EXECUTED","EXECUTED")</f>
        <v>NOT EXECUTED</v>
      </c>
      <c r="Q165" s="78" t="str">
        <f>IF(ISNA(VLOOKUP(J165,'Contracts executed'!$F$25:$F$5156,1,FALSE)),"NOT EXECUTED","EXECUTED")</f>
        <v>NOT EXECUTED</v>
      </c>
    </row>
    <row r="166" spans="1:17" s="567" customFormat="1" x14ac:dyDescent="0.2">
      <c r="A166" s="566">
        <v>42307</v>
      </c>
      <c r="B166" s="566">
        <v>42339</v>
      </c>
      <c r="C166" s="567" t="s">
        <v>56</v>
      </c>
      <c r="D166" s="567" t="s">
        <v>3646</v>
      </c>
      <c r="E166" s="567" t="s">
        <v>3647</v>
      </c>
      <c r="F166" s="567">
        <v>0</v>
      </c>
      <c r="H166" s="567" t="s">
        <v>757</v>
      </c>
      <c r="I166" s="567" t="s">
        <v>3653</v>
      </c>
      <c r="J166" s="567" t="s">
        <v>3654</v>
      </c>
      <c r="K166" s="567" t="s">
        <v>462</v>
      </c>
      <c r="L166" s="568">
        <v>3261</v>
      </c>
      <c r="M166" s="567">
        <v>1</v>
      </c>
      <c r="N166" s="567" t="s">
        <v>1349</v>
      </c>
      <c r="O166" s="567" t="str">
        <f t="shared" si="5"/>
        <v>3261-1</v>
      </c>
      <c r="P166" s="78" t="str">
        <f>IF(ISNA(VLOOKUP(L166,'Contracts executed'!$B$25:$B$5156,1,FALSE)),"NOT EXECUTED","EXECUTED")</f>
        <v>EXECUTED</v>
      </c>
      <c r="Q166" s="78" t="str">
        <f>IF(ISNA(VLOOKUP(J166,'Contracts executed'!$F$25:$F$5156,1,FALSE)),"NOT EXECUTED","EXECUTED")</f>
        <v>EXECUTED</v>
      </c>
    </row>
    <row r="167" spans="1:17" s="567" customFormat="1" x14ac:dyDescent="0.2">
      <c r="A167" s="566">
        <v>42307</v>
      </c>
      <c r="B167" s="566">
        <v>42339</v>
      </c>
      <c r="C167" s="567" t="s">
        <v>56</v>
      </c>
      <c r="D167" s="567" t="s">
        <v>1584</v>
      </c>
      <c r="E167" s="567" t="s">
        <v>673</v>
      </c>
      <c r="F167" s="567">
        <v>0</v>
      </c>
      <c r="H167" s="567" t="s">
        <v>757</v>
      </c>
      <c r="I167" s="567" t="s">
        <v>3072</v>
      </c>
      <c r="J167" s="567" t="s">
        <v>3662</v>
      </c>
      <c r="K167" s="567" t="s">
        <v>224</v>
      </c>
      <c r="L167" s="568" t="s">
        <v>3075</v>
      </c>
      <c r="M167" s="567">
        <v>1</v>
      </c>
      <c r="N167" s="567" t="s">
        <v>1349</v>
      </c>
      <c r="O167" s="567" t="str">
        <f t="shared" si="5"/>
        <v>815450-1-1</v>
      </c>
      <c r="P167" s="78" t="str">
        <f>IF(ISNA(VLOOKUP(L167,'Contracts executed'!$B$25:$B$5156,1,FALSE)),"NOT EXECUTED","EXECUTED")</f>
        <v>EXECUTED</v>
      </c>
      <c r="Q167" s="78" t="str">
        <f>IF(ISNA(VLOOKUP(J167,'Contracts executed'!$F$25:$F$5156,1,FALSE)),"NOT EXECUTED","EXECUTED")</f>
        <v>EXECUTED</v>
      </c>
    </row>
    <row r="168" spans="1:17" s="567" customFormat="1" x14ac:dyDescent="0.2">
      <c r="A168" s="566">
        <v>42307</v>
      </c>
      <c r="B168" s="566">
        <v>42339</v>
      </c>
      <c r="C168" s="567" t="s">
        <v>333</v>
      </c>
      <c r="D168" s="567" t="s">
        <v>3734</v>
      </c>
      <c r="E168" s="567" t="s">
        <v>673</v>
      </c>
      <c r="F168" s="567">
        <v>0</v>
      </c>
      <c r="H168" s="567" t="s">
        <v>1393</v>
      </c>
      <c r="I168" s="567" t="s">
        <v>3750</v>
      </c>
      <c r="J168" s="567" t="s">
        <v>3736</v>
      </c>
      <c r="K168" s="567" t="s">
        <v>240</v>
      </c>
      <c r="L168" s="568">
        <v>816399</v>
      </c>
      <c r="M168" s="567">
        <v>0</v>
      </c>
      <c r="N168" s="567" t="s">
        <v>1340</v>
      </c>
      <c r="O168" s="567" t="str">
        <f t="shared" si="5"/>
        <v>816399-0</v>
      </c>
      <c r="P168" s="78" t="str">
        <f>IF(ISNA(VLOOKUP(L168,'Contracts executed'!$B$25:$B$5156,1,FALSE)),"NOT EXECUTED","EXECUTED")</f>
        <v>NOT EXECUTED</v>
      </c>
      <c r="Q168" s="78" t="str">
        <f>IF(ISNA(VLOOKUP(J168,'Contracts executed'!$F$25:$F$5156,1,FALSE)),"NOT EXECUTED","EXECUTED")</f>
        <v>NOT EXECUTED</v>
      </c>
    </row>
    <row r="169" spans="1:17" s="562" customFormat="1" x14ac:dyDescent="0.2">
      <c r="A169" s="561">
        <v>42310</v>
      </c>
      <c r="B169" s="561">
        <v>42310</v>
      </c>
      <c r="C169" s="562" t="s">
        <v>716</v>
      </c>
      <c r="D169" s="562" t="s">
        <v>3689</v>
      </c>
      <c r="E169" s="562" t="s">
        <v>673</v>
      </c>
      <c r="F169" s="562">
        <v>0</v>
      </c>
      <c r="H169" s="562" t="s">
        <v>3690</v>
      </c>
      <c r="I169" s="562" t="s">
        <v>3751</v>
      </c>
      <c r="J169" s="562" t="s">
        <v>3752</v>
      </c>
      <c r="K169" s="562" t="s">
        <v>577</v>
      </c>
      <c r="L169" s="563">
        <v>816422</v>
      </c>
      <c r="M169" s="562">
        <v>0</v>
      </c>
      <c r="N169" s="562" t="s">
        <v>1349</v>
      </c>
      <c r="O169" s="562" t="str">
        <f t="shared" si="5"/>
        <v>816422-0</v>
      </c>
      <c r="P169" s="78" t="str">
        <f>IF(ISNA(VLOOKUP(L169,'Contracts executed'!$B$25:$B$5156,1,FALSE)),"NOT EXECUTED","EXECUTED")</f>
        <v>NOT EXECUTED</v>
      </c>
      <c r="Q169" s="78" t="str">
        <f>IF(ISNA(VLOOKUP(J169,'Contracts executed'!$F$25:$F$5156,1,FALSE)),"NOT EXECUTED","EXECUTED")</f>
        <v>NOT EXECUTED</v>
      </c>
    </row>
    <row r="170" spans="1:17" s="562" customFormat="1" x14ac:dyDescent="0.2">
      <c r="A170" s="561">
        <v>42310</v>
      </c>
      <c r="B170" s="561">
        <v>42310</v>
      </c>
      <c r="C170" s="562" t="s">
        <v>56</v>
      </c>
      <c r="D170" s="562" t="s">
        <v>3650</v>
      </c>
      <c r="E170" s="562" t="s">
        <v>3097</v>
      </c>
      <c r="F170" s="562">
        <v>0</v>
      </c>
      <c r="H170" s="562" t="s">
        <v>225</v>
      </c>
      <c r="I170" s="562" t="s">
        <v>3651</v>
      </c>
      <c r="J170" s="562" t="s">
        <v>3753</v>
      </c>
      <c r="K170" s="562" t="s">
        <v>462</v>
      </c>
      <c r="L170" s="563">
        <v>816430</v>
      </c>
      <c r="M170" s="562">
        <v>0</v>
      </c>
      <c r="N170" s="562" t="s">
        <v>1340</v>
      </c>
      <c r="O170" s="562" t="str">
        <f t="shared" si="5"/>
        <v>816430-0</v>
      </c>
      <c r="P170" s="78" t="str">
        <f>IF(ISNA(VLOOKUP(L170,'Contracts executed'!$B$25:$B$5156,1,FALSE)),"NOT EXECUTED","EXECUTED")</f>
        <v>EXECUTED</v>
      </c>
      <c r="Q170" s="78" t="str">
        <f>IF(ISNA(VLOOKUP(J170,'Contracts executed'!$F$25:$F$5156,1,FALSE)),"NOT EXECUTED","EXECUTED")</f>
        <v>EXECUTED</v>
      </c>
    </row>
    <row r="171" spans="1:17" s="562" customFormat="1" x14ac:dyDescent="0.2">
      <c r="A171" s="561">
        <v>42310</v>
      </c>
      <c r="B171" s="561">
        <v>42310</v>
      </c>
      <c r="C171" s="562" t="s">
        <v>56</v>
      </c>
      <c r="D171" s="562" t="s">
        <v>3650</v>
      </c>
      <c r="E171" s="562" t="s">
        <v>3097</v>
      </c>
      <c r="F171" s="562">
        <v>0</v>
      </c>
      <c r="H171" s="562" t="s">
        <v>225</v>
      </c>
      <c r="I171" s="562" t="s">
        <v>3651</v>
      </c>
      <c r="J171" s="562" t="s">
        <v>3754</v>
      </c>
      <c r="K171" s="562" t="s">
        <v>224</v>
      </c>
      <c r="L171" s="563">
        <v>816431</v>
      </c>
      <c r="M171" s="562">
        <v>0</v>
      </c>
      <c r="N171" s="562" t="s">
        <v>1340</v>
      </c>
      <c r="O171" s="562" t="str">
        <f t="shared" si="5"/>
        <v>816431-0</v>
      </c>
      <c r="P171" s="78" t="str">
        <f>IF(ISNA(VLOOKUP(L171,'Contracts executed'!$B$25:$B$5156,1,FALSE)),"NOT EXECUTED","EXECUTED")</f>
        <v>NOT EXECUTED</v>
      </c>
      <c r="Q171" s="78" t="str">
        <f>IF(ISNA(VLOOKUP(J171,'Contracts executed'!$F$25:$F$5156,1,FALSE)),"NOT EXECUTED","EXECUTED")</f>
        <v>NOT EXECUTED</v>
      </c>
    </row>
    <row r="172" spans="1:17" s="562" customFormat="1" x14ac:dyDescent="0.2">
      <c r="A172" s="561">
        <v>42312</v>
      </c>
      <c r="B172" s="561">
        <v>42315</v>
      </c>
      <c r="C172" s="562" t="s">
        <v>56</v>
      </c>
      <c r="D172" s="562" t="s">
        <v>3689</v>
      </c>
      <c r="E172" s="562" t="s">
        <v>673</v>
      </c>
      <c r="F172" s="562">
        <v>0</v>
      </c>
      <c r="H172" s="562" t="s">
        <v>757</v>
      </c>
      <c r="I172" s="562" t="s">
        <v>3748</v>
      </c>
      <c r="J172" s="562" t="s">
        <v>3755</v>
      </c>
      <c r="K172" s="562" t="s">
        <v>462</v>
      </c>
      <c r="L172" s="563">
        <v>816456</v>
      </c>
      <c r="M172" s="562">
        <v>0</v>
      </c>
      <c r="N172" s="562" t="s">
        <v>1340</v>
      </c>
      <c r="O172" s="562" t="str">
        <f t="shared" si="5"/>
        <v>816456-0</v>
      </c>
      <c r="P172" s="78" t="str">
        <f>IF(ISNA(VLOOKUP(L172,'Contracts executed'!$B$25:$B$5156,1,FALSE)),"NOT EXECUTED","EXECUTED")</f>
        <v>NOT EXECUTED</v>
      </c>
      <c r="Q172" s="78" t="str">
        <f>IF(ISNA(VLOOKUP(J172,'Contracts executed'!$F$25:$F$5156,1,FALSE)),"NOT EXECUTED","EXECUTED")</f>
        <v>NOT EXECUTED</v>
      </c>
    </row>
    <row r="173" spans="1:17" s="562" customFormat="1" x14ac:dyDescent="0.2">
      <c r="A173" s="561">
        <v>42312</v>
      </c>
      <c r="B173" s="561">
        <v>42312</v>
      </c>
      <c r="C173" s="562" t="s">
        <v>716</v>
      </c>
      <c r="D173" s="562" t="s">
        <v>3689</v>
      </c>
      <c r="E173" s="562" t="s">
        <v>673</v>
      </c>
      <c r="F173" s="562">
        <v>0</v>
      </c>
      <c r="H173" s="562" t="s">
        <v>3690</v>
      </c>
      <c r="I173" s="562" t="s">
        <v>3756</v>
      </c>
      <c r="J173" s="562" t="s">
        <v>3757</v>
      </c>
      <c r="K173" s="562" t="s">
        <v>577</v>
      </c>
      <c r="L173" s="563">
        <v>816457</v>
      </c>
      <c r="M173" s="562">
        <v>0</v>
      </c>
      <c r="N173" s="562" t="s">
        <v>1349</v>
      </c>
      <c r="O173" s="562" t="str">
        <f t="shared" si="5"/>
        <v>816457-0</v>
      </c>
      <c r="P173" s="78" t="str">
        <f>IF(ISNA(VLOOKUP(L173,'Contracts executed'!$B$25:$B$5156,1,FALSE)),"NOT EXECUTED","EXECUTED")</f>
        <v>NOT EXECUTED</v>
      </c>
      <c r="Q173" s="78" t="str">
        <f>IF(ISNA(VLOOKUP(J173,'Contracts executed'!$F$25:$F$5156,1,FALSE)),"NOT EXECUTED","EXECUTED")</f>
        <v>NOT EXECUTED</v>
      </c>
    </row>
    <row r="174" spans="1:17" s="562" customFormat="1" x14ac:dyDescent="0.2">
      <c r="A174" s="561">
        <v>42314</v>
      </c>
      <c r="B174" s="561">
        <v>42339</v>
      </c>
      <c r="C174" s="562" t="s">
        <v>56</v>
      </c>
      <c r="D174" s="562" t="s">
        <v>3646</v>
      </c>
      <c r="E174" s="562" t="s">
        <v>3647</v>
      </c>
      <c r="F174" s="562">
        <v>0</v>
      </c>
      <c r="H174" s="562" t="s">
        <v>757</v>
      </c>
      <c r="I174" s="562" t="s">
        <v>3655</v>
      </c>
      <c r="J174" s="562" t="s">
        <v>3656</v>
      </c>
      <c r="K174" s="562" t="s">
        <v>240</v>
      </c>
      <c r="L174" s="563">
        <v>466</v>
      </c>
      <c r="M174" s="562">
        <v>1</v>
      </c>
      <c r="N174" s="562" t="s">
        <v>1349</v>
      </c>
      <c r="O174" s="562" t="str">
        <f t="shared" si="5"/>
        <v>466-1</v>
      </c>
      <c r="P174" s="78" t="str">
        <f>IF(ISNA(VLOOKUP(L174,'Contracts executed'!$B$25:$B$5156,1,FALSE)),"NOT EXECUTED","EXECUTED")</f>
        <v>EXECUTED</v>
      </c>
      <c r="Q174" s="78" t="str">
        <f>IF(ISNA(VLOOKUP(J174,'Contracts executed'!$F$25:$F$5156,1,FALSE)),"NOT EXECUTED","EXECUTED")</f>
        <v>EXECUTED</v>
      </c>
    </row>
    <row r="175" spans="1:17" s="562" customFormat="1" x14ac:dyDescent="0.2">
      <c r="A175" s="561">
        <v>42314</v>
      </c>
      <c r="B175" s="561">
        <v>42339</v>
      </c>
      <c r="C175" s="562" t="s">
        <v>56</v>
      </c>
      <c r="D175" s="562" t="s">
        <v>300</v>
      </c>
      <c r="E175" s="562" t="s">
        <v>41</v>
      </c>
      <c r="F175" s="562">
        <v>0</v>
      </c>
      <c r="H175" s="562" t="s">
        <v>631</v>
      </c>
      <c r="I175" s="562" t="s">
        <v>3758</v>
      </c>
      <c r="J175" s="562" t="s">
        <v>3759</v>
      </c>
      <c r="K175" s="562" t="s">
        <v>240</v>
      </c>
      <c r="L175" s="563">
        <v>816479</v>
      </c>
      <c r="M175" s="562">
        <v>0</v>
      </c>
      <c r="N175" s="562" t="s">
        <v>1340</v>
      </c>
      <c r="O175" s="562" t="str">
        <f t="shared" si="5"/>
        <v>816479-0</v>
      </c>
      <c r="P175" s="78" t="str">
        <f>IF(ISNA(VLOOKUP(L175,'Contracts executed'!$B$25:$B$5156,1,FALSE)),"NOT EXECUTED","EXECUTED")</f>
        <v>NOT EXECUTED</v>
      </c>
      <c r="Q175" s="78" t="str">
        <f>IF(ISNA(VLOOKUP(J175,'Contracts executed'!$F$25:$F$5156,1,FALSE)),"NOT EXECUTED","EXECUTED")</f>
        <v>NOT EXECUTED</v>
      </c>
    </row>
    <row r="176" spans="1:17" s="562" customFormat="1" x14ac:dyDescent="0.2">
      <c r="A176" s="561">
        <v>42317</v>
      </c>
      <c r="B176" s="561">
        <v>42317</v>
      </c>
      <c r="C176" s="562" t="s">
        <v>3153</v>
      </c>
      <c r="D176" s="562" t="s">
        <v>3689</v>
      </c>
      <c r="E176" s="562" t="s">
        <v>673</v>
      </c>
      <c r="F176" s="562">
        <v>0</v>
      </c>
      <c r="H176" s="562" t="s">
        <v>3690</v>
      </c>
      <c r="I176" s="562" t="s">
        <v>3760</v>
      </c>
      <c r="J176" s="562" t="s">
        <v>3761</v>
      </c>
      <c r="K176" s="562" t="s">
        <v>577</v>
      </c>
      <c r="L176" s="563">
        <v>816487</v>
      </c>
      <c r="M176" s="562">
        <v>0</v>
      </c>
      <c r="N176" s="562" t="s">
        <v>1412</v>
      </c>
      <c r="O176" s="562" t="str">
        <f t="shared" si="5"/>
        <v>816487-0</v>
      </c>
      <c r="P176" s="78" t="str">
        <f>IF(ISNA(VLOOKUP(L176,'Contracts executed'!$B$25:$B$5156,1,FALSE)),"NOT EXECUTED","EXECUTED")</f>
        <v>NOT EXECUTED</v>
      </c>
      <c r="Q176" s="78" t="str">
        <f>IF(ISNA(VLOOKUP(J176,'Contracts executed'!$F$25:$F$5156,1,FALSE)),"NOT EXECUTED","EXECUTED")</f>
        <v>NOT EXECUTED</v>
      </c>
    </row>
    <row r="177" spans="1:17" s="562" customFormat="1" x14ac:dyDescent="0.2">
      <c r="A177" s="561">
        <v>42320</v>
      </c>
      <c r="B177" s="561">
        <v>42320</v>
      </c>
      <c r="C177" s="562" t="s">
        <v>243</v>
      </c>
      <c r="D177" s="562" t="s">
        <v>3689</v>
      </c>
      <c r="E177" s="562" t="s">
        <v>673</v>
      </c>
      <c r="F177" s="562">
        <v>0</v>
      </c>
      <c r="H177" s="562" t="s">
        <v>3690</v>
      </c>
      <c r="I177" s="562" t="s">
        <v>3762</v>
      </c>
      <c r="J177" s="562" t="s">
        <v>3763</v>
      </c>
      <c r="K177" s="562" t="s">
        <v>577</v>
      </c>
      <c r="L177" s="563">
        <v>816502</v>
      </c>
      <c r="M177" s="562">
        <v>0</v>
      </c>
      <c r="N177" s="562" t="s">
        <v>1340</v>
      </c>
      <c r="O177" s="562" t="str">
        <f t="shared" si="5"/>
        <v>816502-0</v>
      </c>
      <c r="P177" s="78" t="str">
        <f>IF(ISNA(VLOOKUP(L177,'Contracts executed'!$B$25:$B$5156,1,FALSE)),"NOT EXECUTED","EXECUTED")</f>
        <v>NOT EXECUTED</v>
      </c>
      <c r="Q177" s="78" t="str">
        <f>IF(ISNA(VLOOKUP(J177,'Contracts executed'!$F$25:$F$5156,1,FALSE)),"NOT EXECUTED","EXECUTED")</f>
        <v>NOT EXECUTED</v>
      </c>
    </row>
    <row r="178" spans="1:17" s="562" customFormat="1" x14ac:dyDescent="0.2">
      <c r="A178" s="561">
        <v>42320</v>
      </c>
      <c r="B178" s="561">
        <v>42339</v>
      </c>
      <c r="C178" s="562" t="s">
        <v>739</v>
      </c>
      <c r="D178" s="562" t="s">
        <v>3689</v>
      </c>
      <c r="E178" s="562" t="s">
        <v>673</v>
      </c>
      <c r="F178" s="562">
        <v>0</v>
      </c>
      <c r="H178" s="562" t="s">
        <v>3690</v>
      </c>
      <c r="I178" s="562" t="s">
        <v>3764</v>
      </c>
      <c r="J178" s="562" t="s">
        <v>3765</v>
      </c>
      <c r="K178" s="562" t="s">
        <v>577</v>
      </c>
      <c r="L178" s="563">
        <v>816505</v>
      </c>
      <c r="M178" s="562">
        <v>0</v>
      </c>
      <c r="N178" s="562" t="s">
        <v>1340</v>
      </c>
      <c r="O178" s="562" t="str">
        <f t="shared" si="5"/>
        <v>816505-0</v>
      </c>
      <c r="P178" s="78" t="str">
        <f>IF(ISNA(VLOOKUP(L178,'Contracts executed'!$B$25:$B$5156,1,FALSE)),"NOT EXECUTED","EXECUTED")</f>
        <v>NOT EXECUTED</v>
      </c>
      <c r="Q178" s="78" t="str">
        <f>IF(ISNA(VLOOKUP(J178,'Contracts executed'!$F$25:$F$5156,1,FALSE)),"NOT EXECUTED","EXECUTED")</f>
        <v>NOT EXECUTED</v>
      </c>
    </row>
    <row r="179" spans="1:17" s="562" customFormat="1" x14ac:dyDescent="0.2">
      <c r="A179" s="561">
        <v>42320</v>
      </c>
      <c r="B179" s="561">
        <v>42339</v>
      </c>
      <c r="C179" s="562" t="s">
        <v>739</v>
      </c>
      <c r="D179" s="562" t="s">
        <v>3689</v>
      </c>
      <c r="E179" s="562" t="s">
        <v>673</v>
      </c>
      <c r="F179" s="562">
        <v>0</v>
      </c>
      <c r="H179" s="562" t="s">
        <v>3690</v>
      </c>
      <c r="I179" s="562" t="s">
        <v>3766</v>
      </c>
      <c r="J179" s="562" t="s">
        <v>3767</v>
      </c>
      <c r="K179" s="562" t="s">
        <v>577</v>
      </c>
      <c r="L179" s="563">
        <v>816511</v>
      </c>
      <c r="M179" s="562">
        <v>0</v>
      </c>
      <c r="N179" s="562" t="s">
        <v>1340</v>
      </c>
      <c r="O179" s="562" t="str">
        <f t="shared" si="5"/>
        <v>816511-0</v>
      </c>
      <c r="P179" s="78" t="str">
        <f>IF(ISNA(VLOOKUP(L179,'Contracts executed'!$B$25:$B$5156,1,FALSE)),"NOT EXECUTED","EXECUTED")</f>
        <v>NOT EXECUTED</v>
      </c>
      <c r="Q179" s="78" t="str">
        <f>IF(ISNA(VLOOKUP(J179,'Contracts executed'!$F$25:$F$5156,1,FALSE)),"NOT EXECUTED","EXECUTED")</f>
        <v>NOT EXECUTED</v>
      </c>
    </row>
    <row r="180" spans="1:17" s="562" customFormat="1" x14ac:dyDescent="0.2">
      <c r="A180" s="561">
        <v>42320</v>
      </c>
      <c r="B180" s="561">
        <v>42339</v>
      </c>
      <c r="C180" s="562" t="s">
        <v>739</v>
      </c>
      <c r="D180" s="562" t="s">
        <v>3689</v>
      </c>
      <c r="E180" s="562" t="s">
        <v>673</v>
      </c>
      <c r="F180" s="562">
        <v>0</v>
      </c>
      <c r="H180" s="562" t="s">
        <v>3690</v>
      </c>
      <c r="I180" s="562" t="s">
        <v>3768</v>
      </c>
      <c r="J180" s="562" t="s">
        <v>3769</v>
      </c>
      <c r="K180" s="562" t="s">
        <v>577</v>
      </c>
      <c r="L180" s="563">
        <v>816512</v>
      </c>
      <c r="M180" s="562">
        <v>0</v>
      </c>
      <c r="N180" s="562" t="s">
        <v>1340</v>
      </c>
      <c r="O180" s="562" t="str">
        <f t="shared" si="5"/>
        <v>816512-0</v>
      </c>
      <c r="P180" s="78" t="str">
        <f>IF(ISNA(VLOOKUP(L180,'Contracts executed'!$B$25:$B$5156,1,FALSE)),"NOT EXECUTED","EXECUTED")</f>
        <v>NOT EXECUTED</v>
      </c>
      <c r="Q180" s="78" t="str">
        <f>IF(ISNA(VLOOKUP(J180,'Contracts executed'!$F$25:$F$5156,1,FALSE)),"NOT EXECUTED","EXECUTED")</f>
        <v>NOT EXECUTED</v>
      </c>
    </row>
    <row r="181" spans="1:17" s="562" customFormat="1" x14ac:dyDescent="0.2">
      <c r="A181" s="561">
        <v>42320</v>
      </c>
      <c r="B181" s="561">
        <v>42339</v>
      </c>
      <c r="C181" s="562" t="s">
        <v>739</v>
      </c>
      <c r="D181" s="562" t="s">
        <v>3689</v>
      </c>
      <c r="E181" s="562" t="s">
        <v>673</v>
      </c>
      <c r="F181" s="562">
        <v>0</v>
      </c>
      <c r="H181" s="562" t="s">
        <v>3690</v>
      </c>
      <c r="I181" s="562" t="s">
        <v>3770</v>
      </c>
      <c r="J181" s="562" t="s">
        <v>3771</v>
      </c>
      <c r="K181" s="562" t="s">
        <v>577</v>
      </c>
      <c r="L181" s="563">
        <v>816513</v>
      </c>
      <c r="M181" s="562">
        <v>0</v>
      </c>
      <c r="N181" s="562" t="s">
        <v>1340</v>
      </c>
      <c r="O181" s="562" t="str">
        <f t="shared" si="5"/>
        <v>816513-0</v>
      </c>
      <c r="P181" s="78" t="str">
        <f>IF(ISNA(VLOOKUP(L181,'Contracts executed'!$B$25:$B$5156,1,FALSE)),"NOT EXECUTED","EXECUTED")</f>
        <v>NOT EXECUTED</v>
      </c>
      <c r="Q181" s="78" t="str">
        <f>IF(ISNA(VLOOKUP(J181,'Contracts executed'!$F$25:$F$5156,1,FALSE)),"NOT EXECUTED","EXECUTED")</f>
        <v>NOT EXECUTED</v>
      </c>
    </row>
    <row r="182" spans="1:17" s="562" customFormat="1" x14ac:dyDescent="0.2">
      <c r="A182" s="561">
        <v>42320</v>
      </c>
      <c r="B182" s="561">
        <v>42339</v>
      </c>
      <c r="C182" s="562" t="s">
        <v>739</v>
      </c>
      <c r="D182" s="562" t="s">
        <v>3689</v>
      </c>
      <c r="E182" s="562" t="s">
        <v>673</v>
      </c>
      <c r="F182" s="562">
        <v>0</v>
      </c>
      <c r="H182" s="562" t="s">
        <v>3690</v>
      </c>
      <c r="I182" s="562" t="s">
        <v>3772</v>
      </c>
      <c r="J182" s="562" t="s">
        <v>3773</v>
      </c>
      <c r="K182" s="562" t="s">
        <v>577</v>
      </c>
      <c r="L182" s="563">
        <v>816514</v>
      </c>
      <c r="M182" s="562">
        <v>0</v>
      </c>
      <c r="N182" s="562" t="s">
        <v>1340</v>
      </c>
      <c r="O182" s="562" t="str">
        <f t="shared" si="5"/>
        <v>816514-0</v>
      </c>
      <c r="P182" s="78" t="str">
        <f>IF(ISNA(VLOOKUP(L182,'Contracts executed'!$B$25:$B$5156,1,FALSE)),"NOT EXECUTED","EXECUTED")</f>
        <v>NOT EXECUTED</v>
      </c>
      <c r="Q182" s="78" t="str">
        <f>IF(ISNA(VLOOKUP(J182,'Contracts executed'!$F$25:$F$5156,1,FALSE)),"NOT EXECUTED","EXECUTED")</f>
        <v>NOT EXECUTED</v>
      </c>
    </row>
    <row r="183" spans="1:17" s="562" customFormat="1" x14ac:dyDescent="0.2">
      <c r="A183" s="561">
        <v>42320</v>
      </c>
      <c r="B183" s="561">
        <v>42339</v>
      </c>
      <c r="C183" s="562" t="s">
        <v>739</v>
      </c>
      <c r="D183" s="562" t="s">
        <v>3689</v>
      </c>
      <c r="E183" s="562" t="s">
        <v>673</v>
      </c>
      <c r="F183" s="562">
        <v>0</v>
      </c>
      <c r="H183" s="562" t="s">
        <v>3690</v>
      </c>
      <c r="I183" s="562" t="s">
        <v>3774</v>
      </c>
      <c r="J183" s="562" t="s">
        <v>3775</v>
      </c>
      <c r="K183" s="562" t="s">
        <v>577</v>
      </c>
      <c r="L183" s="563">
        <v>816515</v>
      </c>
      <c r="M183" s="562">
        <v>0</v>
      </c>
      <c r="N183" s="562" t="s">
        <v>1340</v>
      </c>
      <c r="O183" s="562" t="str">
        <f t="shared" si="5"/>
        <v>816515-0</v>
      </c>
      <c r="P183" s="78" t="str">
        <f>IF(ISNA(VLOOKUP(L183,'Contracts executed'!$B$25:$B$5156,1,FALSE)),"NOT EXECUTED","EXECUTED")</f>
        <v>NOT EXECUTED</v>
      </c>
      <c r="Q183" s="78" t="str">
        <f>IF(ISNA(VLOOKUP(J183,'Contracts executed'!$F$25:$F$5156,1,FALSE)),"NOT EXECUTED","EXECUTED")</f>
        <v>NOT EXECUTED</v>
      </c>
    </row>
    <row r="184" spans="1:17" s="565" customFormat="1" x14ac:dyDescent="0.2">
      <c r="A184" s="561">
        <v>42339</v>
      </c>
      <c r="B184" s="561">
        <v>44165</v>
      </c>
      <c r="C184" s="562" t="s">
        <v>333</v>
      </c>
      <c r="D184" s="562" t="s">
        <v>3973</v>
      </c>
      <c r="E184" s="562" t="s">
        <v>673</v>
      </c>
      <c r="F184" s="562">
        <v>0</v>
      </c>
      <c r="G184" s="562"/>
      <c r="H184" s="562" t="s">
        <v>570</v>
      </c>
      <c r="I184" s="562" t="s">
        <v>3971</v>
      </c>
      <c r="J184" s="562" t="s">
        <v>3972</v>
      </c>
      <c r="K184" s="562" t="s">
        <v>240</v>
      </c>
      <c r="L184" s="563">
        <v>816615</v>
      </c>
      <c r="M184" s="562"/>
      <c r="N184" s="562" t="s">
        <v>1340</v>
      </c>
      <c r="O184" s="564">
        <v>816615</v>
      </c>
      <c r="P184" s="78" t="str">
        <f>IF(ISNA(VLOOKUP(L184,'Contracts executed'!$B$25:$B$5156,1,FALSE)),"NOT EXECUTED","EXECUTED")</f>
        <v>NOT EXECUTED</v>
      </c>
      <c r="Q184" s="78" t="str">
        <f>IF(ISNA(VLOOKUP(J184,'Contracts executed'!$F$25:$F$5156,1,FALSE)),"NOT EXECUTED","EXECUTED")</f>
        <v>NOT EXECUTED</v>
      </c>
    </row>
    <row r="185" spans="1:17" s="565" customFormat="1" x14ac:dyDescent="0.2">
      <c r="A185" s="561">
        <v>42339</v>
      </c>
      <c r="B185" s="561">
        <v>44165</v>
      </c>
      <c r="C185" s="562" t="s">
        <v>333</v>
      </c>
      <c r="D185" s="562" t="s">
        <v>3973</v>
      </c>
      <c r="E185" s="562" t="s">
        <v>673</v>
      </c>
      <c r="F185" s="562">
        <v>0</v>
      </c>
      <c r="G185" s="562"/>
      <c r="H185" s="562" t="s">
        <v>570</v>
      </c>
      <c r="I185" s="562" t="s">
        <v>3971</v>
      </c>
      <c r="J185" s="562" t="s">
        <v>3699</v>
      </c>
      <c r="K185" s="562" t="s">
        <v>224</v>
      </c>
      <c r="L185" s="563" t="s">
        <v>3974</v>
      </c>
      <c r="M185" s="562"/>
      <c r="N185" s="562" t="s">
        <v>1340</v>
      </c>
      <c r="O185" s="562" t="s">
        <v>3974</v>
      </c>
      <c r="P185" s="78" t="str">
        <f>IF(ISNA(VLOOKUP(L185,'Contracts executed'!$B$25:$B$5156,1,FALSE)),"NOT EXECUTED","EXECUTED")</f>
        <v>NOT EXECUTED</v>
      </c>
      <c r="Q185" s="78" t="str">
        <f>IF(ISNA(VLOOKUP(J185,'Contracts executed'!$F$25:$F$5156,1,FALSE)),"NOT EXECUTED","EXECUTED")</f>
        <v>NOT EXECUTED</v>
      </c>
    </row>
  </sheetData>
  <sheetProtection formatCells="0" formatColumns="0" formatRows="0" autoFilter="0"/>
  <autoFilter ref="A3:S185"/>
  <sortState ref="A277:S344">
    <sortCondition ref="A277:A344"/>
  </sortState>
  <customSheetViews>
    <customSheetView guid="{5495ECAE-4783-411D-818A-D8EDBC82D2AC}" scale="80" showAutoFilter="1" topLeftCell="K1">
      <pane ySplit="3" topLeftCell="A307" activePane="bottomLeft" state="frozen"/>
      <selection pane="bottomLeft" activeCell="P326" sqref="P326"/>
      <pageMargins left="0.7" right="0.7" top="0.75" bottom="0.75" header="0.3" footer="0.3"/>
      <pageSetup paperSize="5" orientation="landscape" r:id="rId1"/>
      <autoFilter ref="A3:S344"/>
    </customSheetView>
    <customSheetView guid="{99C96E53-20B8-4C39-B2E0-60BB02E5589C}" scale="80" showAutoFilter="1" topLeftCell="K1">
      <pane ySplit="3" topLeftCell="A307" activePane="bottomLeft" state="frozen"/>
      <selection pane="bottomLeft" activeCell="P326" sqref="P326"/>
      <pageMargins left="0.7" right="0.7" top="0.75" bottom="0.75" header="0.3" footer="0.3"/>
      <pageSetup paperSize="5" orientation="landscape" r:id="rId2"/>
      <autoFilter ref="A3:S344"/>
    </customSheetView>
    <customSheetView guid="{8FCB8EB8-4FC2-40FD-A64A-15756752189C}" scale="80" showAutoFilter="1">
      <pane ySplit="3" topLeftCell="A307" activePane="bottomLeft" state="frozen"/>
      <selection pane="bottomLeft" activeCell="D161" sqref="D161"/>
      <pageMargins left="0.7" right="0.7" top="0.75" bottom="0.75" header="0.3" footer="0.3"/>
      <pageSetup paperSize="5" orientation="landscape" r:id="rId3"/>
      <autoFilter ref="A3:S344"/>
    </customSheetView>
    <customSheetView guid="{D0527416-56DA-471C-B239-7844AAE5BBF2}" scale="80" showAutoFilter="1">
      <pane ySplit="3" topLeftCell="A307" activePane="bottomLeft" state="frozen"/>
      <selection pane="bottomLeft" activeCell="D357" sqref="D357"/>
      <pageMargins left="0.7" right="0.7" top="0.75" bottom="0.75" header="0.3" footer="0.3"/>
      <pageSetup paperSize="5" orientation="landscape" r:id="rId4"/>
      <autoFilter ref="A3:S344"/>
    </customSheetView>
    <customSheetView guid="{D2AF4B55-6288-4404-BDA4-57667A3D222B}" scale="80" showAutoFilter="1">
      <pane ySplit="3" topLeftCell="A298" activePane="bottomLeft" state="frozen"/>
      <selection pane="bottomLeft" activeCell="K268" sqref="K268"/>
      <pageMargins left="0.7" right="0.7" top="0.75" bottom="0.75" header="0.3" footer="0.3"/>
      <pageSetup paperSize="5" orientation="landscape" r:id="rId5"/>
      <autoFilter ref="A3:S344"/>
    </customSheetView>
    <customSheetView guid="{F121DFDB-F7EE-4DC0-9C56-78F12606351C}" scale="80" showAutoFilter="1" topLeftCell="I1">
      <pane ySplit="3" topLeftCell="A313" activePane="bottomLeft" state="frozen"/>
      <selection pane="bottomLeft" activeCell="J336" sqref="J336"/>
      <pageMargins left="0.7" right="0.7" top="0.75" bottom="0.75" header="0.3" footer="0.3"/>
      <pageSetup paperSize="5" orientation="landscape" r:id="rId6"/>
      <autoFilter ref="A3:S344"/>
    </customSheetView>
    <customSheetView guid="{408714B3-C490-4A0A-9E6B-4A6408ECE2F9}" scale="80" showAutoFilter="1">
      <pane ySplit="3" topLeftCell="A211" activePane="bottomLeft" state="frozen"/>
      <selection pane="bottomLeft" activeCell="F164" sqref="F164"/>
      <pageMargins left="0.7" right="0.7" top="0.75" bottom="0.75" header="0.3" footer="0.3"/>
      <pageSetup paperSize="5" orientation="landscape" r:id="rId7"/>
      <autoFilter ref="A3:S276"/>
    </customSheetView>
    <customSheetView guid="{B54B3B29-DBE5-4E05-B57A-733E861AD3D8}" scale="80" showAutoFilter="1">
      <pane ySplit="3" topLeftCell="A121" activePane="bottomLeft" state="frozen"/>
      <selection pane="bottomLeft" activeCell="F271" sqref="F271"/>
      <pageMargins left="0.7" right="0.7" top="0.75" bottom="0.75" header="0.3" footer="0.3"/>
      <pageSetup paperSize="5" orientation="landscape" r:id="rId8"/>
      <autoFilter ref="A3:S276"/>
    </customSheetView>
    <customSheetView guid="{15204AAF-F8D6-4F5C-B779-8142D767886E}" scale="80" showAutoFilter="1">
      <pane ySplit="3" topLeftCell="A4" activePane="bottomLeft" state="frozen"/>
      <selection pane="bottomLeft" activeCell="D31" sqref="D31"/>
      <pageMargins left="0.7" right="0.7" top="0.75" bottom="0.75" header="0.3" footer="0.3"/>
      <pageSetup paperSize="5" orientation="landscape" r:id="rId9"/>
      <autoFilter ref="A3:S199"/>
    </customSheetView>
    <customSheetView guid="{8B59E16A-52F3-478D-8070-E07F285B6736}" scale="80" showAutoFilter="1" topLeftCell="L1">
      <pane ySplit="3" topLeftCell="A145" activePane="bottomLeft" state="frozen"/>
      <selection pane="bottomLeft" activeCell="P199" sqref="P199"/>
      <pageMargins left="0.7" right="0.7" top="0.75" bottom="0.75" header="0.3" footer="0.3"/>
      <pageSetup paperSize="5" orientation="landscape" r:id="rId10"/>
      <autoFilter ref="A3:S199"/>
    </customSheetView>
    <customSheetView guid="{E86B1091-79BC-4885-BAD8-FD89DD72A1A1}" scale="80" showAutoFilter="1">
      <pane ySplit="3" topLeftCell="A4" activePane="bottomLeft" state="frozen"/>
      <selection pane="bottomLeft" activeCell="A122" sqref="A122"/>
      <pageMargins left="0.7" right="0.7" top="0.75" bottom="0.75" header="0.3" footer="0.3"/>
      <pageSetup paperSize="5" orientation="landscape" r:id="rId11"/>
      <autoFilter ref="A3:R226"/>
    </customSheetView>
    <customSheetView guid="{E948BCE7-2060-41BB-8D33-622594444302}" scale="80" showAutoFilter="1">
      <pane ySplit="6" topLeftCell="A7" activePane="bottomLeft" state="frozen"/>
      <selection pane="bottomLeft" activeCell="B21" sqref="B21"/>
      <pageMargins left="0.7" right="0.7" top="0.75" bottom="0.75" header="0.3" footer="0.3"/>
      <pageSetup paperSize="5" orientation="landscape" r:id="rId12"/>
      <autoFilter ref="A3:P253"/>
    </customSheetView>
    <customSheetView guid="{36D2D0A1-A13B-4BF2-9A8A-F42E50683E85}" scale="80" showAutoFilter="1">
      <pane ySplit="6" topLeftCell="A7" activePane="bottomLeft" state="frozen"/>
      <selection pane="bottomLeft" activeCell="B21" sqref="B21"/>
      <pageMargins left="0.7" right="0.7" top="0.75" bottom="0.75" header="0.3" footer="0.3"/>
      <pageSetup paperSize="5" orientation="landscape" r:id="rId13"/>
      <autoFilter ref="A3:P253"/>
    </customSheetView>
    <customSheetView guid="{18079F88-A1E0-412F-9473-D8F8B099181E}" scale="80" printArea="1" showAutoFilter="1" topLeftCell="D1">
      <pane ySplit="6" topLeftCell="A228" activePane="bottomLeft" state="frozen"/>
      <selection pane="bottomLeft" activeCell="J252" sqref="J252"/>
      <pageMargins left="0.7" right="0.7" top="0.75" bottom="0.75" header="0.3" footer="0.3"/>
      <pageSetup paperSize="5" orientation="landscape" r:id="rId14"/>
      <autoFilter ref="A3:P246"/>
    </customSheetView>
    <customSheetView guid="{82F36205-E67C-4794-BB0C-024D3E9E2E22}" scale="80" filter="1" showAutoFilter="1">
      <selection activeCell="C54" sqref="C54"/>
      <pageMargins left="0.7" right="0.7" top="0.75" bottom="0.75" header="0.3" footer="0.3"/>
      <pageSetup orientation="portrait" r:id="rId15"/>
      <autoFilter ref="A3:P120">
        <filterColumn colId="1">
          <filters>
            <filter val="Propane/ Services"/>
          </filters>
        </filterColumn>
      </autoFilter>
    </customSheetView>
    <customSheetView guid="{F976164E-0E99-4807-8FC3-52215D1D897C}" scale="80" filter="1" showAutoFilter="1">
      <pane ySplit="2.8125" topLeftCell="A88" activePane="bottomLeft"/>
      <selection pane="bottomLeft" activeCell="B113" sqref="B113"/>
      <pageMargins left="0.7" right="0.7" top="0.75" bottom="0.75" header="0.3" footer="0.3"/>
      <pageSetup orientation="portrait" r:id="rId16"/>
      <autoFilter ref="A3:P119">
        <filterColumn colId="3">
          <filters blank="1">
            <filter val="Candice MacLean"/>
            <filter val="Candice MacLean/Kevin Ross"/>
            <filter val="Colleen Gibson"/>
            <filter val="Elaine Cantlon"/>
            <filter val="Kevin Ross"/>
            <filter val="Lesley Dovichak"/>
            <filter val="Renato Lanfranchi"/>
            <filter val="Renato LanFranchie/Candice MacLean"/>
            <filter val="Stuart Kinnear"/>
            <filter val="Stuart Kinnear/Cassie Doucette"/>
          </filters>
        </filterColumn>
      </autoFilter>
    </customSheetView>
    <customSheetView guid="{4C04BD47-84CE-4273-ACF8-B93F72B2FC29}" scale="80" showAutoFilter="1">
      <pane ySplit="2.8125" topLeftCell="A64" activePane="bottomLeft"/>
      <selection pane="bottomLeft" activeCell="A119" sqref="A119"/>
      <pageMargins left="0.7" right="0.7" top="0.75" bottom="0.75" header="0.3" footer="0.3"/>
      <pageSetup orientation="portrait" r:id="rId17"/>
      <autoFilter ref="A3:P119">
        <sortState ref="A5:P147">
          <sortCondition ref="D3"/>
        </sortState>
      </autoFilter>
    </customSheetView>
    <customSheetView guid="{B7BCDC88-F3BD-48B0-8DD5-36B47A2B1128}" scale="80" filter="1" showAutoFilter="1" topLeftCell="E2">
      <selection activeCell="G151" sqref="G151"/>
      <pageMargins left="0.7" right="0.7" top="0.75" bottom="0.75" header="0.3" footer="0.3"/>
      <pageSetup orientation="portrait" r:id="rId18"/>
      <autoFilter ref="A3:P128">
        <filterColumn colId="3">
          <filters>
            <filter val="Colleen Gibson"/>
          </filters>
        </filterColumn>
        <sortState ref="A5:P159">
          <sortCondition ref="D3"/>
        </sortState>
      </autoFilter>
    </customSheetView>
    <customSheetView guid="{5FC3DCBB-1083-4C50-A3FD-B9D4538DA773}" scale="80" filter="1" showAutoFilter="1" topLeftCell="E1">
      <pane ySplit="2.8125" topLeftCell="A3" activePane="bottomLeft"/>
      <selection pane="bottomLeft" activeCell="O147" sqref="O147"/>
      <pageMargins left="0.7" right="0.7" top="0.75" bottom="0.75" header="0.3" footer="0.3"/>
      <pageSetup orientation="portrait" r:id="rId19"/>
      <autoFilter ref="A3:P159">
        <filterColumn colId="3">
          <filters>
            <filter val="Colleen Gibson"/>
          </filters>
        </filterColumn>
        <sortState ref="A5:P159">
          <sortCondition ref="D3"/>
        </sortState>
      </autoFilter>
    </customSheetView>
    <customSheetView guid="{743A6B8C-8B96-401A-AAC5-2EB1A52E66BC}" scale="90" filter="1" showAutoFilter="1">
      <selection activeCell="A112" sqref="A112"/>
      <pageMargins left="0.7" right="0.7" top="0.75" bottom="0.75" header="0.3" footer="0.3"/>
      <pageSetup orientation="portrait" r:id="rId20"/>
      <autoFilter ref="A3:P107">
        <filterColumn colId="3">
          <filters>
            <filter val="Colleen Gibson"/>
          </filters>
        </filterColumn>
        <sortState ref="A4:P108">
          <sortCondition ref="D3"/>
        </sortState>
      </autoFilter>
    </customSheetView>
    <customSheetView guid="{E78475F9-8E88-486A-B527-CF4D0005F119}" scale="80" showAutoFilter="1">
      <pane ySplit="6" topLeftCell="A16" activePane="bottomLeft" state="frozen"/>
      <selection pane="bottomLeft" activeCell="B31" sqref="B31"/>
      <pageMargins left="0.7" right="0.7" top="0.75" bottom="0.75" header="0.3" footer="0.3"/>
      <pageSetup paperSize="5" orientation="landscape" r:id="rId21"/>
      <autoFilter ref="A3:P37"/>
    </customSheetView>
    <customSheetView guid="{D5108DDB-1CA7-4882-8509-9DD5CB1D05D4}" scale="80" filter="1" showAutoFilter="1">
      <pane ySplit="3" topLeftCell="A4" activePane="bottomLeft" state="frozen"/>
      <selection pane="bottomLeft" activeCell="I243" sqref="I243"/>
      <pageMargins left="0.7" right="0.7" top="0.75" bottom="0.75" header="0.3" footer="0.3"/>
      <pageSetup paperSize="5" orientation="landscape" r:id="rId22"/>
      <autoFilter ref="A3:R232">
        <filterColumn colId="7">
          <filters>
            <filter val="Acosta, Javier"/>
          </filters>
        </filterColumn>
      </autoFilter>
    </customSheetView>
    <customSheetView guid="{6FC8E45E-B7EC-432F-999B-187E52E5BCD1}" scale="80" showAutoFilter="1">
      <pane ySplit="3" topLeftCell="A211" activePane="bottomLeft" state="frozen"/>
      <selection pane="bottomLeft" activeCell="D289" sqref="D289"/>
      <pageMargins left="0.7" right="0.7" top="0.75" bottom="0.75" header="0.3" footer="0.3"/>
      <pageSetup paperSize="5" orientation="landscape" r:id="rId23"/>
      <autoFilter ref="A3:S219"/>
    </customSheetView>
    <customSheetView guid="{1FBB4969-6CBF-41D4-A639-A7476D452D85}" scale="80" showAutoFilter="1">
      <pane ySplit="3" topLeftCell="A4" activePane="bottomLeft" state="frozen"/>
      <selection pane="bottomLeft" activeCell="F68" sqref="F68"/>
      <pageMargins left="0.7" right="0.7" top="0.75" bottom="0.75" header="0.3" footer="0.3"/>
      <pageSetup paperSize="5" orientation="landscape" r:id="rId24"/>
      <autoFilter ref="A3:S276"/>
    </customSheetView>
    <customSheetView guid="{8553E7FD-9F31-43F9-9E4D-7B67B2E0411A}" scale="80" showAutoFilter="1">
      <pane ySplit="3" topLeftCell="A4" activePane="bottomLeft" state="frozen"/>
      <selection pane="bottomLeft" activeCell="H230" sqref="H230:H236"/>
      <pageMargins left="0.7" right="0.7" top="0.75" bottom="0.75" header="0.3" footer="0.3"/>
      <pageSetup paperSize="5" orientation="landscape" r:id="rId25"/>
      <autoFilter ref="A3:S276"/>
    </customSheetView>
    <customSheetView guid="{6DA8A8FD-352D-4610-BC5A-169CD7F1B872}" scale="80" showAutoFilter="1">
      <pane ySplit="3" topLeftCell="A211" activePane="bottomLeft" state="frozen"/>
      <selection pane="bottomLeft" activeCell="F164" sqref="F164"/>
      <pageMargins left="0.7" right="0.7" top="0.75" bottom="0.75" header="0.3" footer="0.3"/>
      <pageSetup paperSize="5" orientation="landscape" r:id="rId26"/>
      <autoFilter ref="A3:S276"/>
    </customSheetView>
    <customSheetView guid="{2699C5E5-96D4-48DE-87D7-EC09646739BE}" scale="80" showAutoFilter="1" topLeftCell="I1">
      <pane ySplit="3" topLeftCell="A307" activePane="bottomLeft" state="frozen"/>
      <selection pane="bottomLeft" activeCell="N357" sqref="N357"/>
      <pageMargins left="0.7" right="0.7" top="0.75" bottom="0.75" header="0.3" footer="0.3"/>
      <pageSetup paperSize="5" orientation="landscape" r:id="rId27"/>
      <autoFilter ref="A3:S344"/>
    </customSheetView>
    <customSheetView guid="{FBCD9737-53FC-4BBA-9677-9554CB08187D}" scale="80" showAutoFilter="1">
      <pane ySplit="3" topLeftCell="A148" activePane="bottomLeft" state="frozen"/>
      <selection pane="bottomLeft" activeCell="D161" sqref="D161"/>
      <pageMargins left="0.7" right="0.7" top="0.75" bottom="0.75" header="0.3" footer="0.3"/>
      <pageSetup paperSize="5" orientation="landscape" r:id="rId28"/>
      <autoFilter ref="A3:S344"/>
    </customSheetView>
  </customSheetViews>
  <pageMargins left="0.7" right="0.7" top="0.75" bottom="0.75" header="0.3" footer="0.3"/>
  <pageSetup paperSize="5" orientation="landscape" r:id="rId2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U61"/>
  <sheetViews>
    <sheetView topLeftCell="A42" zoomScaleNormal="100" zoomScaleSheetLayoutView="115" workbookViewId="0">
      <selection activeCell="C53" sqref="C53"/>
    </sheetView>
  </sheetViews>
  <sheetFormatPr defaultRowHeight="11.25" x14ac:dyDescent="0.2"/>
  <cols>
    <col min="1" max="1" width="17.85546875" style="50" bestFit="1" customWidth="1"/>
    <col min="2" max="2" width="21.7109375" style="50" bestFit="1" customWidth="1"/>
    <col min="3" max="3" width="14.5703125" style="50" customWidth="1"/>
    <col min="4" max="4" width="15.85546875" style="50" customWidth="1"/>
    <col min="5" max="5" width="11.85546875" style="50" customWidth="1"/>
    <col min="6" max="7" width="12.140625" style="50" bestFit="1" customWidth="1"/>
    <col min="8" max="8" width="10.140625" style="50" bestFit="1" customWidth="1"/>
    <col min="9" max="9" width="22.7109375" style="50" customWidth="1"/>
    <col min="10" max="10" width="13.140625" style="42" customWidth="1"/>
    <col min="11" max="16384" width="9.140625" style="50"/>
  </cols>
  <sheetData>
    <row r="1" spans="1:10" x14ac:dyDescent="0.2">
      <c r="A1" s="185"/>
      <c r="B1" s="41" t="s">
        <v>284</v>
      </c>
      <c r="C1" s="41" t="s">
        <v>281</v>
      </c>
    </row>
    <row r="2" spans="1:10" x14ac:dyDescent="0.2">
      <c r="A2" s="185" t="s">
        <v>272</v>
      </c>
      <c r="B2" s="43">
        <v>0</v>
      </c>
      <c r="C2" s="44">
        <v>0</v>
      </c>
      <c r="E2" s="50" t="s">
        <v>291</v>
      </c>
    </row>
    <row r="3" spans="1:10" x14ac:dyDescent="0.2">
      <c r="A3" s="185" t="s">
        <v>273</v>
      </c>
      <c r="B3" s="43">
        <v>1</v>
      </c>
      <c r="C3" s="44">
        <v>3500000</v>
      </c>
      <c r="E3" s="50" t="s">
        <v>287</v>
      </c>
    </row>
    <row r="4" spans="1:10" x14ac:dyDescent="0.2">
      <c r="A4" s="185" t="s">
        <v>24</v>
      </c>
      <c r="B4" s="43">
        <v>2</v>
      </c>
      <c r="C4" s="44">
        <f>SUM(C20:C21)</f>
        <v>25022488.399999999</v>
      </c>
    </row>
    <row r="5" spans="1:10" x14ac:dyDescent="0.2">
      <c r="A5" s="186" t="s">
        <v>25</v>
      </c>
      <c r="B5" s="43">
        <v>2</v>
      </c>
      <c r="C5" s="44">
        <f>SUM(C22:C23)</f>
        <v>8400000</v>
      </c>
      <c r="E5" s="50" t="s">
        <v>99</v>
      </c>
    </row>
    <row r="6" spans="1:10" ht="12.75" customHeight="1" x14ac:dyDescent="0.2">
      <c r="A6" s="185" t="s">
        <v>26</v>
      </c>
      <c r="B6" s="43">
        <v>1</v>
      </c>
      <c r="C6" s="44">
        <f>C24</f>
        <v>200000</v>
      </c>
      <c r="E6" s="43" t="s">
        <v>3979</v>
      </c>
    </row>
    <row r="7" spans="1:10" x14ac:dyDescent="0.2">
      <c r="A7" s="186" t="s">
        <v>27</v>
      </c>
      <c r="B7" s="43">
        <v>6</v>
      </c>
      <c r="C7" s="44">
        <f>SUM(C25:C30)</f>
        <v>1238155</v>
      </c>
    </row>
    <row r="8" spans="1:10" x14ac:dyDescent="0.2">
      <c r="A8" s="185" t="s">
        <v>28</v>
      </c>
      <c r="B8" s="43">
        <v>2</v>
      </c>
      <c r="C8" s="44">
        <v>100000</v>
      </c>
    </row>
    <row r="9" spans="1:10" x14ac:dyDescent="0.2">
      <c r="A9" s="186" t="s">
        <v>29</v>
      </c>
      <c r="B9" s="43">
        <v>5</v>
      </c>
      <c r="C9" s="44">
        <v>5650000</v>
      </c>
    </row>
    <row r="10" spans="1:10" x14ac:dyDescent="0.2">
      <c r="A10" s="185" t="s">
        <v>30</v>
      </c>
      <c r="B10" s="43">
        <v>6</v>
      </c>
      <c r="C10" s="44">
        <f>SUBTOTAL(9,C38:C43)</f>
        <v>5410000</v>
      </c>
    </row>
    <row r="11" spans="1:10" x14ac:dyDescent="0.2">
      <c r="A11" s="186" t="s">
        <v>31</v>
      </c>
      <c r="B11" s="43">
        <v>1</v>
      </c>
      <c r="C11" s="44">
        <f>C44</f>
        <v>2900000</v>
      </c>
    </row>
    <row r="12" spans="1:10" x14ac:dyDescent="0.2">
      <c r="A12" s="185" t="s">
        <v>32</v>
      </c>
      <c r="B12" s="569">
        <v>2</v>
      </c>
      <c r="C12" s="44">
        <f>SUBTOTAL(9,C45:C46)</f>
        <v>3000000</v>
      </c>
    </row>
    <row r="13" spans="1:10" x14ac:dyDescent="0.2">
      <c r="A13" s="186" t="s">
        <v>33</v>
      </c>
      <c r="B13" s="49"/>
      <c r="C13" s="49"/>
    </row>
    <row r="16" spans="1:10" s="45" customFormat="1" ht="15" customHeight="1" x14ac:dyDescent="0.2">
      <c r="A16" s="187" t="s">
        <v>61</v>
      </c>
      <c r="B16" s="187" t="s">
        <v>62</v>
      </c>
      <c r="C16" s="188" t="s">
        <v>63</v>
      </c>
      <c r="D16" s="187" t="s">
        <v>64</v>
      </c>
      <c r="E16" s="189" t="s">
        <v>12</v>
      </c>
      <c r="F16" s="189" t="s">
        <v>65</v>
      </c>
      <c r="G16" s="189" t="s">
        <v>66</v>
      </c>
      <c r="H16" s="189" t="s">
        <v>67</v>
      </c>
      <c r="I16" s="189" t="s">
        <v>68</v>
      </c>
      <c r="J16" s="190" t="s">
        <v>76</v>
      </c>
    </row>
    <row r="17" spans="1:21" s="46" customFormat="1" ht="62.25" customHeight="1" x14ac:dyDescent="0.2">
      <c r="A17" s="191" t="s">
        <v>187</v>
      </c>
      <c r="B17" s="192" t="s">
        <v>293</v>
      </c>
      <c r="C17" s="193">
        <v>4750000</v>
      </c>
      <c r="D17" s="191" t="s">
        <v>35</v>
      </c>
      <c r="E17" s="194" t="s">
        <v>292</v>
      </c>
      <c r="F17" s="194">
        <v>41965</v>
      </c>
      <c r="G17" s="194">
        <v>41981</v>
      </c>
      <c r="H17" s="195">
        <v>42069</v>
      </c>
      <c r="I17" s="192" t="s">
        <v>294</v>
      </c>
      <c r="J17" s="47" t="s">
        <v>427</v>
      </c>
      <c r="M17" s="196"/>
      <c r="O17" s="197"/>
      <c r="P17" s="196"/>
      <c r="Q17" s="196"/>
      <c r="R17" s="198"/>
      <c r="T17" s="197"/>
      <c r="U17" s="197"/>
    </row>
    <row r="18" spans="1:21" s="46" customFormat="1" ht="56.25" x14ac:dyDescent="0.2">
      <c r="A18" s="191" t="s">
        <v>167</v>
      </c>
      <c r="B18" s="191" t="s">
        <v>168</v>
      </c>
      <c r="C18" s="193">
        <v>15000000</v>
      </c>
      <c r="D18" s="191" t="s">
        <v>286</v>
      </c>
      <c r="E18" s="194" t="s">
        <v>170</v>
      </c>
      <c r="F18" s="194">
        <v>41989</v>
      </c>
      <c r="G18" s="194">
        <v>42026</v>
      </c>
      <c r="H18" s="195">
        <v>42095</v>
      </c>
      <c r="I18" s="192" t="s">
        <v>390</v>
      </c>
      <c r="J18" s="47" t="s">
        <v>427</v>
      </c>
      <c r="M18" s="196"/>
      <c r="O18" s="197"/>
      <c r="P18" s="196"/>
      <c r="Q18" s="196"/>
      <c r="R18" s="198"/>
      <c r="T18" s="197"/>
      <c r="U18" s="197"/>
    </row>
    <row r="19" spans="1:21" x14ac:dyDescent="0.2">
      <c r="A19" s="48" t="s">
        <v>288</v>
      </c>
      <c r="B19" s="48" t="s">
        <v>289</v>
      </c>
      <c r="C19" s="124">
        <v>3500000</v>
      </c>
      <c r="D19" s="48" t="s">
        <v>36</v>
      </c>
      <c r="E19" s="48" t="s">
        <v>290</v>
      </c>
      <c r="F19" s="125">
        <v>42038</v>
      </c>
      <c r="G19" s="125">
        <v>42061</v>
      </c>
      <c r="H19" s="125">
        <v>42082</v>
      </c>
      <c r="I19" s="48"/>
      <c r="J19" s="48" t="s">
        <v>273</v>
      </c>
    </row>
    <row r="20" spans="1:21" ht="33.75" x14ac:dyDescent="0.2">
      <c r="A20" s="48" t="s">
        <v>187</v>
      </c>
      <c r="B20" s="126" t="s">
        <v>627</v>
      </c>
      <c r="C20" s="124">
        <v>10000000</v>
      </c>
      <c r="D20" s="48" t="s">
        <v>396</v>
      </c>
      <c r="E20" s="48" t="s">
        <v>628</v>
      </c>
      <c r="F20" s="125">
        <v>42087</v>
      </c>
      <c r="G20" s="125">
        <v>42121</v>
      </c>
      <c r="H20" s="125">
        <v>42128</v>
      </c>
      <c r="I20" s="126" t="s">
        <v>734</v>
      </c>
      <c r="J20" s="48" t="s">
        <v>24</v>
      </c>
    </row>
    <row r="21" spans="1:21" ht="56.25" x14ac:dyDescent="0.2">
      <c r="A21" s="48" t="s">
        <v>72</v>
      </c>
      <c r="B21" s="48" t="s">
        <v>73</v>
      </c>
      <c r="C21" s="124">
        <v>15022488.4</v>
      </c>
      <c r="D21" s="48" t="s">
        <v>124</v>
      </c>
      <c r="E21" s="127" t="s">
        <v>666</v>
      </c>
      <c r="F21" s="125">
        <v>42094</v>
      </c>
      <c r="G21" s="125">
        <v>42111</v>
      </c>
      <c r="H21" s="125">
        <v>42124</v>
      </c>
      <c r="I21" s="126" t="s">
        <v>1064</v>
      </c>
      <c r="J21" s="48" t="s">
        <v>24</v>
      </c>
    </row>
    <row r="22" spans="1:21" s="199" customFormat="1" ht="101.25" x14ac:dyDescent="0.2">
      <c r="A22" s="191" t="s">
        <v>187</v>
      </c>
      <c r="B22" s="126" t="s">
        <v>682</v>
      </c>
      <c r="C22" s="124">
        <v>7400000</v>
      </c>
      <c r="D22" s="48" t="s">
        <v>418</v>
      </c>
      <c r="E22" s="48" t="s">
        <v>1118</v>
      </c>
      <c r="F22" s="125">
        <v>42101</v>
      </c>
      <c r="G22" s="125">
        <v>42117</v>
      </c>
      <c r="H22" s="125">
        <v>42124</v>
      </c>
      <c r="I22" s="126" t="s">
        <v>1127</v>
      </c>
      <c r="J22" s="48" t="s">
        <v>25</v>
      </c>
    </row>
    <row r="23" spans="1:21" ht="33.75" x14ac:dyDescent="0.2">
      <c r="A23" s="48" t="s">
        <v>706</v>
      </c>
      <c r="B23" s="126" t="s">
        <v>709</v>
      </c>
      <c r="C23" s="124">
        <v>1000000</v>
      </c>
      <c r="D23" s="48" t="s">
        <v>200</v>
      </c>
      <c r="E23" s="48" t="s">
        <v>707</v>
      </c>
      <c r="F23" s="125">
        <v>42118</v>
      </c>
      <c r="G23" s="125">
        <v>42125</v>
      </c>
      <c r="H23" s="125">
        <v>42130</v>
      </c>
      <c r="I23" s="126" t="s">
        <v>708</v>
      </c>
      <c r="J23" s="48" t="s">
        <v>25</v>
      </c>
    </row>
    <row r="24" spans="1:21" ht="147.75" x14ac:dyDescent="0.2">
      <c r="A24" s="48" t="s">
        <v>42</v>
      </c>
      <c r="B24" s="48" t="s">
        <v>73</v>
      </c>
      <c r="C24" s="124">
        <v>200000</v>
      </c>
      <c r="D24" s="48" t="s">
        <v>200</v>
      </c>
      <c r="E24" s="48" t="s">
        <v>1076</v>
      </c>
      <c r="F24" s="125">
        <v>42132</v>
      </c>
      <c r="G24" s="125">
        <v>42137</v>
      </c>
      <c r="H24" s="125">
        <v>42149</v>
      </c>
      <c r="I24" s="200" t="s">
        <v>1114</v>
      </c>
      <c r="J24" s="48" t="s">
        <v>26</v>
      </c>
    </row>
    <row r="25" spans="1:21" x14ac:dyDescent="0.2">
      <c r="A25" s="48" t="s">
        <v>706</v>
      </c>
      <c r="B25" s="48" t="s">
        <v>1767</v>
      </c>
      <c r="C25" s="124">
        <v>61750</v>
      </c>
      <c r="D25" s="48" t="s">
        <v>200</v>
      </c>
      <c r="E25" s="48" t="s">
        <v>1771</v>
      </c>
      <c r="F25" s="125">
        <v>42164</v>
      </c>
      <c r="G25" s="125">
        <v>42171</v>
      </c>
      <c r="H25" s="125">
        <v>42194</v>
      </c>
      <c r="I25" s="583" t="s">
        <v>1777</v>
      </c>
      <c r="J25" s="48" t="s">
        <v>27</v>
      </c>
    </row>
    <row r="26" spans="1:21" x14ac:dyDescent="0.2">
      <c r="A26" s="48" t="s">
        <v>706</v>
      </c>
      <c r="B26" s="48" t="s">
        <v>1575</v>
      </c>
      <c r="C26" s="124">
        <v>305500</v>
      </c>
      <c r="D26" s="48" t="s">
        <v>200</v>
      </c>
      <c r="E26" s="48" t="s">
        <v>1772</v>
      </c>
      <c r="F26" s="125">
        <v>42164</v>
      </c>
      <c r="G26" s="125">
        <v>42171</v>
      </c>
      <c r="H26" s="125">
        <v>42191</v>
      </c>
      <c r="I26" s="584"/>
      <c r="J26" s="48" t="s">
        <v>27</v>
      </c>
    </row>
    <row r="27" spans="1:21" x14ac:dyDescent="0.2">
      <c r="A27" s="48" t="s">
        <v>706</v>
      </c>
      <c r="B27" s="48" t="s">
        <v>685</v>
      </c>
      <c r="C27" s="124">
        <v>330525</v>
      </c>
      <c r="D27" s="48" t="s">
        <v>200</v>
      </c>
      <c r="E27" s="48" t="s">
        <v>1773</v>
      </c>
      <c r="F27" s="125">
        <v>42164</v>
      </c>
      <c r="G27" s="125">
        <v>42171</v>
      </c>
      <c r="H27" s="125">
        <v>42194</v>
      </c>
      <c r="I27" s="584"/>
      <c r="J27" s="48" t="s">
        <v>27</v>
      </c>
    </row>
    <row r="28" spans="1:21" x14ac:dyDescent="0.2">
      <c r="A28" s="48" t="s">
        <v>706</v>
      </c>
      <c r="B28" s="48" t="s">
        <v>1768</v>
      </c>
      <c r="C28" s="124">
        <v>242125</v>
      </c>
      <c r="D28" s="48" t="s">
        <v>200</v>
      </c>
      <c r="E28" s="48" t="s">
        <v>1774</v>
      </c>
      <c r="F28" s="125">
        <v>42164</v>
      </c>
      <c r="G28" s="125">
        <v>42171</v>
      </c>
      <c r="H28" s="125">
        <v>42194</v>
      </c>
      <c r="I28" s="584"/>
      <c r="J28" s="48" t="s">
        <v>27</v>
      </c>
    </row>
    <row r="29" spans="1:21" x14ac:dyDescent="0.2">
      <c r="A29" s="48" t="s">
        <v>706</v>
      </c>
      <c r="B29" s="48" t="s">
        <v>1769</v>
      </c>
      <c r="C29" s="124">
        <v>33800</v>
      </c>
      <c r="D29" s="48" t="s">
        <v>200</v>
      </c>
      <c r="E29" s="48" t="s">
        <v>1775</v>
      </c>
      <c r="F29" s="125">
        <v>42164</v>
      </c>
      <c r="G29" s="125">
        <v>42171</v>
      </c>
      <c r="H29" s="125">
        <v>42194</v>
      </c>
      <c r="I29" s="584"/>
      <c r="J29" s="48" t="s">
        <v>27</v>
      </c>
    </row>
    <row r="30" spans="1:21" x14ac:dyDescent="0.2">
      <c r="A30" s="48" t="s">
        <v>706</v>
      </c>
      <c r="B30" s="48" t="s">
        <v>1770</v>
      </c>
      <c r="C30" s="124">
        <v>264455</v>
      </c>
      <c r="D30" s="48" t="s">
        <v>200</v>
      </c>
      <c r="E30" s="48" t="s">
        <v>1776</v>
      </c>
      <c r="F30" s="125">
        <v>42164</v>
      </c>
      <c r="G30" s="125">
        <v>42171</v>
      </c>
      <c r="H30" s="125">
        <v>42194</v>
      </c>
      <c r="I30" s="585"/>
      <c r="J30" s="48" t="s">
        <v>27</v>
      </c>
    </row>
    <row r="31" spans="1:21" ht="33.75" x14ac:dyDescent="0.2">
      <c r="A31" s="48" t="s">
        <v>2218</v>
      </c>
      <c r="B31" s="48" t="s">
        <v>2219</v>
      </c>
      <c r="C31" s="124">
        <v>100000</v>
      </c>
      <c r="D31" s="48" t="s">
        <v>286</v>
      </c>
      <c r="E31" s="48" t="s">
        <v>2220</v>
      </c>
      <c r="F31" s="125">
        <v>42205</v>
      </c>
      <c r="G31" s="125">
        <v>42222</v>
      </c>
      <c r="H31" s="125">
        <v>42236</v>
      </c>
      <c r="I31" s="242" t="s">
        <v>2221</v>
      </c>
      <c r="J31" s="48" t="s">
        <v>28</v>
      </c>
    </row>
    <row r="32" spans="1:21" ht="47.25" customHeight="1" x14ac:dyDescent="0.2">
      <c r="A32" s="48" t="s">
        <v>439</v>
      </c>
      <c r="B32" s="48" t="s">
        <v>2227</v>
      </c>
      <c r="C32" s="243" t="s">
        <v>2229</v>
      </c>
      <c r="D32" s="48" t="s">
        <v>286</v>
      </c>
      <c r="E32" s="48" t="s">
        <v>2228</v>
      </c>
      <c r="F32" s="125">
        <v>42208</v>
      </c>
      <c r="G32" s="125">
        <v>42229</v>
      </c>
      <c r="H32" s="48"/>
      <c r="I32" s="200" t="s">
        <v>2230</v>
      </c>
      <c r="J32" s="48" t="s">
        <v>28</v>
      </c>
    </row>
    <row r="33" spans="1:10" ht="33.75" x14ac:dyDescent="0.2">
      <c r="A33" s="48" t="s">
        <v>706</v>
      </c>
      <c r="B33" s="48" t="s">
        <v>2956</v>
      </c>
      <c r="C33" s="124">
        <v>650000</v>
      </c>
      <c r="D33" s="48" t="s">
        <v>200</v>
      </c>
      <c r="E33" s="48" t="s">
        <v>2951</v>
      </c>
      <c r="F33" s="125">
        <v>42229</v>
      </c>
      <c r="G33" s="125">
        <v>42236</v>
      </c>
      <c r="H33" s="125">
        <v>42247</v>
      </c>
      <c r="I33" s="126" t="s">
        <v>2955</v>
      </c>
      <c r="J33" s="48" t="s">
        <v>29</v>
      </c>
    </row>
    <row r="34" spans="1:10" ht="33.75" x14ac:dyDescent="0.2">
      <c r="A34" s="48" t="s">
        <v>706</v>
      </c>
      <c r="B34" s="48" t="s">
        <v>2957</v>
      </c>
      <c r="C34" s="124" t="s">
        <v>3233</v>
      </c>
      <c r="D34" s="48" t="s">
        <v>200</v>
      </c>
      <c r="E34" s="48" t="s">
        <v>2952</v>
      </c>
      <c r="F34" s="125">
        <v>42229</v>
      </c>
      <c r="G34" s="125">
        <v>42236</v>
      </c>
      <c r="H34" s="125">
        <v>42247</v>
      </c>
      <c r="I34" s="126" t="s">
        <v>2955</v>
      </c>
      <c r="J34" s="48" t="s">
        <v>29</v>
      </c>
    </row>
    <row r="35" spans="1:10" ht="33.75" x14ac:dyDescent="0.2">
      <c r="A35" s="48" t="s">
        <v>706</v>
      </c>
      <c r="B35" s="48" t="s">
        <v>3238</v>
      </c>
      <c r="C35" s="124" t="s">
        <v>3233</v>
      </c>
      <c r="D35" s="48" t="s">
        <v>200</v>
      </c>
      <c r="E35" s="48" t="s">
        <v>3413</v>
      </c>
      <c r="F35" s="125">
        <v>42229</v>
      </c>
      <c r="G35" s="125">
        <v>42236</v>
      </c>
      <c r="H35" s="125">
        <v>42247</v>
      </c>
      <c r="I35" s="126" t="s">
        <v>2955</v>
      </c>
      <c r="J35" s="48" t="s">
        <v>29</v>
      </c>
    </row>
    <row r="36" spans="1:10" ht="22.5" x14ac:dyDescent="0.2">
      <c r="A36" s="48" t="s">
        <v>706</v>
      </c>
      <c r="B36" s="48" t="s">
        <v>2958</v>
      </c>
      <c r="C36" s="124" t="s">
        <v>3233</v>
      </c>
      <c r="D36" s="48" t="s">
        <v>200</v>
      </c>
      <c r="E36" s="48" t="s">
        <v>2953</v>
      </c>
      <c r="F36" s="125">
        <v>42229</v>
      </c>
      <c r="G36" s="125">
        <v>42236</v>
      </c>
      <c r="H36" s="125">
        <v>42247</v>
      </c>
      <c r="I36" s="126" t="s">
        <v>2954</v>
      </c>
      <c r="J36" s="48" t="s">
        <v>29</v>
      </c>
    </row>
    <row r="37" spans="1:10" s="199" customFormat="1" ht="56.25" x14ac:dyDescent="0.2">
      <c r="A37" s="126" t="s">
        <v>187</v>
      </c>
      <c r="B37" s="126" t="s">
        <v>3114</v>
      </c>
      <c r="C37" s="312">
        <v>5000000</v>
      </c>
      <c r="D37" s="126" t="s">
        <v>418</v>
      </c>
      <c r="E37" s="126" t="s">
        <v>3115</v>
      </c>
      <c r="F37" s="125">
        <v>42243</v>
      </c>
      <c r="G37" s="125">
        <v>42262</v>
      </c>
      <c r="H37" s="125">
        <v>42269</v>
      </c>
      <c r="I37" s="126" t="s">
        <v>3244</v>
      </c>
      <c r="J37" s="126" t="s">
        <v>29</v>
      </c>
    </row>
    <row r="38" spans="1:10" s="199" customFormat="1" ht="22.5" x14ac:dyDescent="0.2">
      <c r="A38" s="48" t="s">
        <v>706</v>
      </c>
      <c r="B38" s="48" t="s">
        <v>1767</v>
      </c>
      <c r="C38" s="457">
        <v>50000</v>
      </c>
      <c r="D38" s="48" t="s">
        <v>200</v>
      </c>
      <c r="E38" s="48" t="s">
        <v>3111</v>
      </c>
      <c r="F38" s="125">
        <v>42242</v>
      </c>
      <c r="G38" s="125">
        <v>42249</v>
      </c>
      <c r="H38" s="47">
        <v>42248</v>
      </c>
      <c r="I38" s="126" t="s">
        <v>3130</v>
      </c>
      <c r="J38" s="48" t="s">
        <v>30</v>
      </c>
    </row>
    <row r="39" spans="1:10" ht="22.5" x14ac:dyDescent="0.2">
      <c r="A39" s="48" t="s">
        <v>706</v>
      </c>
      <c r="B39" s="48" t="s">
        <v>685</v>
      </c>
      <c r="C39" s="457">
        <v>800000</v>
      </c>
      <c r="D39" s="48" t="s">
        <v>200</v>
      </c>
      <c r="E39" s="48" t="s">
        <v>3112</v>
      </c>
      <c r="F39" s="125">
        <v>42242</v>
      </c>
      <c r="G39" s="125">
        <v>42249</v>
      </c>
      <c r="H39" s="47">
        <v>42262</v>
      </c>
      <c r="I39" s="126" t="s">
        <v>3130</v>
      </c>
      <c r="J39" s="48" t="s">
        <v>30</v>
      </c>
    </row>
    <row r="40" spans="1:10" ht="22.5" x14ac:dyDescent="0.2">
      <c r="A40" s="48" t="s">
        <v>706</v>
      </c>
      <c r="B40" s="48" t="s">
        <v>1770</v>
      </c>
      <c r="C40" s="457">
        <v>420000</v>
      </c>
      <c r="D40" s="48" t="s">
        <v>200</v>
      </c>
      <c r="E40" s="48" t="s">
        <v>3113</v>
      </c>
      <c r="F40" s="125">
        <v>42242</v>
      </c>
      <c r="G40" s="125">
        <v>42249</v>
      </c>
      <c r="H40" s="47">
        <v>42262</v>
      </c>
      <c r="I40" s="126" t="s">
        <v>3130</v>
      </c>
      <c r="J40" s="48" t="s">
        <v>30</v>
      </c>
    </row>
    <row r="41" spans="1:10" ht="22.5" x14ac:dyDescent="0.2">
      <c r="A41" s="48" t="s">
        <v>706</v>
      </c>
      <c r="B41" s="48" t="s">
        <v>1769</v>
      </c>
      <c r="C41" s="457">
        <v>140000</v>
      </c>
      <c r="D41" s="48" t="s">
        <v>200</v>
      </c>
      <c r="E41" s="48" t="s">
        <v>3414</v>
      </c>
      <c r="F41" s="125">
        <v>42272</v>
      </c>
      <c r="G41" s="125">
        <v>42279</v>
      </c>
      <c r="H41" s="47">
        <v>42286</v>
      </c>
      <c r="I41" s="126" t="s">
        <v>3130</v>
      </c>
      <c r="J41" s="48" t="s">
        <v>30</v>
      </c>
    </row>
    <row r="42" spans="1:10" ht="45" x14ac:dyDescent="0.2">
      <c r="A42" s="48" t="s">
        <v>41</v>
      </c>
      <c r="B42" s="48" t="s">
        <v>3231</v>
      </c>
      <c r="C42" s="124">
        <v>3000000</v>
      </c>
      <c r="D42" s="48" t="s">
        <v>36</v>
      </c>
      <c r="E42" s="48" t="s">
        <v>3232</v>
      </c>
      <c r="F42" s="125">
        <v>42257</v>
      </c>
      <c r="G42" s="125">
        <v>42278</v>
      </c>
      <c r="H42" s="125">
        <v>42292</v>
      </c>
      <c r="I42" s="126" t="s">
        <v>3234</v>
      </c>
      <c r="J42" s="48" t="s">
        <v>30</v>
      </c>
    </row>
    <row r="43" spans="1:10" ht="67.5" x14ac:dyDescent="0.2">
      <c r="A43" s="48" t="s">
        <v>187</v>
      </c>
      <c r="B43" s="48" t="s">
        <v>3235</v>
      </c>
      <c r="C43" s="124">
        <v>1000000</v>
      </c>
      <c r="D43" s="48" t="s">
        <v>418</v>
      </c>
      <c r="E43" s="48" t="s">
        <v>3236</v>
      </c>
      <c r="F43" s="125">
        <v>42263</v>
      </c>
      <c r="G43" s="125">
        <v>42277</v>
      </c>
      <c r="H43" s="125">
        <v>42285</v>
      </c>
      <c r="I43" s="126" t="s">
        <v>3403</v>
      </c>
      <c r="J43" s="48" t="s">
        <v>30</v>
      </c>
    </row>
    <row r="44" spans="1:10" ht="27" customHeight="1" x14ac:dyDescent="0.2">
      <c r="A44" s="48" t="s">
        <v>41</v>
      </c>
      <c r="B44" s="126" t="s">
        <v>3425</v>
      </c>
      <c r="C44" s="124">
        <v>2900000</v>
      </c>
      <c r="D44" s="48" t="s">
        <v>34</v>
      </c>
      <c r="E44" s="48" t="s">
        <v>3424</v>
      </c>
      <c r="F44" s="125">
        <v>42286</v>
      </c>
      <c r="G44" s="125">
        <v>42300</v>
      </c>
      <c r="H44" s="125">
        <v>42321</v>
      </c>
      <c r="I44" s="571" t="s">
        <v>3425</v>
      </c>
      <c r="J44" s="48" t="s">
        <v>31</v>
      </c>
    </row>
    <row r="45" spans="1:10" ht="33.75" x14ac:dyDescent="0.2">
      <c r="A45" s="48" t="s">
        <v>41</v>
      </c>
      <c r="B45" s="48" t="s">
        <v>3642</v>
      </c>
      <c r="C45" s="124">
        <v>1500000</v>
      </c>
      <c r="D45" s="48" t="s">
        <v>200</v>
      </c>
      <c r="E45" s="48" t="s">
        <v>3641</v>
      </c>
      <c r="F45" s="125">
        <v>42320</v>
      </c>
      <c r="G45" s="125">
        <v>42328</v>
      </c>
      <c r="H45" s="125">
        <v>42353</v>
      </c>
      <c r="I45" s="126" t="s">
        <v>4007</v>
      </c>
      <c r="J45" s="48" t="s">
        <v>32</v>
      </c>
    </row>
    <row r="46" spans="1:10" ht="78.75" x14ac:dyDescent="0.2">
      <c r="A46" s="126" t="s">
        <v>3777</v>
      </c>
      <c r="B46" s="48" t="s">
        <v>73</v>
      </c>
      <c r="C46" s="124">
        <v>1500000</v>
      </c>
      <c r="D46" s="48" t="s">
        <v>418</v>
      </c>
      <c r="E46" s="48" t="s">
        <v>3776</v>
      </c>
      <c r="F46" s="125">
        <v>42328</v>
      </c>
      <c r="G46" s="125">
        <v>42339</v>
      </c>
      <c r="H46" s="125">
        <v>42349</v>
      </c>
      <c r="I46" s="126" t="s">
        <v>3778</v>
      </c>
      <c r="J46" s="48" t="s">
        <v>32</v>
      </c>
    </row>
    <row r="47" spans="1:10" ht="45" x14ac:dyDescent="0.2">
      <c r="A47" s="48" t="s">
        <v>3993</v>
      </c>
      <c r="B47" s="48" t="s">
        <v>3992</v>
      </c>
      <c r="C47" s="124">
        <v>250000</v>
      </c>
      <c r="D47" s="48" t="s">
        <v>3991</v>
      </c>
      <c r="E47" s="48" t="s">
        <v>3994</v>
      </c>
      <c r="F47" s="125">
        <v>42262</v>
      </c>
      <c r="G47" s="125">
        <v>42324</v>
      </c>
      <c r="H47" s="125">
        <v>42339</v>
      </c>
      <c r="I47" s="126" t="s">
        <v>3995</v>
      </c>
      <c r="J47" s="48" t="s">
        <v>33</v>
      </c>
    </row>
    <row r="48" spans="1:10" ht="22.5" x14ac:dyDescent="0.2">
      <c r="A48" s="48" t="s">
        <v>3993</v>
      </c>
      <c r="B48" s="126" t="s">
        <v>3996</v>
      </c>
      <c r="C48" s="124">
        <v>2800200</v>
      </c>
      <c r="D48" s="48" t="s">
        <v>3991</v>
      </c>
      <c r="E48" s="48" t="s">
        <v>3997</v>
      </c>
      <c r="F48" s="125">
        <v>42252</v>
      </c>
      <c r="G48" s="125">
        <v>42296</v>
      </c>
      <c r="H48" s="125">
        <v>42339</v>
      </c>
      <c r="I48" s="126" t="s">
        <v>3998</v>
      </c>
      <c r="J48" s="48" t="s">
        <v>33</v>
      </c>
    </row>
    <row r="58" spans="4:4" x14ac:dyDescent="0.2">
      <c r="D58" s="232"/>
    </row>
    <row r="59" spans="4:4" x14ac:dyDescent="0.2">
      <c r="D59" s="232"/>
    </row>
    <row r="60" spans="4:4" x14ac:dyDescent="0.2">
      <c r="D60" s="232"/>
    </row>
    <row r="61" spans="4:4" x14ac:dyDescent="0.2">
      <c r="D61" s="232"/>
    </row>
  </sheetData>
  <autoFilter ref="A16:J48"/>
  <customSheetViews>
    <customSheetView guid="{5495ECAE-4783-411D-818A-D8EDBC82D2AC}" showAutoFilter="1" topLeftCell="A40">
      <selection activeCell="E46" sqref="E46"/>
      <rowBreaks count="1" manualBreakCount="1">
        <brk id="24" max="16383" man="1"/>
      </rowBreaks>
      <pageMargins left="0.7" right="0.7" top="0.75" bottom="0.75" header="0.3" footer="0.3"/>
      <pageSetup scale="64" orientation="landscape" r:id="rId1"/>
      <autoFilter ref="A16:J48"/>
    </customSheetView>
    <customSheetView guid="{99C96E53-20B8-4C39-B2E0-60BB02E5589C}" showAutoFilter="1" topLeftCell="B37">
      <selection activeCell="J48" sqref="J48"/>
      <rowBreaks count="1" manualBreakCount="1">
        <brk id="24" max="16383" man="1"/>
      </rowBreaks>
      <pageMargins left="0.7" right="0.7" top="0.75" bottom="0.75" header="0.3" footer="0.3"/>
      <pageSetup scale="64" orientation="landscape" r:id="rId2"/>
      <autoFilter ref="A16:J48"/>
    </customSheetView>
    <customSheetView guid="{8FCB8EB8-4FC2-40FD-A64A-15756752189C}" showAutoFilter="1">
      <selection activeCell="E10" sqref="E10"/>
      <rowBreaks count="1" manualBreakCount="1">
        <brk id="24" max="16383" man="1"/>
      </rowBreaks>
      <pageMargins left="0.7" right="0.7" top="0.75" bottom="0.75" header="0.3" footer="0.3"/>
      <pageSetup scale="64" orientation="landscape" r:id="rId3"/>
      <autoFilter ref="A16:J48"/>
    </customSheetView>
    <customSheetView guid="{D0527416-56DA-471C-B239-7844AAE5BBF2}" showAutoFilter="1" topLeftCell="A33">
      <selection activeCell="C46" sqref="C46"/>
      <rowBreaks count="1" manualBreakCount="1">
        <brk id="24" max="16383" man="1"/>
      </rowBreaks>
      <pageMargins left="0.7" right="0.7" top="0.75" bottom="0.75" header="0.3" footer="0.3"/>
      <pageSetup scale="64" orientation="landscape" r:id="rId4"/>
      <autoFilter ref="A16:J48"/>
    </customSheetView>
    <customSheetView guid="{D2AF4B55-6288-4404-BDA4-57667A3D222B}" showAutoFilter="1" topLeftCell="A40">
      <selection activeCell="C44" sqref="C44"/>
      <rowBreaks count="1" manualBreakCount="1">
        <brk id="24" max="16383" man="1"/>
      </rowBreaks>
      <pageMargins left="0.7" right="0.7" top="0.75" bottom="0.75" header="0.3" footer="0.3"/>
      <pageSetup scale="64" orientation="landscape" r:id="rId5"/>
      <autoFilter ref="A16:J48"/>
    </customSheetView>
    <customSheetView guid="{F121DFDB-F7EE-4DC0-9C56-78F12606351C}" showAutoFilter="1" topLeftCell="A40">
      <selection activeCell="G46" sqref="G46"/>
      <rowBreaks count="1" manualBreakCount="1">
        <brk id="24" max="16383" man="1"/>
      </rowBreaks>
      <pageMargins left="0.7" right="0.7" top="0.75" bottom="0.75" header="0.3" footer="0.3"/>
      <pageSetup scale="64" orientation="landscape" r:id="rId6"/>
      <autoFilter ref="A16:J48"/>
    </customSheetView>
    <customSheetView guid="{408714B3-C490-4A0A-9E6B-4A6408ECE2F9}" topLeftCell="A13">
      <selection activeCell="A36" sqref="A36"/>
      <rowBreaks count="1" manualBreakCount="1">
        <brk id="24" max="16383" man="1"/>
      </rowBreaks>
      <pageMargins left="0.7" right="0.7" top="0.75" bottom="0.75" header="0.3" footer="0.3"/>
      <pageSetup scale="64" orientation="landscape" r:id="rId7"/>
    </customSheetView>
    <customSheetView guid="{B54B3B29-DBE5-4E05-B57A-733E861AD3D8}" topLeftCell="A28">
      <selection activeCell="I24" sqref="I24"/>
      <rowBreaks count="1" manualBreakCount="1">
        <brk id="24" max="16383" man="1"/>
      </rowBreaks>
      <pageMargins left="0.7" right="0.7" top="0.75" bottom="0.75" header="0.3" footer="0.3"/>
      <pageSetup scale="64" orientation="landscape" r:id="rId8"/>
    </customSheetView>
    <customSheetView guid="{15204AAF-F8D6-4F5C-B779-8142D767886E}" topLeftCell="A25">
      <selection activeCell="M36" sqref="M36"/>
      <rowBreaks count="1" manualBreakCount="1">
        <brk id="24" max="16383" man="1"/>
      </rowBreaks>
      <pageMargins left="0.7" right="0.7" top="0.75" bottom="0.75" header="0.3" footer="0.3"/>
      <pageSetup scale="64" orientation="landscape" r:id="rId9"/>
    </customSheetView>
    <customSheetView guid="{8B59E16A-52F3-478D-8070-E07F285B6736}" printArea="1">
      <selection activeCell="M36" sqref="M36"/>
      <rowBreaks count="1" manualBreakCount="1">
        <brk id="24" max="16383" man="1"/>
      </rowBreaks>
      <pageMargins left="0.7" right="0.7" top="0.75" bottom="0.75" header="0.3" footer="0.3"/>
      <pageSetup scale="64" orientation="landscape" r:id="rId10"/>
    </customSheetView>
    <customSheetView guid="{E86B1091-79BC-4885-BAD8-FD89DD72A1A1}" topLeftCell="A25">
      <selection activeCell="C24" sqref="C24"/>
      <pageMargins left="0.7" right="0.7" top="0.75" bottom="0.75" header="0.3" footer="0.3"/>
      <pageSetup scale="92" orientation="landscape" r:id="rId11"/>
    </customSheetView>
    <customSheetView guid="{E948BCE7-2060-41BB-8D33-622594444302}" topLeftCell="A22">
      <selection activeCell="E22" sqref="E22"/>
      <pageMargins left="0.7" right="0.7" top="0.75" bottom="0.75" header="0.3" footer="0.3"/>
      <pageSetup scale="92" orientation="landscape" r:id="rId12"/>
    </customSheetView>
    <customSheetView guid="{36D2D0A1-A13B-4BF2-9A8A-F42E50683E85}" topLeftCell="A22">
      <selection activeCell="E22" sqref="E22"/>
      <pageMargins left="0.7" right="0.7" top="0.75" bottom="0.75" header="0.3" footer="0.3"/>
      <pageSetup scale="92" orientation="landscape" r:id="rId13"/>
    </customSheetView>
    <customSheetView guid="{18079F88-A1E0-412F-9473-D8F8B099181E}" topLeftCell="A9">
      <selection activeCell="F22" sqref="F22"/>
      <pageMargins left="0.7" right="0.7" top="0.75" bottom="0.75" header="0.3" footer="0.3"/>
      <pageSetup scale="92" orientation="landscape" r:id="rId14"/>
    </customSheetView>
    <customSheetView guid="{E78475F9-8E88-486A-B527-CF4D0005F119}">
      <selection activeCell="K23" sqref="K23"/>
      <pageMargins left="0.7" right="0.7" top="0.75" bottom="0.75" header="0.3" footer="0.3"/>
      <pageSetup orientation="landscape" r:id="rId15"/>
    </customSheetView>
    <customSheetView guid="{D5108DDB-1CA7-4882-8509-9DD5CB1D05D4}" topLeftCell="A25">
      <selection activeCell="E63" sqref="E63"/>
      <rowBreaks count="1" manualBreakCount="1">
        <brk id="24" max="16383" man="1"/>
      </rowBreaks>
      <pageMargins left="0.7" right="0.7" top="0.75" bottom="0.75" header="0.3" footer="0.3"/>
      <pageSetup scale="64" orientation="landscape" r:id="rId16"/>
    </customSheetView>
    <customSheetView guid="{6FC8E45E-B7EC-432F-999B-187E52E5BCD1}" topLeftCell="A25">
      <selection activeCell="F40" sqref="F40"/>
      <rowBreaks count="1" manualBreakCount="1">
        <brk id="24" max="16383" man="1"/>
      </rowBreaks>
      <pageMargins left="0.7" right="0.7" top="0.75" bottom="0.75" header="0.3" footer="0.3"/>
      <pageSetup scale="64" orientation="landscape" r:id="rId17"/>
    </customSheetView>
    <customSheetView guid="{1FBB4969-6CBF-41D4-A639-A7476D452D85}" topLeftCell="A40">
      <selection activeCell="E11" sqref="E11"/>
      <rowBreaks count="1" manualBreakCount="1">
        <brk id="24" max="16383" man="1"/>
      </rowBreaks>
      <pageMargins left="0.7" right="0.7" top="0.75" bottom="0.75" header="0.3" footer="0.3"/>
      <pageSetup scale="64" orientation="landscape" r:id="rId18"/>
    </customSheetView>
    <customSheetView guid="{8553E7FD-9F31-43F9-9E4D-7B67B2E0411A}" topLeftCell="A4">
      <selection activeCell="I44" sqref="I44"/>
      <rowBreaks count="1" manualBreakCount="1">
        <brk id="24" max="16383" man="1"/>
      </rowBreaks>
      <pageMargins left="0.7" right="0.7" top="0.75" bottom="0.75" header="0.3" footer="0.3"/>
      <pageSetup scale="64" orientation="landscape" r:id="rId19"/>
    </customSheetView>
    <customSheetView guid="{6DA8A8FD-352D-4610-BC5A-169CD7F1B872}" topLeftCell="A13">
      <selection activeCell="A36" sqref="A36"/>
      <rowBreaks count="1" manualBreakCount="1">
        <brk id="24" max="16383" man="1"/>
      </rowBreaks>
      <pageMargins left="0.7" right="0.7" top="0.75" bottom="0.75" header="0.3" footer="0.3"/>
      <pageSetup scale="64" orientation="landscape" r:id="rId20"/>
    </customSheetView>
    <customSheetView guid="{2699C5E5-96D4-48DE-87D7-EC09646739BE}" showAutoFilter="1" topLeftCell="A33">
      <selection activeCell="C46" sqref="C46"/>
      <rowBreaks count="1" manualBreakCount="1">
        <brk id="24" max="16383" man="1"/>
      </rowBreaks>
      <pageMargins left="0.7" right="0.7" top="0.75" bottom="0.75" header="0.3" footer="0.3"/>
      <pageSetup scale="64" orientation="landscape" r:id="rId21"/>
      <autoFilter ref="A16:J48"/>
    </customSheetView>
    <customSheetView guid="{FBCD9737-53FC-4BBA-9677-9554CB08187D}" showAutoFilter="1">
      <selection activeCell="E10" sqref="E10"/>
      <rowBreaks count="1" manualBreakCount="1">
        <brk id="24" max="16383" man="1"/>
      </rowBreaks>
      <pageMargins left="0.7" right="0.7" top="0.75" bottom="0.75" header="0.3" footer="0.3"/>
      <pageSetup scale="64" orientation="landscape" r:id="rId22"/>
      <autoFilter ref="A16:J48"/>
    </customSheetView>
  </customSheetViews>
  <mergeCells count="1">
    <mergeCell ref="I25:I30"/>
  </mergeCells>
  <pageMargins left="0.7" right="0.7" top="0.75" bottom="0.75" header="0.3" footer="0.3"/>
  <pageSetup scale="64" orientation="landscape" r:id="rId23"/>
  <rowBreaks count="1" manualBreakCount="1">
    <brk id="24" max="16383" man="1"/>
  </rowBreaks>
  <legacyDrawing r:id="rId2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B1787"/>
  <sheetViews>
    <sheetView zoomScale="60" zoomScaleNormal="60" workbookViewId="0">
      <selection activeCell="E17" sqref="E17"/>
    </sheetView>
  </sheetViews>
  <sheetFormatPr defaultColWidth="14.85546875" defaultRowHeight="15" x14ac:dyDescent="0.25"/>
  <cols>
    <col min="1" max="1" width="16" style="378" customWidth="1"/>
    <col min="2" max="2" width="18.7109375" style="378" customWidth="1"/>
    <col min="3" max="3" width="15.42578125" style="378" customWidth="1"/>
    <col min="4" max="4" width="10.7109375" style="378" customWidth="1"/>
    <col min="5" max="5" width="27.85546875" style="378" customWidth="1"/>
    <col min="6" max="6" width="63.140625" style="378" customWidth="1"/>
    <col min="7" max="7" width="61.85546875" style="378" customWidth="1"/>
    <col min="8" max="11" width="14.85546875" style="378" customWidth="1"/>
    <col min="12" max="12" width="7.85546875" style="378" customWidth="1"/>
    <col min="13" max="13" width="10.42578125" style="378" customWidth="1"/>
    <col min="14" max="14" width="22" style="378" customWidth="1"/>
    <col min="15" max="15" width="20.28515625" style="378" customWidth="1"/>
    <col min="16" max="16" width="20.42578125" style="378" customWidth="1"/>
    <col min="17" max="20" width="14.85546875" style="378" customWidth="1"/>
    <col min="21" max="21" width="23.42578125" style="378" customWidth="1"/>
    <col min="22" max="22" width="17" style="454" customWidth="1"/>
    <col min="23" max="23" width="14.85546875" style="378" customWidth="1"/>
    <col min="24" max="24" width="17.5703125" style="378" customWidth="1"/>
    <col min="25" max="25" width="16.7109375" style="378" bestFit="1" customWidth="1"/>
    <col min="26" max="16384" width="14.85546875" style="378"/>
  </cols>
  <sheetData>
    <row r="1" spans="1:28" s="362" customFormat="1" ht="26.25" x14ac:dyDescent="0.25">
      <c r="A1" s="379" t="s">
        <v>1105</v>
      </c>
      <c r="V1" s="380"/>
      <c r="X1" s="381"/>
      <c r="Y1" s="381"/>
      <c r="Z1" s="381"/>
      <c r="AA1" s="381"/>
      <c r="AB1" s="381"/>
    </row>
    <row r="2" spans="1:28" s="362" customFormat="1" ht="25.5" customHeight="1" x14ac:dyDescent="0.25">
      <c r="A2" s="382" t="s">
        <v>297</v>
      </c>
      <c r="G2" s="384"/>
      <c r="H2" s="384"/>
      <c r="I2" s="383"/>
      <c r="J2" s="383"/>
      <c r="K2" s="383"/>
      <c r="L2" s="383"/>
      <c r="M2" s="384"/>
      <c r="N2" s="384"/>
      <c r="O2" s="384"/>
      <c r="P2" s="384"/>
      <c r="Q2" s="384"/>
      <c r="R2" s="384"/>
      <c r="S2" s="384"/>
      <c r="T2" s="384"/>
      <c r="U2" s="384"/>
      <c r="V2" s="385"/>
      <c r="W2" s="386"/>
      <c r="X2" s="381"/>
      <c r="Y2" s="381"/>
      <c r="Z2" s="381"/>
      <c r="AA2" s="381"/>
      <c r="AB2" s="381"/>
    </row>
    <row r="3" spans="1:28" s="362" customFormat="1" ht="25.5" customHeight="1" x14ac:dyDescent="0.25">
      <c r="A3" s="382"/>
      <c r="G3" s="384"/>
      <c r="H3" s="384"/>
      <c r="I3" s="383"/>
      <c r="J3" s="383"/>
      <c r="K3" s="383"/>
      <c r="L3" s="383"/>
      <c r="M3" s="384"/>
      <c r="N3" s="384"/>
      <c r="O3" s="384"/>
      <c r="P3" s="384"/>
      <c r="Q3" s="384"/>
      <c r="R3" s="384"/>
      <c r="S3" s="384"/>
      <c r="T3" s="384"/>
      <c r="U3" s="384"/>
      <c r="V3" s="385"/>
      <c r="W3" s="386"/>
      <c r="X3" s="381"/>
      <c r="Y3" s="381"/>
      <c r="Z3" s="381"/>
      <c r="AA3" s="381"/>
      <c r="AB3" s="381"/>
    </row>
    <row r="4" spans="1:28" s="362" customFormat="1" ht="16.5" customHeight="1" x14ac:dyDescent="0.25">
      <c r="A4" s="382"/>
      <c r="F4" s="392" t="s">
        <v>2191</v>
      </c>
      <c r="G4" s="397">
        <v>183</v>
      </c>
      <c r="H4" s="384"/>
      <c r="I4" s="383"/>
      <c r="J4" s="383"/>
      <c r="K4" s="383"/>
      <c r="L4" s="383"/>
      <c r="M4" s="384"/>
      <c r="N4" s="384"/>
      <c r="O4" s="384"/>
      <c r="P4" s="384"/>
      <c r="Q4" s="384"/>
      <c r="R4" s="384"/>
      <c r="S4" s="384"/>
      <c r="T4" s="384"/>
      <c r="U4" s="384"/>
      <c r="V4" s="385"/>
      <c r="W4" s="386"/>
      <c r="X4" s="381"/>
      <c r="Y4" s="381"/>
      <c r="Z4" s="381"/>
      <c r="AA4" s="381"/>
      <c r="AB4" s="381"/>
    </row>
    <row r="5" spans="1:28" s="363" customFormat="1" x14ac:dyDescent="0.25">
      <c r="H5" s="388"/>
      <c r="I5" s="387"/>
      <c r="J5" s="387"/>
      <c r="K5" s="387"/>
      <c r="L5" s="383"/>
      <c r="M5" s="383"/>
      <c r="N5" s="387"/>
      <c r="O5" s="383"/>
      <c r="P5" s="383"/>
      <c r="Q5" s="383"/>
      <c r="R5" s="383"/>
      <c r="S5" s="383"/>
      <c r="T5" s="383"/>
      <c r="U5" s="388"/>
      <c r="V5" s="389"/>
      <c r="W5" s="386"/>
      <c r="X5" s="390"/>
      <c r="Y5" s="390"/>
      <c r="Z5" s="390"/>
      <c r="AA5" s="390"/>
      <c r="AB5" s="390"/>
    </row>
    <row r="6" spans="1:28" s="363" customFormat="1" x14ac:dyDescent="0.25">
      <c r="F6" s="383"/>
      <c r="G6" s="455" t="s">
        <v>1330</v>
      </c>
      <c r="H6" s="388"/>
      <c r="I6" s="387"/>
      <c r="J6" s="387"/>
      <c r="K6" s="387"/>
      <c r="L6" s="383"/>
      <c r="M6" s="383"/>
      <c r="N6" s="391"/>
      <c r="O6" s="383"/>
      <c r="P6" s="383"/>
      <c r="Q6" s="383"/>
      <c r="R6" s="383"/>
      <c r="S6" s="383"/>
      <c r="T6" s="383"/>
      <c r="U6" s="388"/>
      <c r="V6" s="389"/>
      <c r="W6" s="386"/>
      <c r="X6" s="390"/>
      <c r="Y6" s="390"/>
      <c r="Z6" s="390"/>
      <c r="AA6" s="390"/>
      <c r="AB6" s="390"/>
    </row>
    <row r="7" spans="1:28" s="363" customFormat="1" x14ac:dyDescent="0.25">
      <c r="A7" s="363" t="s">
        <v>281</v>
      </c>
      <c r="B7" s="364" t="s">
        <v>281</v>
      </c>
      <c r="C7" s="364" t="s">
        <v>285</v>
      </c>
      <c r="F7" s="396" t="s">
        <v>2</v>
      </c>
      <c r="G7" s="364">
        <f>27+13+32+18+11+7+13+6+11</f>
        <v>138</v>
      </c>
      <c r="H7" s="388"/>
      <c r="I7" s="387"/>
      <c r="J7" s="387"/>
      <c r="K7" s="387"/>
      <c r="L7" s="383"/>
      <c r="M7" s="383"/>
      <c r="N7" s="387"/>
      <c r="O7" s="383"/>
      <c r="P7" s="383"/>
      <c r="Q7" s="383"/>
      <c r="R7" s="383"/>
      <c r="S7" s="383"/>
      <c r="T7" s="383"/>
      <c r="U7" s="388"/>
      <c r="V7" s="389"/>
      <c r="W7" s="386"/>
      <c r="X7" s="390"/>
      <c r="Y7" s="390"/>
      <c r="Z7" s="390"/>
      <c r="AA7" s="390"/>
      <c r="AB7" s="390"/>
    </row>
    <row r="8" spans="1:28" s="363" customFormat="1" x14ac:dyDescent="0.25">
      <c r="A8" s="392" t="s">
        <v>272</v>
      </c>
      <c r="B8" s="365">
        <v>4985044.5599999996</v>
      </c>
      <c r="C8" s="393">
        <v>14</v>
      </c>
      <c r="D8" s="394" t="s">
        <v>4432</v>
      </c>
      <c r="E8" s="395"/>
      <c r="F8" s="396" t="s">
        <v>3</v>
      </c>
      <c r="G8" s="364">
        <f>4+9+11+5+8+2+5+12</f>
        <v>56</v>
      </c>
      <c r="H8" s="388"/>
      <c r="I8" s="387"/>
      <c r="J8" s="387"/>
      <c r="K8" s="387"/>
      <c r="L8" s="383"/>
      <c r="M8" s="383"/>
      <c r="N8" s="387"/>
      <c r="O8" s="383"/>
      <c r="P8" s="383"/>
      <c r="Q8" s="383"/>
      <c r="R8" s="383"/>
      <c r="S8" s="383"/>
      <c r="T8" s="383"/>
      <c r="U8" s="388"/>
      <c r="V8" s="389"/>
      <c r="W8" s="386"/>
      <c r="X8" s="390"/>
      <c r="Y8" s="390"/>
      <c r="Z8" s="390"/>
      <c r="AA8" s="390"/>
      <c r="AB8" s="390"/>
    </row>
    <row r="9" spans="1:28" s="363" customFormat="1" x14ac:dyDescent="0.25">
      <c r="A9" s="392" t="s">
        <v>273</v>
      </c>
      <c r="B9" s="365">
        <v>11705900</v>
      </c>
      <c r="C9" s="393">
        <v>11</v>
      </c>
      <c r="D9" s="394" t="s">
        <v>4432</v>
      </c>
      <c r="F9" s="396" t="s">
        <v>4</v>
      </c>
      <c r="G9" s="364">
        <f>21+18+41+10+11+6+16+52</f>
        <v>175</v>
      </c>
      <c r="H9" s="388"/>
      <c r="I9" s="399"/>
      <c r="J9" s="387"/>
      <c r="K9" s="387"/>
      <c r="L9" s="383"/>
      <c r="M9" s="383"/>
      <c r="N9" s="387"/>
      <c r="O9" s="383"/>
      <c r="P9" s="383"/>
      <c r="Q9" s="383"/>
      <c r="R9" s="383"/>
      <c r="S9" s="383"/>
      <c r="T9" s="383"/>
      <c r="U9" s="388"/>
      <c r="V9" s="389"/>
      <c r="W9" s="386"/>
      <c r="X9" s="390"/>
      <c r="Y9" s="390"/>
      <c r="Z9" s="390"/>
      <c r="AA9" s="390"/>
      <c r="AB9" s="390"/>
    </row>
    <row r="10" spans="1:28" s="363" customFormat="1" x14ac:dyDescent="0.25">
      <c r="A10" s="392" t="s">
        <v>24</v>
      </c>
      <c r="B10" s="365">
        <v>57216692</v>
      </c>
      <c r="C10" s="393">
        <v>53</v>
      </c>
      <c r="D10" s="394" t="s">
        <v>4432</v>
      </c>
      <c r="F10" s="396" t="s">
        <v>276</v>
      </c>
      <c r="G10" s="364">
        <f>7+2+3+1+11+6+26+6+22</f>
        <v>84</v>
      </c>
      <c r="H10" s="388"/>
      <c r="I10" s="387"/>
      <c r="J10" s="387"/>
      <c r="K10" s="387"/>
      <c r="L10" s="383"/>
      <c r="M10" s="383"/>
      <c r="N10" s="387"/>
      <c r="O10" s="383"/>
      <c r="P10" s="383"/>
      <c r="Q10" s="383"/>
      <c r="R10" s="383"/>
      <c r="S10" s="383"/>
      <c r="T10" s="383"/>
      <c r="U10" s="388"/>
      <c r="V10" s="389"/>
      <c r="W10" s="386"/>
      <c r="X10" s="390"/>
      <c r="Y10" s="390"/>
      <c r="Z10" s="390"/>
      <c r="AA10" s="390"/>
      <c r="AB10" s="390"/>
    </row>
    <row r="11" spans="1:28" s="363" customFormat="1" x14ac:dyDescent="0.25">
      <c r="A11" s="396" t="s">
        <v>25</v>
      </c>
      <c r="B11" s="365">
        <v>201198087.31</v>
      </c>
      <c r="C11" s="393">
        <v>108</v>
      </c>
      <c r="D11" s="394" t="s">
        <v>4432</v>
      </c>
      <c r="F11" s="396" t="s">
        <v>277</v>
      </c>
      <c r="G11" s="364"/>
      <c r="H11" s="388"/>
      <c r="I11" s="387"/>
      <c r="J11" s="387"/>
      <c r="K11" s="387"/>
      <c r="L11" s="383"/>
      <c r="M11" s="383"/>
      <c r="N11" s="387"/>
      <c r="O11" s="383"/>
      <c r="P11" s="383"/>
      <c r="Q11" s="383"/>
      <c r="R11" s="383"/>
      <c r="S11" s="383"/>
      <c r="T11" s="383"/>
      <c r="U11" s="388"/>
      <c r="V11" s="389"/>
      <c r="W11" s="386"/>
      <c r="X11" s="390"/>
      <c r="Y11" s="390"/>
      <c r="Z11" s="390"/>
      <c r="AA11" s="390"/>
      <c r="AB11" s="390"/>
    </row>
    <row r="12" spans="1:28" s="363" customFormat="1" x14ac:dyDescent="0.25">
      <c r="A12" s="392" t="s">
        <v>26</v>
      </c>
      <c r="B12" s="365">
        <v>162121499.81999999</v>
      </c>
      <c r="C12" s="393">
        <v>73</v>
      </c>
      <c r="D12" s="394" t="s">
        <v>4432</v>
      </c>
      <c r="F12" s="456" t="s">
        <v>278</v>
      </c>
      <c r="G12" s="364"/>
      <c r="H12" s="388"/>
      <c r="I12" s="387"/>
      <c r="J12" s="387"/>
      <c r="K12" s="387"/>
      <c r="L12" s="383"/>
      <c r="M12" s="383"/>
      <c r="N12" s="387"/>
      <c r="O12" s="383"/>
      <c r="P12" s="383"/>
      <c r="Q12" s="383"/>
      <c r="R12" s="383"/>
      <c r="S12" s="383"/>
      <c r="T12" s="383"/>
      <c r="U12" s="388"/>
      <c r="V12" s="389"/>
      <c r="W12" s="386"/>
      <c r="X12" s="390"/>
      <c r="Y12" s="390"/>
      <c r="Z12" s="390"/>
      <c r="AA12" s="390"/>
      <c r="AB12" s="390"/>
    </row>
    <row r="13" spans="1:28" s="363" customFormat="1" x14ac:dyDescent="0.25">
      <c r="A13" s="396" t="s">
        <v>27</v>
      </c>
      <c r="B13" s="365">
        <v>500219728.04000002</v>
      </c>
      <c r="C13" s="393">
        <v>137</v>
      </c>
      <c r="D13" s="394" t="s">
        <v>4432</v>
      </c>
      <c r="F13" s="396" t="s">
        <v>6</v>
      </c>
      <c r="G13" s="364">
        <f>1+2+2+2</f>
        <v>7</v>
      </c>
      <c r="H13" s="388"/>
      <c r="I13" s="387"/>
      <c r="J13" s="387"/>
      <c r="K13" s="387"/>
      <c r="L13" s="383"/>
      <c r="M13" s="383"/>
      <c r="N13" s="387"/>
      <c r="O13" s="383"/>
      <c r="P13" s="383"/>
      <c r="Q13" s="383"/>
      <c r="R13" s="383"/>
      <c r="S13" s="383"/>
      <c r="T13" s="383"/>
      <c r="U13" s="388"/>
      <c r="V13" s="389"/>
      <c r="W13" s="386"/>
      <c r="X13" s="390"/>
      <c r="Y13" s="390"/>
      <c r="Z13" s="390"/>
      <c r="AA13" s="390"/>
      <c r="AB13" s="390"/>
    </row>
    <row r="14" spans="1:28" s="363" customFormat="1" x14ac:dyDescent="0.25">
      <c r="A14" s="392" t="s">
        <v>28</v>
      </c>
      <c r="B14" s="365">
        <v>125405963.84</v>
      </c>
      <c r="C14" s="393">
        <v>81</v>
      </c>
      <c r="D14" s="394" t="s">
        <v>4432</v>
      </c>
      <c r="F14" s="396" t="s">
        <v>7</v>
      </c>
      <c r="G14" s="364">
        <f>40+30+12+6+3+5+16</f>
        <v>112</v>
      </c>
      <c r="H14" s="388"/>
      <c r="I14" s="387"/>
      <c r="J14" s="387"/>
      <c r="K14" s="387"/>
      <c r="L14" s="383"/>
      <c r="M14" s="383"/>
      <c r="N14" s="387"/>
      <c r="O14" s="383"/>
      <c r="P14" s="383"/>
      <c r="Q14" s="383"/>
      <c r="R14" s="383"/>
      <c r="S14" s="383"/>
      <c r="T14" s="383"/>
      <c r="U14" s="388"/>
      <c r="V14" s="389"/>
      <c r="W14" s="386"/>
      <c r="X14" s="390"/>
      <c r="Y14" s="390"/>
      <c r="Z14" s="390"/>
      <c r="AA14" s="390"/>
      <c r="AB14" s="390"/>
    </row>
    <row r="15" spans="1:28" s="363" customFormat="1" x14ac:dyDescent="0.25">
      <c r="A15" s="396" t="s">
        <v>29</v>
      </c>
      <c r="B15" s="365">
        <v>185043991</v>
      </c>
      <c r="C15" s="393">
        <v>55</v>
      </c>
      <c r="D15" s="394" t="s">
        <v>4432</v>
      </c>
      <c r="F15" s="396" t="s">
        <v>8</v>
      </c>
      <c r="G15" s="364">
        <f>6+2+33+41+10+13+33+14+21+5+5+18+64</f>
        <v>265</v>
      </c>
      <c r="H15" s="388"/>
      <c r="I15" s="387"/>
      <c r="J15" s="387"/>
      <c r="K15" s="387"/>
      <c r="L15" s="383"/>
      <c r="M15" s="383"/>
      <c r="N15" s="387"/>
      <c r="O15" s="383"/>
      <c r="P15" s="383"/>
      <c r="Q15" s="383"/>
      <c r="R15" s="383"/>
      <c r="S15" s="383"/>
      <c r="T15" s="383"/>
      <c r="U15" s="388"/>
      <c r="V15" s="389"/>
      <c r="W15" s="386"/>
      <c r="X15" s="390"/>
      <c r="Y15" s="390"/>
      <c r="Z15" s="390"/>
      <c r="AA15" s="390"/>
      <c r="AB15" s="390"/>
    </row>
    <row r="16" spans="1:28" s="363" customFormat="1" x14ac:dyDescent="0.25">
      <c r="A16" s="392" t="s">
        <v>30</v>
      </c>
      <c r="B16" s="365">
        <v>219753776</v>
      </c>
      <c r="C16" s="393">
        <v>68</v>
      </c>
      <c r="D16" s="394" t="s">
        <v>4432</v>
      </c>
      <c r="F16" s="396" t="s">
        <v>232</v>
      </c>
      <c r="G16" s="364">
        <f>2+2+1</f>
        <v>5</v>
      </c>
      <c r="H16" s="388"/>
      <c r="I16" s="387"/>
      <c r="J16" s="391"/>
      <c r="K16" s="387"/>
      <c r="L16" s="383"/>
      <c r="M16" s="383"/>
      <c r="N16" s="387"/>
      <c r="O16" s="383"/>
      <c r="P16" s="383"/>
      <c r="Q16" s="383"/>
      <c r="R16" s="383"/>
      <c r="S16" s="383"/>
      <c r="T16" s="383"/>
      <c r="U16" s="388"/>
      <c r="V16" s="389"/>
      <c r="W16" s="383"/>
      <c r="X16" s="390"/>
      <c r="Y16" s="390"/>
      <c r="Z16" s="390"/>
      <c r="AA16" s="390"/>
      <c r="AB16" s="390"/>
    </row>
    <row r="17" spans="1:28" s="363" customFormat="1" x14ac:dyDescent="0.25">
      <c r="A17" s="396" t="s">
        <v>31</v>
      </c>
      <c r="B17" s="393">
        <v>82256476</v>
      </c>
      <c r="C17" s="393">
        <v>55</v>
      </c>
      <c r="D17" s="394" t="s">
        <v>4432</v>
      </c>
      <c r="F17" s="396" t="s">
        <v>9</v>
      </c>
      <c r="G17" s="364">
        <v>2</v>
      </c>
      <c r="H17" s="388"/>
      <c r="I17" s="387"/>
      <c r="J17" s="387"/>
      <c r="K17" s="387"/>
      <c r="L17" s="383"/>
      <c r="M17" s="383"/>
      <c r="N17" s="387"/>
      <c r="O17" s="383"/>
      <c r="P17" s="383"/>
      <c r="Q17" s="383"/>
      <c r="R17" s="383"/>
      <c r="S17" s="383"/>
      <c r="T17" s="383"/>
      <c r="U17" s="388"/>
      <c r="V17" s="389"/>
      <c r="W17" s="383"/>
      <c r="X17" s="390"/>
      <c r="Y17" s="390"/>
      <c r="Z17" s="390"/>
      <c r="AA17" s="390"/>
      <c r="AB17" s="390"/>
    </row>
    <row r="18" spans="1:28" s="363" customFormat="1" x14ac:dyDescent="0.25">
      <c r="A18" s="392" t="s">
        <v>32</v>
      </c>
      <c r="B18" s="393">
        <v>94775371.200000003</v>
      </c>
      <c r="C18" s="393">
        <v>70</v>
      </c>
      <c r="D18" s="394" t="s">
        <v>4432</v>
      </c>
      <c r="F18" s="396" t="s">
        <v>279</v>
      </c>
      <c r="G18" s="364"/>
      <c r="H18" s="388"/>
      <c r="I18" s="387"/>
      <c r="J18" s="387"/>
      <c r="K18" s="387"/>
      <c r="L18" s="383"/>
      <c r="M18" s="383"/>
      <c r="N18" s="387"/>
      <c r="O18" s="383"/>
      <c r="P18" s="383"/>
      <c r="Q18" s="383"/>
      <c r="R18" s="383"/>
      <c r="S18" s="383"/>
      <c r="T18" s="383"/>
      <c r="U18" s="388"/>
      <c r="V18" s="389"/>
      <c r="W18" s="383"/>
      <c r="X18" s="390"/>
      <c r="Y18" s="390"/>
      <c r="Z18" s="390"/>
      <c r="AA18" s="390"/>
      <c r="AB18" s="390"/>
    </row>
    <row r="19" spans="1:28" s="363" customFormat="1" x14ac:dyDescent="0.25">
      <c r="A19" s="396" t="s">
        <v>33</v>
      </c>
      <c r="B19" s="393">
        <v>213281551.24000001</v>
      </c>
      <c r="C19" s="393">
        <v>164</v>
      </c>
      <c r="D19" s="394" t="s">
        <v>4432</v>
      </c>
      <c r="F19" s="398" t="s">
        <v>280</v>
      </c>
      <c r="G19" s="364">
        <v>8</v>
      </c>
      <c r="H19" s="388"/>
      <c r="I19" s="387"/>
      <c r="J19" s="387"/>
      <c r="K19" s="387"/>
      <c r="L19" s="383"/>
      <c r="M19" s="383"/>
      <c r="N19" s="387"/>
      <c r="O19" s="383"/>
      <c r="P19" s="383"/>
      <c r="Q19" s="383"/>
      <c r="R19" s="383"/>
      <c r="S19" s="383"/>
      <c r="T19" s="383"/>
      <c r="U19" s="388"/>
      <c r="V19" s="389"/>
      <c r="W19" s="383"/>
    </row>
    <row r="20" spans="1:28" s="363" customFormat="1" x14ac:dyDescent="0.25">
      <c r="F20" s="396" t="s">
        <v>281</v>
      </c>
      <c r="G20" s="364"/>
      <c r="H20" s="388"/>
      <c r="I20" s="387"/>
      <c r="J20" s="387"/>
      <c r="K20" s="387"/>
      <c r="L20" s="383"/>
      <c r="M20" s="383"/>
      <c r="N20" s="387"/>
      <c r="O20" s="383"/>
      <c r="P20" s="383"/>
      <c r="Q20" s="383"/>
      <c r="R20" s="383"/>
      <c r="S20" s="383"/>
      <c r="T20" s="383"/>
      <c r="U20" s="388"/>
      <c r="V20" s="389"/>
      <c r="W20" s="383"/>
    </row>
    <row r="21" spans="1:28" s="363" customFormat="1" x14ac:dyDescent="0.25">
      <c r="B21" s="366">
        <f>SUBTOTAL(9,B8:B20)</f>
        <v>1857964081.0100002</v>
      </c>
      <c r="C21" s="393">
        <f>G22+H2</f>
        <v>852</v>
      </c>
      <c r="D21" s="394" t="s">
        <v>4432</v>
      </c>
      <c r="G21" s="383"/>
      <c r="H21" s="388"/>
      <c r="I21" s="387"/>
      <c r="J21" s="399"/>
      <c r="K21" s="387"/>
      <c r="L21" s="383"/>
      <c r="M21" s="383"/>
      <c r="N21" s="387"/>
      <c r="O21" s="383"/>
      <c r="P21" s="383"/>
      <c r="Q21" s="383"/>
      <c r="R21" s="383"/>
      <c r="S21" s="383"/>
      <c r="T21" s="383"/>
      <c r="U21" s="388"/>
      <c r="V21" s="389"/>
      <c r="W21" s="383"/>
    </row>
    <row r="22" spans="1:28" s="363" customFormat="1" x14ac:dyDescent="0.25">
      <c r="F22" s="393" t="s">
        <v>282</v>
      </c>
      <c r="G22" s="393">
        <f>SUBTOTAL(9,G7:G20)</f>
        <v>852</v>
      </c>
      <c r="H22" s="395"/>
      <c r="I22" s="400"/>
      <c r="J22" s="400"/>
      <c r="K22" s="400"/>
      <c r="N22" s="400"/>
      <c r="U22" s="395"/>
      <c r="V22" s="401"/>
    </row>
    <row r="23" spans="1:28" s="363" customFormat="1" x14ac:dyDescent="0.25">
      <c r="I23" s="400"/>
      <c r="J23" s="400"/>
      <c r="K23" s="400"/>
      <c r="N23" s="400"/>
      <c r="U23" s="395"/>
      <c r="V23" s="401"/>
      <c r="X23" s="367" t="s">
        <v>283</v>
      </c>
      <c r="Y23" s="367" t="s">
        <v>283</v>
      </c>
    </row>
    <row r="24" spans="1:28" s="404" customFormat="1" ht="45" x14ac:dyDescent="0.25">
      <c r="A24" s="367" t="s">
        <v>77</v>
      </c>
      <c r="B24" s="367" t="s">
        <v>78</v>
      </c>
      <c r="C24" s="367" t="s">
        <v>79</v>
      </c>
      <c r="D24" s="367" t="s">
        <v>80</v>
      </c>
      <c r="E24" s="367" t="s">
        <v>81</v>
      </c>
      <c r="F24" s="367" t="s">
        <v>82</v>
      </c>
      <c r="G24" s="367" t="s">
        <v>1</v>
      </c>
      <c r="H24" s="367" t="s">
        <v>83</v>
      </c>
      <c r="I24" s="367" t="s">
        <v>84</v>
      </c>
      <c r="J24" s="367" t="s">
        <v>59</v>
      </c>
      <c r="K24" s="367" t="s">
        <v>85</v>
      </c>
      <c r="L24" s="367" t="s">
        <v>86</v>
      </c>
      <c r="M24" s="367" t="s">
        <v>49</v>
      </c>
      <c r="N24" s="402" t="s">
        <v>87</v>
      </c>
      <c r="O24" s="367" t="s">
        <v>88</v>
      </c>
      <c r="P24" s="367" t="s">
        <v>89</v>
      </c>
      <c r="Q24" s="367" t="s">
        <v>90</v>
      </c>
      <c r="R24" s="367" t="s">
        <v>91</v>
      </c>
      <c r="S24" s="367" t="s">
        <v>92</v>
      </c>
      <c r="T24" s="367" t="s">
        <v>93</v>
      </c>
      <c r="U24" s="367" t="s">
        <v>94</v>
      </c>
      <c r="V24" s="403" t="s">
        <v>95</v>
      </c>
      <c r="W24" s="367" t="s">
        <v>96</v>
      </c>
      <c r="X24" s="367" t="s">
        <v>274</v>
      </c>
      <c r="Y24" s="367" t="s">
        <v>275</v>
      </c>
    </row>
    <row r="25" spans="1:28" s="383" customFormat="1" x14ac:dyDescent="0.25">
      <c r="A25" s="368" t="s">
        <v>262</v>
      </c>
      <c r="B25" s="368">
        <v>813267</v>
      </c>
      <c r="C25" s="368">
        <v>0</v>
      </c>
      <c r="D25" s="368"/>
      <c r="E25" s="368" t="s">
        <v>263</v>
      </c>
      <c r="F25" s="368" t="s">
        <v>264</v>
      </c>
      <c r="G25" s="368" t="s">
        <v>232</v>
      </c>
      <c r="H25" s="368" t="s">
        <v>225</v>
      </c>
      <c r="I25" s="405">
        <v>41995</v>
      </c>
      <c r="J25" s="405">
        <v>41995</v>
      </c>
      <c r="K25" s="405">
        <v>43822</v>
      </c>
      <c r="L25" s="368" t="s">
        <v>208</v>
      </c>
      <c r="M25" s="368" t="s">
        <v>209</v>
      </c>
      <c r="N25" s="405">
        <v>42025</v>
      </c>
      <c r="O25" s="368" t="s">
        <v>210</v>
      </c>
      <c r="P25" s="368" t="s">
        <v>225</v>
      </c>
      <c r="Q25" s="368"/>
      <c r="R25" s="368" t="s">
        <v>211</v>
      </c>
      <c r="S25" s="368" t="s">
        <v>212</v>
      </c>
      <c r="T25" s="368" t="s">
        <v>56</v>
      </c>
      <c r="U25" s="406">
        <v>0</v>
      </c>
      <c r="V25" s="407">
        <v>0</v>
      </c>
      <c r="W25" s="368"/>
      <c r="X25" s="368" t="s">
        <v>272</v>
      </c>
      <c r="Y25" s="368" t="s">
        <v>232</v>
      </c>
    </row>
    <row r="26" spans="1:28" s="383" customFormat="1" x14ac:dyDescent="0.25">
      <c r="A26" s="368" t="s">
        <v>247</v>
      </c>
      <c r="B26" s="368">
        <v>813137</v>
      </c>
      <c r="C26" s="368">
        <v>0</v>
      </c>
      <c r="D26" s="368"/>
      <c r="E26" s="368" t="s">
        <v>248</v>
      </c>
      <c r="F26" s="368" t="s">
        <v>249</v>
      </c>
      <c r="G26" s="368" t="s">
        <v>236</v>
      </c>
      <c r="H26" s="368" t="s">
        <v>214</v>
      </c>
      <c r="I26" s="405">
        <v>41982</v>
      </c>
      <c r="J26" s="405">
        <v>41974</v>
      </c>
      <c r="K26" s="368"/>
      <c r="L26" s="368" t="s">
        <v>208</v>
      </c>
      <c r="M26" s="368" t="s">
        <v>209</v>
      </c>
      <c r="N26" s="405">
        <v>42023</v>
      </c>
      <c r="O26" s="368" t="s">
        <v>210</v>
      </c>
      <c r="P26" s="368" t="s">
        <v>214</v>
      </c>
      <c r="Q26" s="368" t="s">
        <v>215</v>
      </c>
      <c r="R26" s="368" t="s">
        <v>211</v>
      </c>
      <c r="S26" s="368" t="s">
        <v>212</v>
      </c>
      <c r="T26" s="368" t="s">
        <v>56</v>
      </c>
      <c r="U26" s="406">
        <v>299000</v>
      </c>
      <c r="V26" s="407">
        <v>0</v>
      </c>
      <c r="W26" s="368"/>
      <c r="X26" s="368" t="s">
        <v>272</v>
      </c>
      <c r="Y26" s="368" t="s">
        <v>8</v>
      </c>
    </row>
    <row r="27" spans="1:28" s="383" customFormat="1" x14ac:dyDescent="0.25">
      <c r="A27" s="368" t="s">
        <v>233</v>
      </c>
      <c r="B27" s="368">
        <v>813107</v>
      </c>
      <c r="C27" s="368">
        <v>0</v>
      </c>
      <c r="D27" s="368"/>
      <c r="E27" s="368" t="s">
        <v>234</v>
      </c>
      <c r="F27" s="368" t="s">
        <v>235</v>
      </c>
      <c r="G27" s="368" t="s">
        <v>236</v>
      </c>
      <c r="H27" s="368" t="s">
        <v>214</v>
      </c>
      <c r="I27" s="405">
        <v>41976</v>
      </c>
      <c r="J27" s="405">
        <v>41967</v>
      </c>
      <c r="K27" s="368"/>
      <c r="L27" s="368" t="s">
        <v>208</v>
      </c>
      <c r="M27" s="368" t="s">
        <v>209</v>
      </c>
      <c r="N27" s="405">
        <v>42018</v>
      </c>
      <c r="O27" s="368" t="s">
        <v>210</v>
      </c>
      <c r="P27" s="368" t="s">
        <v>214</v>
      </c>
      <c r="Q27" s="368" t="s">
        <v>215</v>
      </c>
      <c r="R27" s="368" t="s">
        <v>211</v>
      </c>
      <c r="S27" s="368" t="s">
        <v>212</v>
      </c>
      <c r="T27" s="368" t="s">
        <v>56</v>
      </c>
      <c r="U27" s="406">
        <v>190000</v>
      </c>
      <c r="V27" s="407">
        <v>0</v>
      </c>
      <c r="W27" s="368"/>
      <c r="X27" s="368" t="s">
        <v>272</v>
      </c>
      <c r="Y27" s="368" t="s">
        <v>8</v>
      </c>
    </row>
    <row r="28" spans="1:28" s="383" customFormat="1" x14ac:dyDescent="0.25">
      <c r="A28" s="368" t="s">
        <v>220</v>
      </c>
      <c r="B28" s="368" t="s">
        <v>221</v>
      </c>
      <c r="C28" s="368">
        <v>0</v>
      </c>
      <c r="D28" s="368"/>
      <c r="E28" s="368" t="s">
        <v>222</v>
      </c>
      <c r="F28" s="368" t="s">
        <v>223</v>
      </c>
      <c r="G28" s="368" t="s">
        <v>224</v>
      </c>
      <c r="H28" s="368" t="s">
        <v>225</v>
      </c>
      <c r="I28" s="405">
        <v>41985</v>
      </c>
      <c r="J28" s="405">
        <v>41992</v>
      </c>
      <c r="K28" s="405">
        <v>42248</v>
      </c>
      <c r="L28" s="368" t="s">
        <v>208</v>
      </c>
      <c r="M28" s="368" t="s">
        <v>209</v>
      </c>
      <c r="N28" s="405">
        <v>42017</v>
      </c>
      <c r="O28" s="368" t="s">
        <v>210</v>
      </c>
      <c r="P28" s="368" t="s">
        <v>225</v>
      </c>
      <c r="Q28" s="368" t="s">
        <v>215</v>
      </c>
      <c r="R28" s="368" t="s">
        <v>211</v>
      </c>
      <c r="S28" s="368" t="s">
        <v>212</v>
      </c>
      <c r="T28" s="368" t="s">
        <v>56</v>
      </c>
      <c r="U28" s="406">
        <v>412000</v>
      </c>
      <c r="V28" s="407">
        <v>0</v>
      </c>
      <c r="W28" s="368">
        <v>53346</v>
      </c>
      <c r="X28" s="368" t="s">
        <v>272</v>
      </c>
      <c r="Y28" s="368" t="s">
        <v>4</v>
      </c>
    </row>
    <row r="29" spans="1:28" s="383" customFormat="1" x14ac:dyDescent="0.25">
      <c r="A29" s="368" t="s">
        <v>226</v>
      </c>
      <c r="B29" s="368" t="s">
        <v>227</v>
      </c>
      <c r="C29" s="368">
        <v>0</v>
      </c>
      <c r="D29" s="368"/>
      <c r="E29" s="368" t="s">
        <v>222</v>
      </c>
      <c r="F29" s="368" t="s">
        <v>228</v>
      </c>
      <c r="G29" s="368" t="s">
        <v>224</v>
      </c>
      <c r="H29" s="368" t="s">
        <v>225</v>
      </c>
      <c r="I29" s="405">
        <v>41985</v>
      </c>
      <c r="J29" s="405">
        <v>41988</v>
      </c>
      <c r="K29" s="405">
        <v>42217</v>
      </c>
      <c r="L29" s="368" t="s">
        <v>208</v>
      </c>
      <c r="M29" s="368" t="s">
        <v>209</v>
      </c>
      <c r="N29" s="405">
        <v>42017</v>
      </c>
      <c r="O29" s="368" t="s">
        <v>210</v>
      </c>
      <c r="P29" s="368" t="s">
        <v>225</v>
      </c>
      <c r="Q29" s="368" t="s">
        <v>215</v>
      </c>
      <c r="R29" s="368" t="s">
        <v>211</v>
      </c>
      <c r="S29" s="368" t="s">
        <v>212</v>
      </c>
      <c r="T29" s="368" t="s">
        <v>56</v>
      </c>
      <c r="U29" s="406">
        <v>60000</v>
      </c>
      <c r="V29" s="407">
        <v>0</v>
      </c>
      <c r="W29" s="368">
        <v>53346</v>
      </c>
      <c r="X29" s="368" t="s">
        <v>272</v>
      </c>
      <c r="Y29" s="368" t="s">
        <v>4</v>
      </c>
    </row>
    <row r="30" spans="1:28" s="383" customFormat="1" x14ac:dyDescent="0.25">
      <c r="A30" s="368" t="s">
        <v>204</v>
      </c>
      <c r="B30" s="368">
        <v>810672</v>
      </c>
      <c r="C30" s="368">
        <v>0</v>
      </c>
      <c r="D30" s="368"/>
      <c r="E30" s="368" t="s">
        <v>205</v>
      </c>
      <c r="F30" s="368" t="s">
        <v>206</v>
      </c>
      <c r="G30" s="368" t="s">
        <v>97</v>
      </c>
      <c r="H30" s="368" t="s">
        <v>207</v>
      </c>
      <c r="I30" s="405">
        <v>41669</v>
      </c>
      <c r="J30" s="405">
        <v>41669</v>
      </c>
      <c r="K30" s="405">
        <v>41820</v>
      </c>
      <c r="L30" s="368" t="s">
        <v>208</v>
      </c>
      <c r="M30" s="368" t="s">
        <v>209</v>
      </c>
      <c r="N30" s="405">
        <v>42016</v>
      </c>
      <c r="O30" s="368" t="s">
        <v>210</v>
      </c>
      <c r="P30" s="368" t="s">
        <v>207</v>
      </c>
      <c r="Q30" s="368" t="s">
        <v>211</v>
      </c>
      <c r="R30" s="368" t="s">
        <v>211</v>
      </c>
      <c r="S30" s="368" t="s">
        <v>212</v>
      </c>
      <c r="T30" s="368" t="s">
        <v>56</v>
      </c>
      <c r="U30" s="406">
        <v>11044.56</v>
      </c>
      <c r="V30" s="407">
        <v>0</v>
      </c>
      <c r="W30" s="368">
        <v>176559</v>
      </c>
      <c r="X30" s="368" t="s">
        <v>272</v>
      </c>
      <c r="Y30" s="368" t="s">
        <v>9</v>
      </c>
    </row>
    <row r="31" spans="1:28" s="383" customFormat="1" x14ac:dyDescent="0.25">
      <c r="A31" s="368" t="s">
        <v>216</v>
      </c>
      <c r="B31" s="368" t="s">
        <v>217</v>
      </c>
      <c r="C31" s="368">
        <v>1</v>
      </c>
      <c r="D31" s="368"/>
      <c r="E31" s="368" t="s">
        <v>218</v>
      </c>
      <c r="F31" s="368" t="s">
        <v>219</v>
      </c>
      <c r="G31" s="368" t="s">
        <v>213</v>
      </c>
      <c r="H31" s="368" t="s">
        <v>214</v>
      </c>
      <c r="I31" s="405">
        <v>41974</v>
      </c>
      <c r="J31" s="405">
        <v>42005</v>
      </c>
      <c r="K31" s="405">
        <v>42094</v>
      </c>
      <c r="L31" s="368" t="s">
        <v>208</v>
      </c>
      <c r="M31" s="368" t="s">
        <v>209</v>
      </c>
      <c r="N31" s="405">
        <v>42016</v>
      </c>
      <c r="O31" s="368" t="s">
        <v>210</v>
      </c>
      <c r="P31" s="368" t="s">
        <v>214</v>
      </c>
      <c r="Q31" s="368" t="s">
        <v>215</v>
      </c>
      <c r="R31" s="368" t="s">
        <v>211</v>
      </c>
      <c r="S31" s="368" t="s">
        <v>212</v>
      </c>
      <c r="T31" s="368" t="s">
        <v>56</v>
      </c>
      <c r="U31" s="406">
        <v>0</v>
      </c>
      <c r="V31" s="407">
        <v>125000</v>
      </c>
      <c r="W31" s="368"/>
      <c r="X31" s="368" t="s">
        <v>272</v>
      </c>
      <c r="Y31" s="368" t="s">
        <v>276</v>
      </c>
    </row>
    <row r="32" spans="1:28" s="383" customFormat="1" x14ac:dyDescent="0.25">
      <c r="A32" s="368" t="s">
        <v>250</v>
      </c>
      <c r="B32" s="368">
        <v>813150</v>
      </c>
      <c r="C32" s="368">
        <v>0</v>
      </c>
      <c r="D32" s="368"/>
      <c r="E32" s="368" t="s">
        <v>251</v>
      </c>
      <c r="F32" s="368" t="s">
        <v>252</v>
      </c>
      <c r="G32" s="368" t="s">
        <v>236</v>
      </c>
      <c r="H32" s="368" t="s">
        <v>214</v>
      </c>
      <c r="I32" s="405">
        <v>41982</v>
      </c>
      <c r="J32" s="405">
        <v>41981</v>
      </c>
      <c r="K32" s="368"/>
      <c r="L32" s="368" t="s">
        <v>208</v>
      </c>
      <c r="M32" s="368" t="s">
        <v>209</v>
      </c>
      <c r="N32" s="405">
        <v>42016</v>
      </c>
      <c r="O32" s="368" t="s">
        <v>210</v>
      </c>
      <c r="P32" s="368" t="s">
        <v>214</v>
      </c>
      <c r="Q32" s="368" t="s">
        <v>215</v>
      </c>
      <c r="R32" s="368" t="s">
        <v>211</v>
      </c>
      <c r="S32" s="368" t="s">
        <v>212</v>
      </c>
      <c r="T32" s="368" t="s">
        <v>56</v>
      </c>
      <c r="U32" s="406">
        <v>234000</v>
      </c>
      <c r="V32" s="407">
        <v>0</v>
      </c>
      <c r="W32" s="368">
        <v>716234</v>
      </c>
      <c r="X32" s="368" t="s">
        <v>272</v>
      </c>
      <c r="Y32" s="368" t="s">
        <v>8</v>
      </c>
    </row>
    <row r="33" spans="1:25" s="383" customFormat="1" x14ac:dyDescent="0.25">
      <c r="A33" s="368" t="s">
        <v>256</v>
      </c>
      <c r="B33" s="368">
        <v>813217</v>
      </c>
      <c r="C33" s="368">
        <v>0</v>
      </c>
      <c r="D33" s="368"/>
      <c r="E33" s="368" t="s">
        <v>257</v>
      </c>
      <c r="F33" s="368" t="s">
        <v>258</v>
      </c>
      <c r="G33" s="368" t="s">
        <v>236</v>
      </c>
      <c r="H33" s="368" t="s">
        <v>214</v>
      </c>
      <c r="I33" s="405">
        <v>41990</v>
      </c>
      <c r="J33" s="405">
        <v>41990</v>
      </c>
      <c r="K33" s="368"/>
      <c r="L33" s="368" t="s">
        <v>208</v>
      </c>
      <c r="M33" s="368" t="s">
        <v>209</v>
      </c>
      <c r="N33" s="405">
        <v>42016</v>
      </c>
      <c r="O33" s="368" t="s">
        <v>210</v>
      </c>
      <c r="P33" s="368" t="s">
        <v>214</v>
      </c>
      <c r="Q33" s="368" t="s">
        <v>215</v>
      </c>
      <c r="R33" s="368" t="s">
        <v>211</v>
      </c>
      <c r="S33" s="368" t="s">
        <v>212</v>
      </c>
      <c r="T33" s="368" t="s">
        <v>56</v>
      </c>
      <c r="U33" s="406">
        <v>299000</v>
      </c>
      <c r="V33" s="407">
        <v>0</v>
      </c>
      <c r="W33" s="368"/>
      <c r="X33" s="368" t="s">
        <v>272</v>
      </c>
      <c r="Y33" s="368" t="s">
        <v>8</v>
      </c>
    </row>
    <row r="34" spans="1:25" s="383" customFormat="1" x14ac:dyDescent="0.25">
      <c r="A34" s="368" t="s">
        <v>259</v>
      </c>
      <c r="B34" s="368">
        <v>813250</v>
      </c>
      <c r="C34" s="368">
        <v>0</v>
      </c>
      <c r="D34" s="368"/>
      <c r="E34" s="368" t="s">
        <v>260</v>
      </c>
      <c r="F34" s="368" t="s">
        <v>261</v>
      </c>
      <c r="G34" s="368" t="s">
        <v>236</v>
      </c>
      <c r="H34" s="368" t="s">
        <v>214</v>
      </c>
      <c r="I34" s="405">
        <v>41991</v>
      </c>
      <c r="J34" s="405">
        <v>41981</v>
      </c>
      <c r="K34" s="368"/>
      <c r="L34" s="368" t="s">
        <v>208</v>
      </c>
      <c r="M34" s="368" t="s">
        <v>209</v>
      </c>
      <c r="N34" s="405">
        <v>42016</v>
      </c>
      <c r="O34" s="368" t="s">
        <v>210</v>
      </c>
      <c r="P34" s="368" t="s">
        <v>214</v>
      </c>
      <c r="Q34" s="368" t="s">
        <v>215</v>
      </c>
      <c r="R34" s="368" t="s">
        <v>211</v>
      </c>
      <c r="S34" s="368" t="s">
        <v>212</v>
      </c>
      <c r="T34" s="368" t="s">
        <v>56</v>
      </c>
      <c r="U34" s="406">
        <v>227500</v>
      </c>
      <c r="V34" s="407">
        <v>0</v>
      </c>
      <c r="W34" s="368">
        <v>705364</v>
      </c>
      <c r="X34" s="368" t="s">
        <v>272</v>
      </c>
      <c r="Y34" s="368" t="s">
        <v>8</v>
      </c>
    </row>
    <row r="35" spans="1:25" s="383" customFormat="1" x14ac:dyDescent="0.25">
      <c r="A35" s="368" t="s">
        <v>229</v>
      </c>
      <c r="B35" s="368">
        <v>813033</v>
      </c>
      <c r="C35" s="368">
        <v>0</v>
      </c>
      <c r="D35" s="368"/>
      <c r="E35" s="368" t="s">
        <v>230</v>
      </c>
      <c r="F35" s="368" t="s">
        <v>231</v>
      </c>
      <c r="G35" s="368" t="s">
        <v>232</v>
      </c>
      <c r="H35" s="368" t="s">
        <v>225</v>
      </c>
      <c r="I35" s="405">
        <v>41967</v>
      </c>
      <c r="J35" s="405">
        <v>41948</v>
      </c>
      <c r="K35" s="405">
        <v>43044</v>
      </c>
      <c r="L35" s="368" t="s">
        <v>208</v>
      </c>
      <c r="M35" s="368" t="s">
        <v>209</v>
      </c>
      <c r="N35" s="405">
        <v>42012</v>
      </c>
      <c r="O35" s="368" t="s">
        <v>210</v>
      </c>
      <c r="P35" s="368" t="s">
        <v>225</v>
      </c>
      <c r="Q35" s="368"/>
      <c r="R35" s="368" t="s">
        <v>211</v>
      </c>
      <c r="S35" s="368" t="s">
        <v>212</v>
      </c>
      <c r="T35" s="368" t="s">
        <v>56</v>
      </c>
      <c r="U35" s="406">
        <v>0</v>
      </c>
      <c r="V35" s="407">
        <v>0</v>
      </c>
      <c r="W35" s="368">
        <v>218033</v>
      </c>
      <c r="X35" s="368" t="s">
        <v>272</v>
      </c>
      <c r="Y35" s="368" t="s">
        <v>232</v>
      </c>
    </row>
    <row r="36" spans="1:25" s="383" customFormat="1" x14ac:dyDescent="0.25">
      <c r="A36" s="368" t="s">
        <v>253</v>
      </c>
      <c r="B36" s="368">
        <v>813161</v>
      </c>
      <c r="C36" s="368">
        <v>0</v>
      </c>
      <c r="D36" s="368"/>
      <c r="E36" s="368" t="s">
        <v>254</v>
      </c>
      <c r="F36" s="368" t="s">
        <v>255</v>
      </c>
      <c r="G36" s="368" t="s">
        <v>236</v>
      </c>
      <c r="H36" s="368" t="s">
        <v>214</v>
      </c>
      <c r="I36" s="405">
        <v>41983</v>
      </c>
      <c r="J36" s="405">
        <v>41981</v>
      </c>
      <c r="K36" s="368"/>
      <c r="L36" s="368" t="s">
        <v>208</v>
      </c>
      <c r="M36" s="368" t="s">
        <v>209</v>
      </c>
      <c r="N36" s="405">
        <v>42012</v>
      </c>
      <c r="O36" s="368" t="s">
        <v>210</v>
      </c>
      <c r="P36" s="368" t="s">
        <v>214</v>
      </c>
      <c r="Q36" s="368" t="s">
        <v>215</v>
      </c>
      <c r="R36" s="368" t="s">
        <v>211</v>
      </c>
      <c r="S36" s="368" t="s">
        <v>212</v>
      </c>
      <c r="T36" s="368" t="s">
        <v>56</v>
      </c>
      <c r="U36" s="406">
        <v>227500</v>
      </c>
      <c r="V36" s="407">
        <v>0</v>
      </c>
      <c r="W36" s="368"/>
      <c r="X36" s="368" t="s">
        <v>272</v>
      </c>
      <c r="Y36" s="368" t="s">
        <v>8</v>
      </c>
    </row>
    <row r="37" spans="1:25" s="383" customFormat="1" x14ac:dyDescent="0.25">
      <c r="A37" s="368" t="s">
        <v>237</v>
      </c>
      <c r="B37" s="368">
        <v>813113</v>
      </c>
      <c r="C37" s="368">
        <v>0</v>
      </c>
      <c r="D37" s="368"/>
      <c r="E37" s="368" t="s">
        <v>238</v>
      </c>
      <c r="F37" s="368" t="s">
        <v>239</v>
      </c>
      <c r="G37" s="368" t="s">
        <v>240</v>
      </c>
      <c r="H37" s="368" t="s">
        <v>241</v>
      </c>
      <c r="I37" s="405">
        <v>41977</v>
      </c>
      <c r="J37" s="405">
        <v>42016</v>
      </c>
      <c r="K37" s="405">
        <v>43841</v>
      </c>
      <c r="L37" s="368" t="s">
        <v>208</v>
      </c>
      <c r="M37" s="368" t="s">
        <v>209</v>
      </c>
      <c r="N37" s="405">
        <v>42010</v>
      </c>
      <c r="O37" s="368" t="s">
        <v>210</v>
      </c>
      <c r="P37" s="368" t="s">
        <v>242</v>
      </c>
      <c r="Q37" s="368" t="s">
        <v>215</v>
      </c>
      <c r="R37" s="368" t="s">
        <v>211</v>
      </c>
      <c r="S37" s="368" t="s">
        <v>212</v>
      </c>
      <c r="T37" s="368" t="s">
        <v>243</v>
      </c>
      <c r="U37" s="406">
        <v>1300000</v>
      </c>
      <c r="V37" s="407">
        <v>0</v>
      </c>
      <c r="W37" s="368">
        <v>582866</v>
      </c>
      <c r="X37" s="368" t="s">
        <v>272</v>
      </c>
      <c r="Y37" s="368" t="s">
        <v>2</v>
      </c>
    </row>
    <row r="38" spans="1:25" s="383" customFormat="1" x14ac:dyDescent="0.25">
      <c r="A38" s="368" t="s">
        <v>244</v>
      </c>
      <c r="B38" s="368">
        <v>813114</v>
      </c>
      <c r="C38" s="368">
        <v>0</v>
      </c>
      <c r="D38" s="368"/>
      <c r="E38" s="368" t="s">
        <v>245</v>
      </c>
      <c r="F38" s="368" t="s">
        <v>246</v>
      </c>
      <c r="G38" s="368" t="s">
        <v>240</v>
      </c>
      <c r="H38" s="368" t="s">
        <v>241</v>
      </c>
      <c r="I38" s="405">
        <v>41977</v>
      </c>
      <c r="J38" s="405">
        <v>42016</v>
      </c>
      <c r="K38" s="405">
        <v>43841</v>
      </c>
      <c r="L38" s="368" t="s">
        <v>208</v>
      </c>
      <c r="M38" s="368" t="s">
        <v>209</v>
      </c>
      <c r="N38" s="405">
        <v>42010</v>
      </c>
      <c r="O38" s="368" t="s">
        <v>210</v>
      </c>
      <c r="P38" s="368" t="s">
        <v>242</v>
      </c>
      <c r="Q38" s="368" t="s">
        <v>215</v>
      </c>
      <c r="R38" s="368" t="s">
        <v>211</v>
      </c>
      <c r="S38" s="368" t="s">
        <v>212</v>
      </c>
      <c r="T38" s="368" t="s">
        <v>243</v>
      </c>
      <c r="U38" s="406">
        <v>1600000</v>
      </c>
      <c r="V38" s="407">
        <v>0</v>
      </c>
      <c r="W38" s="368">
        <v>583882</v>
      </c>
      <c r="X38" s="368" t="s">
        <v>272</v>
      </c>
      <c r="Y38" s="368" t="s">
        <v>2</v>
      </c>
    </row>
    <row r="39" spans="1:25" s="363" customFormat="1" x14ac:dyDescent="0.25">
      <c r="A39" s="369" t="s">
        <v>338</v>
      </c>
      <c r="B39" s="369">
        <v>806669</v>
      </c>
      <c r="C39" s="369">
        <v>0</v>
      </c>
      <c r="D39" s="369"/>
      <c r="E39" s="369" t="s">
        <v>339</v>
      </c>
      <c r="F39" s="369" t="s">
        <v>340</v>
      </c>
      <c r="G39" s="369" t="s">
        <v>240</v>
      </c>
      <c r="H39" s="369" t="s">
        <v>341</v>
      </c>
      <c r="I39" s="408">
        <v>41051</v>
      </c>
      <c r="J39" s="408">
        <v>41030</v>
      </c>
      <c r="K39" s="408">
        <v>42855</v>
      </c>
      <c r="L39" s="369" t="s">
        <v>208</v>
      </c>
      <c r="M39" s="369" t="s">
        <v>209</v>
      </c>
      <c r="N39" s="408">
        <v>42062</v>
      </c>
      <c r="O39" s="369" t="s">
        <v>210</v>
      </c>
      <c r="P39" s="369" t="s">
        <v>341</v>
      </c>
      <c r="Q39" s="369" t="s">
        <v>342</v>
      </c>
      <c r="R39" s="369" t="s">
        <v>343</v>
      </c>
      <c r="S39" s="369" t="s">
        <v>212</v>
      </c>
      <c r="T39" s="369" t="s">
        <v>56</v>
      </c>
      <c r="U39" s="409">
        <v>1500000</v>
      </c>
      <c r="V39" s="410">
        <v>0</v>
      </c>
      <c r="W39" s="369">
        <v>164265</v>
      </c>
      <c r="X39" s="369" t="s">
        <v>273</v>
      </c>
      <c r="Y39" s="369" t="s">
        <v>2</v>
      </c>
    </row>
    <row r="40" spans="1:25" s="363" customFormat="1" x14ac:dyDescent="0.25">
      <c r="A40" s="369" t="s">
        <v>344</v>
      </c>
      <c r="B40" s="369" t="s">
        <v>345</v>
      </c>
      <c r="C40" s="369">
        <v>0</v>
      </c>
      <c r="D40" s="369">
        <v>406152</v>
      </c>
      <c r="E40" s="369" t="s">
        <v>346</v>
      </c>
      <c r="F40" s="369" t="s">
        <v>347</v>
      </c>
      <c r="G40" s="369" t="s">
        <v>224</v>
      </c>
      <c r="H40" s="369" t="s">
        <v>348</v>
      </c>
      <c r="I40" s="408">
        <v>41703</v>
      </c>
      <c r="J40" s="408">
        <v>41701</v>
      </c>
      <c r="K40" s="408">
        <v>43009</v>
      </c>
      <c r="L40" s="369" t="s">
        <v>208</v>
      </c>
      <c r="M40" s="369" t="s">
        <v>209</v>
      </c>
      <c r="N40" s="408">
        <v>42062</v>
      </c>
      <c r="O40" s="369" t="s">
        <v>210</v>
      </c>
      <c r="P40" s="369" t="s">
        <v>348</v>
      </c>
      <c r="Q40" s="369" t="s">
        <v>349</v>
      </c>
      <c r="R40" s="369" t="s">
        <v>211</v>
      </c>
      <c r="S40" s="369" t="s">
        <v>350</v>
      </c>
      <c r="T40" s="369" t="s">
        <v>351</v>
      </c>
      <c r="U40" s="409">
        <v>350000</v>
      </c>
      <c r="V40" s="410">
        <v>0</v>
      </c>
      <c r="W40" s="369">
        <v>590181</v>
      </c>
      <c r="X40" s="369" t="s">
        <v>273</v>
      </c>
      <c r="Y40" s="369" t="s">
        <v>4</v>
      </c>
    </row>
    <row r="41" spans="1:25" s="363" customFormat="1" x14ac:dyDescent="0.25">
      <c r="A41" s="369" t="s">
        <v>352</v>
      </c>
      <c r="B41" s="369">
        <v>810781</v>
      </c>
      <c r="C41" s="369">
        <v>0</v>
      </c>
      <c r="D41" s="369"/>
      <c r="E41" s="369" t="s">
        <v>353</v>
      </c>
      <c r="F41" s="369" t="s">
        <v>354</v>
      </c>
      <c r="G41" s="369" t="s">
        <v>240</v>
      </c>
      <c r="H41" s="369" t="s">
        <v>341</v>
      </c>
      <c r="I41" s="408">
        <v>41688</v>
      </c>
      <c r="J41" s="408">
        <v>41699</v>
      </c>
      <c r="K41" s="408">
        <v>43525</v>
      </c>
      <c r="L41" s="369" t="s">
        <v>208</v>
      </c>
      <c r="M41" s="369" t="s">
        <v>209</v>
      </c>
      <c r="N41" s="408">
        <v>42062</v>
      </c>
      <c r="O41" s="369" t="s">
        <v>210</v>
      </c>
      <c r="P41" s="369" t="s">
        <v>341</v>
      </c>
      <c r="Q41" s="369" t="s">
        <v>211</v>
      </c>
      <c r="R41" s="369" t="s">
        <v>211</v>
      </c>
      <c r="S41" s="369" t="s">
        <v>355</v>
      </c>
      <c r="T41" s="369" t="s">
        <v>56</v>
      </c>
      <c r="U41" s="409">
        <v>0</v>
      </c>
      <c r="V41" s="410">
        <v>0</v>
      </c>
      <c r="W41" s="369">
        <v>201369</v>
      </c>
      <c r="X41" s="369" t="s">
        <v>273</v>
      </c>
      <c r="Y41" s="369" t="s">
        <v>2</v>
      </c>
    </row>
    <row r="42" spans="1:25" s="363" customFormat="1" x14ac:dyDescent="0.25">
      <c r="A42" s="369" t="s">
        <v>356</v>
      </c>
      <c r="B42" s="369" t="s">
        <v>336</v>
      </c>
      <c r="C42" s="369">
        <v>0</v>
      </c>
      <c r="D42" s="369"/>
      <c r="E42" s="369" t="s">
        <v>353</v>
      </c>
      <c r="F42" s="369" t="s">
        <v>357</v>
      </c>
      <c r="G42" s="369" t="s">
        <v>224</v>
      </c>
      <c r="H42" s="369" t="s">
        <v>341</v>
      </c>
      <c r="I42" s="408">
        <v>41688</v>
      </c>
      <c r="J42" s="408">
        <v>41699</v>
      </c>
      <c r="K42" s="408">
        <v>42430</v>
      </c>
      <c r="L42" s="369" t="s">
        <v>208</v>
      </c>
      <c r="M42" s="369" t="s">
        <v>209</v>
      </c>
      <c r="N42" s="408">
        <v>42062</v>
      </c>
      <c r="O42" s="369" t="s">
        <v>210</v>
      </c>
      <c r="P42" s="369" t="s">
        <v>341</v>
      </c>
      <c r="Q42" s="369" t="s">
        <v>211</v>
      </c>
      <c r="R42" s="369" t="s">
        <v>211</v>
      </c>
      <c r="S42" s="369" t="s">
        <v>355</v>
      </c>
      <c r="T42" s="369" t="s">
        <v>56</v>
      </c>
      <c r="U42" s="409">
        <v>500000</v>
      </c>
      <c r="V42" s="410">
        <v>0</v>
      </c>
      <c r="W42" s="369">
        <v>201369</v>
      </c>
      <c r="X42" s="369" t="s">
        <v>273</v>
      </c>
      <c r="Y42" s="369" t="s">
        <v>4</v>
      </c>
    </row>
    <row r="43" spans="1:25" s="363" customFormat="1" x14ac:dyDescent="0.25">
      <c r="A43" s="369" t="s">
        <v>358</v>
      </c>
      <c r="B43" s="369" t="s">
        <v>337</v>
      </c>
      <c r="C43" s="369">
        <v>0</v>
      </c>
      <c r="D43" s="369"/>
      <c r="E43" s="369" t="s">
        <v>353</v>
      </c>
      <c r="F43" s="369" t="s">
        <v>359</v>
      </c>
      <c r="G43" s="369" t="s">
        <v>224</v>
      </c>
      <c r="H43" s="369" t="s">
        <v>341</v>
      </c>
      <c r="I43" s="408">
        <v>41688</v>
      </c>
      <c r="J43" s="408">
        <v>41699</v>
      </c>
      <c r="K43" s="408">
        <v>42430</v>
      </c>
      <c r="L43" s="369" t="s">
        <v>208</v>
      </c>
      <c r="M43" s="369" t="s">
        <v>209</v>
      </c>
      <c r="N43" s="408">
        <v>42062</v>
      </c>
      <c r="O43" s="369" t="s">
        <v>210</v>
      </c>
      <c r="P43" s="369" t="s">
        <v>341</v>
      </c>
      <c r="Q43" s="369" t="s">
        <v>211</v>
      </c>
      <c r="R43" s="369" t="s">
        <v>211</v>
      </c>
      <c r="S43" s="369" t="s">
        <v>355</v>
      </c>
      <c r="T43" s="369" t="s">
        <v>56</v>
      </c>
      <c r="U43" s="409">
        <v>500000</v>
      </c>
      <c r="V43" s="410">
        <v>0</v>
      </c>
      <c r="W43" s="369">
        <v>201369</v>
      </c>
      <c r="X43" s="369" t="s">
        <v>273</v>
      </c>
      <c r="Y43" s="369" t="s">
        <v>4</v>
      </c>
    </row>
    <row r="44" spans="1:25" s="363" customFormat="1" x14ac:dyDescent="0.25">
      <c r="A44" s="369" t="s">
        <v>360</v>
      </c>
      <c r="B44" s="369">
        <v>813371</v>
      </c>
      <c r="C44" s="369">
        <v>0</v>
      </c>
      <c r="D44" s="369"/>
      <c r="E44" s="369" t="s">
        <v>361</v>
      </c>
      <c r="F44" s="369" t="s">
        <v>362</v>
      </c>
      <c r="G44" s="369" t="s">
        <v>240</v>
      </c>
      <c r="H44" s="369" t="s">
        <v>341</v>
      </c>
      <c r="I44" s="408">
        <v>42030</v>
      </c>
      <c r="J44" s="408">
        <v>42005</v>
      </c>
      <c r="K44" s="408">
        <v>43830</v>
      </c>
      <c r="L44" s="369" t="s">
        <v>208</v>
      </c>
      <c r="M44" s="369" t="s">
        <v>209</v>
      </c>
      <c r="N44" s="408">
        <v>42055</v>
      </c>
      <c r="O44" s="369" t="s">
        <v>210</v>
      </c>
      <c r="P44" s="369" t="s">
        <v>341</v>
      </c>
      <c r="Q44" s="369" t="s">
        <v>211</v>
      </c>
      <c r="R44" s="369" t="s">
        <v>363</v>
      </c>
      <c r="S44" s="369" t="s">
        <v>212</v>
      </c>
      <c r="T44" s="369" t="s">
        <v>56</v>
      </c>
      <c r="U44" s="409">
        <v>0</v>
      </c>
      <c r="V44" s="410">
        <v>0</v>
      </c>
      <c r="W44" s="369">
        <v>254882</v>
      </c>
      <c r="X44" s="369" t="s">
        <v>273</v>
      </c>
      <c r="Y44" s="369" t="s">
        <v>2</v>
      </c>
    </row>
    <row r="45" spans="1:25" s="363" customFormat="1" x14ac:dyDescent="0.25">
      <c r="A45" s="369" t="s">
        <v>364</v>
      </c>
      <c r="B45" s="369">
        <v>813678</v>
      </c>
      <c r="C45" s="369">
        <v>0</v>
      </c>
      <c r="D45" s="369"/>
      <c r="E45" s="369" t="s">
        <v>365</v>
      </c>
      <c r="F45" s="369" t="s">
        <v>366</v>
      </c>
      <c r="G45" s="369" t="s">
        <v>240</v>
      </c>
      <c r="H45" s="369" t="s">
        <v>325</v>
      </c>
      <c r="I45" s="408">
        <v>42047</v>
      </c>
      <c r="J45" s="408">
        <v>42045</v>
      </c>
      <c r="K45" s="408">
        <v>43871</v>
      </c>
      <c r="L45" s="369" t="s">
        <v>208</v>
      </c>
      <c r="M45" s="369" t="s">
        <v>209</v>
      </c>
      <c r="N45" s="408">
        <v>42054</v>
      </c>
      <c r="O45" s="369" t="s">
        <v>210</v>
      </c>
      <c r="P45" s="369" t="s">
        <v>325</v>
      </c>
      <c r="Q45" s="369" t="s">
        <v>215</v>
      </c>
      <c r="R45" s="369" t="s">
        <v>211</v>
      </c>
      <c r="S45" s="369" t="s">
        <v>212</v>
      </c>
      <c r="T45" s="369" t="s">
        <v>56</v>
      </c>
      <c r="U45" s="409">
        <v>500000</v>
      </c>
      <c r="V45" s="410">
        <v>0</v>
      </c>
      <c r="W45" s="369">
        <v>13890</v>
      </c>
      <c r="X45" s="369" t="s">
        <v>273</v>
      </c>
      <c r="Y45" s="369" t="s">
        <v>2</v>
      </c>
    </row>
    <row r="46" spans="1:25" s="363" customFormat="1" x14ac:dyDescent="0.25">
      <c r="A46" s="369" t="s">
        <v>367</v>
      </c>
      <c r="B46" s="369">
        <v>805659</v>
      </c>
      <c r="C46" s="369">
        <v>0</v>
      </c>
      <c r="D46" s="369"/>
      <c r="E46" s="369" t="s">
        <v>368</v>
      </c>
      <c r="F46" s="369" t="s">
        <v>369</v>
      </c>
      <c r="G46" s="369" t="s">
        <v>240</v>
      </c>
      <c r="H46" s="369" t="s">
        <v>341</v>
      </c>
      <c r="I46" s="408">
        <v>40918</v>
      </c>
      <c r="J46" s="408">
        <v>41913</v>
      </c>
      <c r="K46" s="408">
        <v>43738</v>
      </c>
      <c r="L46" s="369" t="s">
        <v>208</v>
      </c>
      <c r="M46" s="369" t="s">
        <v>209</v>
      </c>
      <c r="N46" s="408">
        <v>42047</v>
      </c>
      <c r="O46" s="369" t="s">
        <v>210</v>
      </c>
      <c r="P46" s="369" t="s">
        <v>341</v>
      </c>
      <c r="Q46" s="369" t="s">
        <v>211</v>
      </c>
      <c r="R46" s="369" t="s">
        <v>363</v>
      </c>
      <c r="S46" s="369" t="s">
        <v>212</v>
      </c>
      <c r="T46" s="369" t="s">
        <v>56</v>
      </c>
      <c r="U46" s="409">
        <v>7440000</v>
      </c>
      <c r="V46" s="410">
        <v>0</v>
      </c>
      <c r="W46" s="369">
        <v>1735</v>
      </c>
      <c r="X46" s="369" t="s">
        <v>273</v>
      </c>
      <c r="Y46" s="369" t="s">
        <v>2</v>
      </c>
    </row>
    <row r="47" spans="1:25" s="363" customFormat="1" x14ac:dyDescent="0.25">
      <c r="A47" s="369" t="s">
        <v>370</v>
      </c>
      <c r="B47" s="369" t="s">
        <v>371</v>
      </c>
      <c r="C47" s="369">
        <v>0</v>
      </c>
      <c r="D47" s="369"/>
      <c r="E47" s="369" t="s">
        <v>372</v>
      </c>
      <c r="F47" s="369" t="s">
        <v>373</v>
      </c>
      <c r="G47" s="369" t="s">
        <v>224</v>
      </c>
      <c r="H47" s="369" t="s">
        <v>241</v>
      </c>
      <c r="I47" s="408">
        <v>41989</v>
      </c>
      <c r="J47" s="408">
        <v>42016</v>
      </c>
      <c r="K47" s="408">
        <v>42746</v>
      </c>
      <c r="L47" s="369" t="s">
        <v>208</v>
      </c>
      <c r="M47" s="369" t="s">
        <v>209</v>
      </c>
      <c r="N47" s="408">
        <v>42046</v>
      </c>
      <c r="O47" s="369" t="s">
        <v>210</v>
      </c>
      <c r="P47" s="369" t="s">
        <v>241</v>
      </c>
      <c r="Q47" s="369" t="s">
        <v>215</v>
      </c>
      <c r="R47" s="369" t="s">
        <v>211</v>
      </c>
      <c r="S47" s="369" t="s">
        <v>212</v>
      </c>
      <c r="T47" s="369" t="s">
        <v>243</v>
      </c>
      <c r="U47" s="409">
        <v>600000</v>
      </c>
      <c r="V47" s="410">
        <v>0</v>
      </c>
      <c r="W47" s="369">
        <v>195291</v>
      </c>
      <c r="X47" s="369" t="s">
        <v>273</v>
      </c>
      <c r="Y47" s="369" t="s">
        <v>4</v>
      </c>
    </row>
    <row r="48" spans="1:25" s="363" customFormat="1" x14ac:dyDescent="0.25">
      <c r="A48" s="369" t="s">
        <v>374</v>
      </c>
      <c r="B48" s="369">
        <v>813271</v>
      </c>
      <c r="C48" s="369">
        <v>0</v>
      </c>
      <c r="D48" s="369"/>
      <c r="E48" s="369" t="s">
        <v>375</v>
      </c>
      <c r="F48" s="369" t="s">
        <v>376</v>
      </c>
      <c r="G48" s="369" t="s">
        <v>236</v>
      </c>
      <c r="H48" s="369" t="s">
        <v>214</v>
      </c>
      <c r="I48" s="408">
        <v>42009</v>
      </c>
      <c r="J48" s="408">
        <v>42016</v>
      </c>
      <c r="K48" s="369"/>
      <c r="L48" s="369" t="s">
        <v>208</v>
      </c>
      <c r="M48" s="369" t="s">
        <v>209</v>
      </c>
      <c r="N48" s="408">
        <v>42040</v>
      </c>
      <c r="O48" s="369" t="s">
        <v>210</v>
      </c>
      <c r="P48" s="369" t="s">
        <v>214</v>
      </c>
      <c r="Q48" s="369" t="s">
        <v>215</v>
      </c>
      <c r="R48" s="369" t="s">
        <v>211</v>
      </c>
      <c r="S48" s="369" t="s">
        <v>212</v>
      </c>
      <c r="T48" s="369" t="s">
        <v>56</v>
      </c>
      <c r="U48" s="409">
        <v>165100</v>
      </c>
      <c r="V48" s="410">
        <v>0</v>
      </c>
      <c r="W48" s="369"/>
      <c r="X48" s="369" t="s">
        <v>273</v>
      </c>
      <c r="Y48" s="369" t="s">
        <v>8</v>
      </c>
    </row>
    <row r="49" spans="1:25" s="363" customFormat="1" x14ac:dyDescent="0.25">
      <c r="A49" s="369" t="s">
        <v>377</v>
      </c>
      <c r="B49" s="369">
        <v>813278</v>
      </c>
      <c r="C49" s="369">
        <v>0</v>
      </c>
      <c r="D49" s="369"/>
      <c r="E49" s="369" t="s">
        <v>378</v>
      </c>
      <c r="F49" s="369" t="s">
        <v>379</v>
      </c>
      <c r="G49" s="369" t="s">
        <v>236</v>
      </c>
      <c r="H49" s="369" t="s">
        <v>214</v>
      </c>
      <c r="I49" s="408">
        <v>42010</v>
      </c>
      <c r="J49" s="408">
        <v>42016</v>
      </c>
      <c r="K49" s="369"/>
      <c r="L49" s="369" t="s">
        <v>208</v>
      </c>
      <c r="M49" s="369" t="s">
        <v>209</v>
      </c>
      <c r="N49" s="408">
        <v>42040</v>
      </c>
      <c r="O49" s="369" t="s">
        <v>210</v>
      </c>
      <c r="P49" s="369" t="s">
        <v>214</v>
      </c>
      <c r="Q49" s="369" t="s">
        <v>215</v>
      </c>
      <c r="R49" s="369" t="s">
        <v>211</v>
      </c>
      <c r="S49" s="369" t="s">
        <v>212</v>
      </c>
      <c r="T49" s="369" t="s">
        <v>56</v>
      </c>
      <c r="U49" s="409">
        <v>150800</v>
      </c>
      <c r="V49" s="410">
        <v>0</v>
      </c>
      <c r="W49" s="369"/>
      <c r="X49" s="369" t="s">
        <v>273</v>
      </c>
      <c r="Y49" s="369" t="s">
        <v>8</v>
      </c>
    </row>
    <row r="50" spans="1:25" s="363" customFormat="1" x14ac:dyDescent="0.25">
      <c r="A50" s="370" t="s">
        <v>452</v>
      </c>
      <c r="B50" s="370" t="s">
        <v>453</v>
      </c>
      <c r="C50" s="370">
        <v>2</v>
      </c>
      <c r="D50" s="370"/>
      <c r="E50" s="370" t="s">
        <v>454</v>
      </c>
      <c r="F50" s="370" t="s">
        <v>455</v>
      </c>
      <c r="G50" s="370" t="s">
        <v>213</v>
      </c>
      <c r="H50" s="370" t="s">
        <v>214</v>
      </c>
      <c r="I50" s="411">
        <v>42073</v>
      </c>
      <c r="J50" s="411">
        <v>42094</v>
      </c>
      <c r="K50" s="411">
        <v>42156</v>
      </c>
      <c r="L50" s="370" t="s">
        <v>208</v>
      </c>
      <c r="M50" s="370" t="s">
        <v>209</v>
      </c>
      <c r="N50" s="411">
        <v>42090</v>
      </c>
      <c r="O50" s="370" t="s">
        <v>210</v>
      </c>
      <c r="P50" s="370" t="s">
        <v>214</v>
      </c>
      <c r="Q50" s="370" t="s">
        <v>215</v>
      </c>
      <c r="R50" s="370" t="s">
        <v>211</v>
      </c>
      <c r="S50" s="370" t="s">
        <v>212</v>
      </c>
      <c r="T50" s="370" t="s">
        <v>56</v>
      </c>
      <c r="U50" s="412">
        <v>85000</v>
      </c>
      <c r="V50" s="413"/>
      <c r="W50" s="370"/>
      <c r="X50" s="370" t="s">
        <v>24</v>
      </c>
      <c r="Y50" s="370" t="s">
        <v>276</v>
      </c>
    </row>
    <row r="51" spans="1:25" s="363" customFormat="1" x14ac:dyDescent="0.25">
      <c r="A51" s="370" t="s">
        <v>456</v>
      </c>
      <c r="B51" s="370" t="s">
        <v>457</v>
      </c>
      <c r="C51" s="370">
        <v>1</v>
      </c>
      <c r="D51" s="370"/>
      <c r="E51" s="370" t="s">
        <v>234</v>
      </c>
      <c r="F51" s="370" t="s">
        <v>458</v>
      </c>
      <c r="G51" s="370" t="s">
        <v>213</v>
      </c>
      <c r="H51" s="370" t="s">
        <v>214</v>
      </c>
      <c r="I51" s="411">
        <v>42073</v>
      </c>
      <c r="J51" s="411">
        <v>42124</v>
      </c>
      <c r="K51" s="411">
        <v>42156</v>
      </c>
      <c r="L51" s="370" t="s">
        <v>208</v>
      </c>
      <c r="M51" s="370" t="s">
        <v>209</v>
      </c>
      <c r="N51" s="411">
        <v>42090</v>
      </c>
      <c r="O51" s="370" t="s">
        <v>210</v>
      </c>
      <c r="P51" s="370" t="s">
        <v>214</v>
      </c>
      <c r="Q51" s="370" t="s">
        <v>215</v>
      </c>
      <c r="R51" s="370" t="s">
        <v>211</v>
      </c>
      <c r="S51" s="370" t="s">
        <v>212</v>
      </c>
      <c r="T51" s="370" t="s">
        <v>56</v>
      </c>
      <c r="U51" s="412">
        <v>32500</v>
      </c>
      <c r="V51" s="413"/>
      <c r="W51" s="370"/>
      <c r="X51" s="370" t="s">
        <v>24</v>
      </c>
      <c r="Y51" s="370" t="s">
        <v>276</v>
      </c>
    </row>
    <row r="52" spans="1:25" s="363" customFormat="1" x14ac:dyDescent="0.25">
      <c r="A52" s="370" t="s">
        <v>459</v>
      </c>
      <c r="B52" s="370">
        <v>813239</v>
      </c>
      <c r="C52" s="370">
        <v>0</v>
      </c>
      <c r="D52" s="370"/>
      <c r="E52" s="370" t="s">
        <v>460</v>
      </c>
      <c r="F52" s="370" t="s">
        <v>461</v>
      </c>
      <c r="G52" s="370" t="s">
        <v>462</v>
      </c>
      <c r="H52" s="370" t="s">
        <v>225</v>
      </c>
      <c r="I52" s="411">
        <v>41991</v>
      </c>
      <c r="J52" s="411">
        <v>42005</v>
      </c>
      <c r="K52" s="411">
        <v>42370</v>
      </c>
      <c r="L52" s="370" t="s">
        <v>208</v>
      </c>
      <c r="M52" s="370" t="s">
        <v>209</v>
      </c>
      <c r="N52" s="411">
        <v>42089</v>
      </c>
      <c r="O52" s="370" t="s">
        <v>210</v>
      </c>
      <c r="P52" s="370" t="s">
        <v>225</v>
      </c>
      <c r="Q52" s="370" t="s">
        <v>215</v>
      </c>
      <c r="R52" s="370" t="s">
        <v>211</v>
      </c>
      <c r="S52" s="370" t="s">
        <v>212</v>
      </c>
      <c r="T52" s="370" t="s">
        <v>463</v>
      </c>
      <c r="U52" s="412">
        <v>535000</v>
      </c>
      <c r="V52" s="413"/>
      <c r="W52" s="370"/>
      <c r="X52" s="370" t="s">
        <v>24</v>
      </c>
      <c r="Y52" s="370" t="s">
        <v>3</v>
      </c>
    </row>
    <row r="53" spans="1:25" s="363" customFormat="1" x14ac:dyDescent="0.25">
      <c r="A53" s="370" t="s">
        <v>464</v>
      </c>
      <c r="B53" s="370" t="s">
        <v>465</v>
      </c>
      <c r="C53" s="370">
        <v>1</v>
      </c>
      <c r="D53" s="370"/>
      <c r="E53" s="370" t="s">
        <v>466</v>
      </c>
      <c r="F53" s="370" t="s">
        <v>467</v>
      </c>
      <c r="G53" s="370" t="s">
        <v>224</v>
      </c>
      <c r="H53" s="370" t="s">
        <v>241</v>
      </c>
      <c r="I53" s="411">
        <v>42074</v>
      </c>
      <c r="J53" s="411">
        <v>42052</v>
      </c>
      <c r="K53" s="411">
        <v>42369</v>
      </c>
      <c r="L53" s="370" t="s">
        <v>208</v>
      </c>
      <c r="M53" s="370" t="s">
        <v>209</v>
      </c>
      <c r="N53" s="411">
        <v>42088</v>
      </c>
      <c r="O53" s="370" t="s">
        <v>210</v>
      </c>
      <c r="P53" s="370" t="s">
        <v>241</v>
      </c>
      <c r="Q53" s="370" t="s">
        <v>211</v>
      </c>
      <c r="R53" s="370" t="s">
        <v>211</v>
      </c>
      <c r="S53" s="370" t="s">
        <v>212</v>
      </c>
      <c r="T53" s="370" t="s">
        <v>56</v>
      </c>
      <c r="U53" s="412">
        <v>10000000</v>
      </c>
      <c r="V53" s="413"/>
      <c r="W53" s="370">
        <v>26110</v>
      </c>
      <c r="X53" s="370" t="s">
        <v>24</v>
      </c>
      <c r="Y53" s="370" t="s">
        <v>4</v>
      </c>
    </row>
    <row r="54" spans="1:25" s="363" customFormat="1" x14ac:dyDescent="0.25">
      <c r="A54" s="370" t="s">
        <v>468</v>
      </c>
      <c r="B54" s="370">
        <v>813514</v>
      </c>
      <c r="C54" s="370">
        <v>0</v>
      </c>
      <c r="D54" s="370"/>
      <c r="E54" s="370" t="s">
        <v>469</v>
      </c>
      <c r="F54" s="370" t="s">
        <v>470</v>
      </c>
      <c r="G54" s="370" t="s">
        <v>236</v>
      </c>
      <c r="H54" s="370" t="s">
        <v>214</v>
      </c>
      <c r="I54" s="411">
        <v>42045</v>
      </c>
      <c r="J54" s="411">
        <v>42039</v>
      </c>
      <c r="K54" s="370"/>
      <c r="L54" s="370" t="s">
        <v>208</v>
      </c>
      <c r="M54" s="370" t="s">
        <v>209</v>
      </c>
      <c r="N54" s="411">
        <v>42088</v>
      </c>
      <c r="O54" s="370" t="s">
        <v>210</v>
      </c>
      <c r="P54" s="370" t="s">
        <v>214</v>
      </c>
      <c r="Q54" s="370" t="s">
        <v>215</v>
      </c>
      <c r="R54" s="370" t="s">
        <v>211</v>
      </c>
      <c r="S54" s="370" t="s">
        <v>212</v>
      </c>
      <c r="T54" s="370" t="s">
        <v>56</v>
      </c>
      <c r="U54" s="412">
        <v>200200</v>
      </c>
      <c r="V54" s="413"/>
      <c r="W54" s="370"/>
      <c r="X54" s="370" t="s">
        <v>24</v>
      </c>
      <c r="Y54" s="370" t="s">
        <v>8</v>
      </c>
    </row>
    <row r="55" spans="1:25" s="363" customFormat="1" x14ac:dyDescent="0.25">
      <c r="A55" s="370" t="s">
        <v>471</v>
      </c>
      <c r="B55" s="370">
        <v>810147</v>
      </c>
      <c r="C55" s="370">
        <v>0</v>
      </c>
      <c r="D55" s="370"/>
      <c r="E55" s="370" t="s">
        <v>472</v>
      </c>
      <c r="F55" s="370" t="s">
        <v>473</v>
      </c>
      <c r="G55" s="370" t="s">
        <v>462</v>
      </c>
      <c r="H55" s="370" t="s">
        <v>214</v>
      </c>
      <c r="I55" s="411">
        <v>41584</v>
      </c>
      <c r="J55" s="411">
        <v>41578</v>
      </c>
      <c r="K55" s="411">
        <v>43403</v>
      </c>
      <c r="L55" s="370" t="s">
        <v>208</v>
      </c>
      <c r="M55" s="370" t="s">
        <v>209</v>
      </c>
      <c r="N55" s="411">
        <v>42087</v>
      </c>
      <c r="O55" s="370" t="s">
        <v>210</v>
      </c>
      <c r="P55" s="370" t="s">
        <v>214</v>
      </c>
      <c r="Q55" s="370" t="s">
        <v>215</v>
      </c>
      <c r="R55" s="370" t="s">
        <v>211</v>
      </c>
      <c r="S55" s="370" t="s">
        <v>212</v>
      </c>
      <c r="T55" s="370" t="s">
        <v>56</v>
      </c>
      <c r="U55" s="412">
        <v>884000</v>
      </c>
      <c r="V55" s="413"/>
      <c r="W55" s="370">
        <v>598033</v>
      </c>
      <c r="X55" s="370" t="s">
        <v>24</v>
      </c>
      <c r="Y55" s="370" t="s">
        <v>3</v>
      </c>
    </row>
    <row r="56" spans="1:25" s="363" customFormat="1" x14ac:dyDescent="0.25">
      <c r="A56" s="370" t="s">
        <v>474</v>
      </c>
      <c r="B56" s="370">
        <v>813516</v>
      </c>
      <c r="C56" s="370">
        <v>0</v>
      </c>
      <c r="D56" s="370"/>
      <c r="E56" s="370" t="s">
        <v>475</v>
      </c>
      <c r="F56" s="370" t="s">
        <v>476</v>
      </c>
      <c r="G56" s="370" t="s">
        <v>236</v>
      </c>
      <c r="H56" s="370" t="s">
        <v>214</v>
      </c>
      <c r="I56" s="411">
        <v>42045</v>
      </c>
      <c r="J56" s="411">
        <v>42039</v>
      </c>
      <c r="K56" s="370"/>
      <c r="L56" s="370" t="s">
        <v>208</v>
      </c>
      <c r="M56" s="370" t="s">
        <v>209</v>
      </c>
      <c r="N56" s="411">
        <v>42087</v>
      </c>
      <c r="O56" s="370" t="s">
        <v>210</v>
      </c>
      <c r="P56" s="370" t="s">
        <v>214</v>
      </c>
      <c r="Q56" s="370" t="s">
        <v>215</v>
      </c>
      <c r="R56" s="370" t="s">
        <v>211</v>
      </c>
      <c r="S56" s="370" t="s">
        <v>212</v>
      </c>
      <c r="T56" s="370" t="s">
        <v>56</v>
      </c>
      <c r="U56" s="412">
        <v>200200</v>
      </c>
      <c r="V56" s="413"/>
      <c r="W56" s="370"/>
      <c r="X56" s="370" t="s">
        <v>24</v>
      </c>
      <c r="Y56" s="370" t="s">
        <v>8</v>
      </c>
    </row>
    <row r="57" spans="1:25" s="363" customFormat="1" x14ac:dyDescent="0.25">
      <c r="A57" s="370" t="s">
        <v>477</v>
      </c>
      <c r="B57" s="370">
        <v>813524</v>
      </c>
      <c r="C57" s="370">
        <v>0</v>
      </c>
      <c r="D57" s="370"/>
      <c r="E57" s="370" t="s">
        <v>478</v>
      </c>
      <c r="F57" s="370" t="s">
        <v>479</v>
      </c>
      <c r="G57" s="370" t="s">
        <v>236</v>
      </c>
      <c r="H57" s="370" t="s">
        <v>214</v>
      </c>
      <c r="I57" s="411">
        <v>42045</v>
      </c>
      <c r="J57" s="411">
        <v>42065</v>
      </c>
      <c r="K57" s="370"/>
      <c r="L57" s="370" t="s">
        <v>208</v>
      </c>
      <c r="M57" s="370" t="s">
        <v>209</v>
      </c>
      <c r="N57" s="411">
        <v>42087</v>
      </c>
      <c r="O57" s="370" t="s">
        <v>210</v>
      </c>
      <c r="P57" s="370" t="s">
        <v>214</v>
      </c>
      <c r="Q57" s="370" t="s">
        <v>215</v>
      </c>
      <c r="R57" s="370" t="s">
        <v>211</v>
      </c>
      <c r="S57" s="370" t="s">
        <v>212</v>
      </c>
      <c r="T57" s="370" t="s">
        <v>56</v>
      </c>
      <c r="U57" s="412">
        <v>200200</v>
      </c>
      <c r="V57" s="413"/>
      <c r="W57" s="370"/>
      <c r="X57" s="370" t="s">
        <v>24</v>
      </c>
      <c r="Y57" s="370" t="s">
        <v>8</v>
      </c>
    </row>
    <row r="58" spans="1:25" s="363" customFormat="1" x14ac:dyDescent="0.25">
      <c r="A58" s="370" t="s">
        <v>480</v>
      </c>
      <c r="B58" s="370">
        <v>813645</v>
      </c>
      <c r="C58" s="370">
        <v>0</v>
      </c>
      <c r="D58" s="370"/>
      <c r="E58" s="370" t="s">
        <v>481</v>
      </c>
      <c r="F58" s="370" t="s">
        <v>482</v>
      </c>
      <c r="G58" s="370" t="s">
        <v>236</v>
      </c>
      <c r="H58" s="370" t="s">
        <v>214</v>
      </c>
      <c r="I58" s="411">
        <v>42047</v>
      </c>
      <c r="J58" s="411">
        <v>42039</v>
      </c>
      <c r="K58" s="370"/>
      <c r="L58" s="370" t="s">
        <v>208</v>
      </c>
      <c r="M58" s="370" t="s">
        <v>209</v>
      </c>
      <c r="N58" s="411">
        <v>42087</v>
      </c>
      <c r="O58" s="370" t="s">
        <v>210</v>
      </c>
      <c r="P58" s="370" t="s">
        <v>214</v>
      </c>
      <c r="Q58" s="370" t="s">
        <v>215</v>
      </c>
      <c r="R58" s="370" t="s">
        <v>211</v>
      </c>
      <c r="S58" s="370" t="s">
        <v>212</v>
      </c>
      <c r="T58" s="370" t="s">
        <v>56</v>
      </c>
      <c r="U58" s="412">
        <v>200200</v>
      </c>
      <c r="V58" s="413"/>
      <c r="W58" s="370"/>
      <c r="X58" s="370" t="s">
        <v>24</v>
      </c>
      <c r="Y58" s="370" t="s">
        <v>8</v>
      </c>
    </row>
    <row r="59" spans="1:25" s="363" customFormat="1" x14ac:dyDescent="0.25">
      <c r="A59" s="370" t="s">
        <v>483</v>
      </c>
      <c r="B59" s="370">
        <v>813650</v>
      </c>
      <c r="C59" s="370">
        <v>0</v>
      </c>
      <c r="D59" s="370"/>
      <c r="E59" s="370" t="s">
        <v>484</v>
      </c>
      <c r="F59" s="370" t="s">
        <v>485</v>
      </c>
      <c r="G59" s="370" t="s">
        <v>236</v>
      </c>
      <c r="H59" s="370" t="s">
        <v>214</v>
      </c>
      <c r="I59" s="411">
        <v>42047</v>
      </c>
      <c r="J59" s="411">
        <v>42039</v>
      </c>
      <c r="K59" s="370"/>
      <c r="L59" s="370" t="s">
        <v>208</v>
      </c>
      <c r="M59" s="370" t="s">
        <v>209</v>
      </c>
      <c r="N59" s="411">
        <v>42087</v>
      </c>
      <c r="O59" s="370" t="s">
        <v>210</v>
      </c>
      <c r="P59" s="370" t="s">
        <v>214</v>
      </c>
      <c r="Q59" s="370" t="s">
        <v>215</v>
      </c>
      <c r="R59" s="370" t="s">
        <v>211</v>
      </c>
      <c r="S59" s="370" t="s">
        <v>212</v>
      </c>
      <c r="T59" s="370" t="s">
        <v>56</v>
      </c>
      <c r="U59" s="412">
        <v>200200</v>
      </c>
      <c r="V59" s="413"/>
      <c r="W59" s="370"/>
      <c r="X59" s="370" t="s">
        <v>24</v>
      </c>
      <c r="Y59" s="370" t="s">
        <v>8</v>
      </c>
    </row>
    <row r="60" spans="1:25" s="363" customFormat="1" x14ac:dyDescent="0.25">
      <c r="A60" s="370" t="s">
        <v>486</v>
      </c>
      <c r="B60" s="370">
        <v>813654</v>
      </c>
      <c r="C60" s="370">
        <v>0</v>
      </c>
      <c r="D60" s="370"/>
      <c r="E60" s="370" t="s">
        <v>487</v>
      </c>
      <c r="F60" s="370" t="s">
        <v>488</v>
      </c>
      <c r="G60" s="370" t="s">
        <v>236</v>
      </c>
      <c r="H60" s="370" t="s">
        <v>214</v>
      </c>
      <c r="I60" s="411">
        <v>42047</v>
      </c>
      <c r="J60" s="411">
        <v>42065</v>
      </c>
      <c r="K60" s="370"/>
      <c r="L60" s="370" t="s">
        <v>208</v>
      </c>
      <c r="M60" s="370" t="s">
        <v>209</v>
      </c>
      <c r="N60" s="411">
        <v>42087</v>
      </c>
      <c r="O60" s="370" t="s">
        <v>210</v>
      </c>
      <c r="P60" s="370" t="s">
        <v>214</v>
      </c>
      <c r="Q60" s="370" t="s">
        <v>215</v>
      </c>
      <c r="R60" s="370" t="s">
        <v>211</v>
      </c>
      <c r="S60" s="370" t="s">
        <v>212</v>
      </c>
      <c r="T60" s="370" t="s">
        <v>56</v>
      </c>
      <c r="U60" s="412">
        <v>200200</v>
      </c>
      <c r="V60" s="413"/>
      <c r="W60" s="370"/>
      <c r="X60" s="370" t="s">
        <v>24</v>
      </c>
      <c r="Y60" s="370" t="s">
        <v>8</v>
      </c>
    </row>
    <row r="61" spans="1:25" s="363" customFormat="1" x14ac:dyDescent="0.25">
      <c r="A61" s="370" t="s">
        <v>489</v>
      </c>
      <c r="B61" s="370">
        <v>813674</v>
      </c>
      <c r="C61" s="370">
        <v>0</v>
      </c>
      <c r="D61" s="370"/>
      <c r="E61" s="370" t="s">
        <v>490</v>
      </c>
      <c r="F61" s="370" t="s">
        <v>491</v>
      </c>
      <c r="G61" s="370" t="s">
        <v>236</v>
      </c>
      <c r="H61" s="370" t="s">
        <v>214</v>
      </c>
      <c r="I61" s="411">
        <v>42047</v>
      </c>
      <c r="J61" s="411">
        <v>42065</v>
      </c>
      <c r="K61" s="370"/>
      <c r="L61" s="370" t="s">
        <v>208</v>
      </c>
      <c r="M61" s="370" t="s">
        <v>209</v>
      </c>
      <c r="N61" s="411">
        <v>42087</v>
      </c>
      <c r="O61" s="370" t="s">
        <v>210</v>
      </c>
      <c r="P61" s="370" t="s">
        <v>214</v>
      </c>
      <c r="Q61" s="370" t="s">
        <v>215</v>
      </c>
      <c r="R61" s="370" t="s">
        <v>211</v>
      </c>
      <c r="S61" s="370" t="s">
        <v>212</v>
      </c>
      <c r="T61" s="370" t="s">
        <v>56</v>
      </c>
      <c r="U61" s="412">
        <v>200200</v>
      </c>
      <c r="V61" s="413"/>
      <c r="W61" s="370"/>
      <c r="X61" s="370" t="s">
        <v>24</v>
      </c>
      <c r="Y61" s="370" t="s">
        <v>8</v>
      </c>
    </row>
    <row r="62" spans="1:25" s="363" customFormat="1" x14ac:dyDescent="0.25">
      <c r="A62" s="370" t="s">
        <v>492</v>
      </c>
      <c r="B62" s="370">
        <v>813744</v>
      </c>
      <c r="C62" s="370">
        <v>0</v>
      </c>
      <c r="D62" s="370"/>
      <c r="E62" s="370" t="s">
        <v>493</v>
      </c>
      <c r="F62" s="370" t="s">
        <v>494</v>
      </c>
      <c r="G62" s="370" t="s">
        <v>236</v>
      </c>
      <c r="H62" s="370" t="s">
        <v>214</v>
      </c>
      <c r="I62" s="411">
        <v>42055</v>
      </c>
      <c r="J62" s="411">
        <v>42039</v>
      </c>
      <c r="K62" s="370"/>
      <c r="L62" s="370" t="s">
        <v>208</v>
      </c>
      <c r="M62" s="370" t="s">
        <v>209</v>
      </c>
      <c r="N62" s="411">
        <v>42087</v>
      </c>
      <c r="O62" s="370" t="s">
        <v>210</v>
      </c>
      <c r="P62" s="370" t="s">
        <v>214</v>
      </c>
      <c r="Q62" s="370" t="s">
        <v>215</v>
      </c>
      <c r="R62" s="370" t="s">
        <v>211</v>
      </c>
      <c r="S62" s="370" t="s">
        <v>212</v>
      </c>
      <c r="T62" s="370" t="s">
        <v>56</v>
      </c>
      <c r="U62" s="412">
        <v>200200</v>
      </c>
      <c r="V62" s="413"/>
      <c r="W62" s="370"/>
      <c r="X62" s="370" t="s">
        <v>24</v>
      </c>
      <c r="Y62" s="370" t="s">
        <v>8</v>
      </c>
    </row>
    <row r="63" spans="1:25" s="363" customFormat="1" x14ac:dyDescent="0.25">
      <c r="A63" s="370" t="s">
        <v>495</v>
      </c>
      <c r="B63" s="370" t="s">
        <v>496</v>
      </c>
      <c r="C63" s="370">
        <v>2</v>
      </c>
      <c r="D63" s="370"/>
      <c r="E63" s="370" t="s">
        <v>497</v>
      </c>
      <c r="F63" s="370" t="s">
        <v>498</v>
      </c>
      <c r="G63" s="370" t="s">
        <v>213</v>
      </c>
      <c r="H63" s="370" t="s">
        <v>214</v>
      </c>
      <c r="I63" s="411">
        <v>42073</v>
      </c>
      <c r="J63" s="411">
        <v>42094</v>
      </c>
      <c r="K63" s="411">
        <v>42156</v>
      </c>
      <c r="L63" s="370" t="s">
        <v>208</v>
      </c>
      <c r="M63" s="370" t="s">
        <v>209</v>
      </c>
      <c r="N63" s="411">
        <v>42086</v>
      </c>
      <c r="O63" s="370" t="s">
        <v>210</v>
      </c>
      <c r="P63" s="370" t="s">
        <v>214</v>
      </c>
      <c r="Q63" s="370" t="s">
        <v>215</v>
      </c>
      <c r="R63" s="370" t="s">
        <v>211</v>
      </c>
      <c r="S63" s="370" t="s">
        <v>212</v>
      </c>
      <c r="T63" s="370" t="s">
        <v>56</v>
      </c>
      <c r="U63" s="412">
        <v>85000</v>
      </c>
      <c r="V63" s="413"/>
      <c r="W63" s="370"/>
      <c r="X63" s="370" t="s">
        <v>24</v>
      </c>
      <c r="Y63" s="370" t="s">
        <v>276</v>
      </c>
    </row>
    <row r="64" spans="1:25" s="363" customFormat="1" x14ac:dyDescent="0.25">
      <c r="A64" s="370" t="s">
        <v>499</v>
      </c>
      <c r="B64" s="370">
        <v>813531</v>
      </c>
      <c r="C64" s="370">
        <v>0</v>
      </c>
      <c r="D64" s="370"/>
      <c r="E64" s="370" t="s">
        <v>500</v>
      </c>
      <c r="F64" s="370" t="s">
        <v>501</v>
      </c>
      <c r="G64" s="370" t="s">
        <v>236</v>
      </c>
      <c r="H64" s="370" t="s">
        <v>214</v>
      </c>
      <c r="I64" s="411">
        <v>42045</v>
      </c>
      <c r="J64" s="411">
        <v>42039</v>
      </c>
      <c r="K64" s="370"/>
      <c r="L64" s="370" t="s">
        <v>208</v>
      </c>
      <c r="M64" s="370" t="s">
        <v>209</v>
      </c>
      <c r="N64" s="411">
        <v>42086</v>
      </c>
      <c r="O64" s="370" t="s">
        <v>210</v>
      </c>
      <c r="P64" s="370" t="s">
        <v>214</v>
      </c>
      <c r="Q64" s="370" t="s">
        <v>215</v>
      </c>
      <c r="R64" s="370" t="s">
        <v>211</v>
      </c>
      <c r="S64" s="370" t="s">
        <v>212</v>
      </c>
      <c r="T64" s="370" t="s">
        <v>56</v>
      </c>
      <c r="U64" s="412">
        <v>200200</v>
      </c>
      <c r="V64" s="413"/>
      <c r="W64" s="370">
        <v>158847</v>
      </c>
      <c r="X64" s="370" t="s">
        <v>24</v>
      </c>
      <c r="Y64" s="370" t="s">
        <v>8</v>
      </c>
    </row>
    <row r="65" spans="1:25" s="363" customFormat="1" x14ac:dyDescent="0.25">
      <c r="A65" s="370" t="s">
        <v>502</v>
      </c>
      <c r="B65" s="370">
        <v>813539</v>
      </c>
      <c r="C65" s="370">
        <v>0</v>
      </c>
      <c r="D65" s="370"/>
      <c r="E65" s="370" t="s">
        <v>503</v>
      </c>
      <c r="F65" s="370" t="s">
        <v>504</v>
      </c>
      <c r="G65" s="370" t="s">
        <v>236</v>
      </c>
      <c r="H65" s="370" t="s">
        <v>214</v>
      </c>
      <c r="I65" s="411">
        <v>42045</v>
      </c>
      <c r="J65" s="411">
        <v>42039</v>
      </c>
      <c r="K65" s="370"/>
      <c r="L65" s="370" t="s">
        <v>208</v>
      </c>
      <c r="M65" s="370" t="s">
        <v>209</v>
      </c>
      <c r="N65" s="411">
        <v>42086</v>
      </c>
      <c r="O65" s="370" t="s">
        <v>210</v>
      </c>
      <c r="P65" s="370" t="s">
        <v>214</v>
      </c>
      <c r="Q65" s="370" t="s">
        <v>215</v>
      </c>
      <c r="R65" s="370" t="s">
        <v>211</v>
      </c>
      <c r="S65" s="370" t="s">
        <v>212</v>
      </c>
      <c r="T65" s="370" t="s">
        <v>56</v>
      </c>
      <c r="U65" s="412">
        <v>200200</v>
      </c>
      <c r="V65" s="413"/>
      <c r="W65" s="370">
        <v>63185</v>
      </c>
      <c r="X65" s="370" t="s">
        <v>24</v>
      </c>
      <c r="Y65" s="370" t="s">
        <v>8</v>
      </c>
    </row>
    <row r="66" spans="1:25" s="363" customFormat="1" x14ac:dyDescent="0.25">
      <c r="A66" s="370" t="s">
        <v>505</v>
      </c>
      <c r="B66" s="370">
        <v>813544</v>
      </c>
      <c r="C66" s="370">
        <v>0</v>
      </c>
      <c r="D66" s="370"/>
      <c r="E66" s="370" t="s">
        <v>506</v>
      </c>
      <c r="F66" s="370" t="s">
        <v>507</v>
      </c>
      <c r="G66" s="370" t="s">
        <v>236</v>
      </c>
      <c r="H66" s="370" t="s">
        <v>214</v>
      </c>
      <c r="I66" s="411">
        <v>42045</v>
      </c>
      <c r="J66" s="411">
        <v>42039</v>
      </c>
      <c r="K66" s="370"/>
      <c r="L66" s="370" t="s">
        <v>208</v>
      </c>
      <c r="M66" s="370" t="s">
        <v>209</v>
      </c>
      <c r="N66" s="411">
        <v>42086</v>
      </c>
      <c r="O66" s="370" t="s">
        <v>210</v>
      </c>
      <c r="P66" s="370" t="s">
        <v>214</v>
      </c>
      <c r="Q66" s="370" t="s">
        <v>215</v>
      </c>
      <c r="R66" s="370" t="s">
        <v>211</v>
      </c>
      <c r="S66" s="370" t="s">
        <v>212</v>
      </c>
      <c r="T66" s="370" t="s">
        <v>56</v>
      </c>
      <c r="U66" s="412">
        <v>200200</v>
      </c>
      <c r="V66" s="413"/>
      <c r="W66" s="370"/>
      <c r="X66" s="370" t="s">
        <v>24</v>
      </c>
      <c r="Y66" s="370" t="s">
        <v>8</v>
      </c>
    </row>
    <row r="67" spans="1:25" s="363" customFormat="1" x14ac:dyDescent="0.25">
      <c r="A67" s="370" t="s">
        <v>508</v>
      </c>
      <c r="B67" s="370">
        <v>813581</v>
      </c>
      <c r="C67" s="370">
        <v>0</v>
      </c>
      <c r="D67" s="370"/>
      <c r="E67" s="370" t="s">
        <v>509</v>
      </c>
      <c r="F67" s="370" t="s">
        <v>510</v>
      </c>
      <c r="G67" s="370" t="s">
        <v>236</v>
      </c>
      <c r="H67" s="370" t="s">
        <v>214</v>
      </c>
      <c r="I67" s="411">
        <v>42046</v>
      </c>
      <c r="J67" s="411">
        <v>42065</v>
      </c>
      <c r="K67" s="370"/>
      <c r="L67" s="370" t="s">
        <v>208</v>
      </c>
      <c r="M67" s="370" t="s">
        <v>209</v>
      </c>
      <c r="N67" s="411">
        <v>42086</v>
      </c>
      <c r="O67" s="370" t="s">
        <v>210</v>
      </c>
      <c r="P67" s="370" t="s">
        <v>214</v>
      </c>
      <c r="Q67" s="370" t="s">
        <v>215</v>
      </c>
      <c r="R67" s="370" t="s">
        <v>211</v>
      </c>
      <c r="S67" s="370" t="s">
        <v>212</v>
      </c>
      <c r="T67" s="370" t="s">
        <v>56</v>
      </c>
      <c r="U67" s="412">
        <v>200200</v>
      </c>
      <c r="V67" s="413"/>
      <c r="W67" s="370"/>
      <c r="X67" s="370" t="s">
        <v>24</v>
      </c>
      <c r="Y67" s="370" t="s">
        <v>8</v>
      </c>
    </row>
    <row r="68" spans="1:25" s="363" customFormat="1" x14ac:dyDescent="0.25">
      <c r="A68" s="370" t="s">
        <v>511</v>
      </c>
      <c r="B68" s="370">
        <v>813585</v>
      </c>
      <c r="C68" s="370">
        <v>0</v>
      </c>
      <c r="D68" s="370"/>
      <c r="E68" s="370" t="s">
        <v>512</v>
      </c>
      <c r="F68" s="370" t="s">
        <v>513</v>
      </c>
      <c r="G68" s="370" t="s">
        <v>236</v>
      </c>
      <c r="H68" s="370" t="s">
        <v>214</v>
      </c>
      <c r="I68" s="411">
        <v>42046</v>
      </c>
      <c r="J68" s="411">
        <v>42039</v>
      </c>
      <c r="K68" s="370"/>
      <c r="L68" s="370" t="s">
        <v>208</v>
      </c>
      <c r="M68" s="370" t="s">
        <v>209</v>
      </c>
      <c r="N68" s="411">
        <v>42086</v>
      </c>
      <c r="O68" s="370" t="s">
        <v>210</v>
      </c>
      <c r="P68" s="370" t="s">
        <v>214</v>
      </c>
      <c r="Q68" s="370" t="s">
        <v>215</v>
      </c>
      <c r="R68" s="370" t="s">
        <v>211</v>
      </c>
      <c r="S68" s="370" t="s">
        <v>212</v>
      </c>
      <c r="T68" s="370" t="s">
        <v>56</v>
      </c>
      <c r="U68" s="412">
        <v>200200</v>
      </c>
      <c r="V68" s="413"/>
      <c r="W68" s="370"/>
      <c r="X68" s="370" t="s">
        <v>24</v>
      </c>
      <c r="Y68" s="370" t="s">
        <v>8</v>
      </c>
    </row>
    <row r="69" spans="1:25" s="363" customFormat="1" x14ac:dyDescent="0.25">
      <c r="A69" s="370" t="s">
        <v>514</v>
      </c>
      <c r="B69" s="370">
        <v>813598</v>
      </c>
      <c r="C69" s="370">
        <v>0</v>
      </c>
      <c r="D69" s="370"/>
      <c r="E69" s="370" t="s">
        <v>515</v>
      </c>
      <c r="F69" s="370" t="s">
        <v>516</v>
      </c>
      <c r="G69" s="370" t="s">
        <v>236</v>
      </c>
      <c r="H69" s="370" t="s">
        <v>214</v>
      </c>
      <c r="I69" s="411">
        <v>42046</v>
      </c>
      <c r="J69" s="411">
        <v>42039</v>
      </c>
      <c r="K69" s="370"/>
      <c r="L69" s="370" t="s">
        <v>208</v>
      </c>
      <c r="M69" s="370" t="s">
        <v>209</v>
      </c>
      <c r="N69" s="411">
        <v>42086</v>
      </c>
      <c r="O69" s="370" t="s">
        <v>210</v>
      </c>
      <c r="P69" s="370" t="s">
        <v>214</v>
      </c>
      <c r="Q69" s="370" t="s">
        <v>215</v>
      </c>
      <c r="R69" s="370" t="s">
        <v>211</v>
      </c>
      <c r="S69" s="370" t="s">
        <v>212</v>
      </c>
      <c r="T69" s="370" t="s">
        <v>56</v>
      </c>
      <c r="U69" s="412">
        <v>200200</v>
      </c>
      <c r="V69" s="413"/>
      <c r="W69" s="370">
        <v>63561</v>
      </c>
      <c r="X69" s="370" t="s">
        <v>24</v>
      </c>
      <c r="Y69" s="370" t="s">
        <v>8</v>
      </c>
    </row>
    <row r="70" spans="1:25" s="363" customFormat="1" x14ac:dyDescent="0.25">
      <c r="A70" s="370" t="s">
        <v>517</v>
      </c>
      <c r="B70" s="370">
        <v>813601</v>
      </c>
      <c r="C70" s="370">
        <v>0</v>
      </c>
      <c r="D70" s="370"/>
      <c r="E70" s="370" t="s">
        <v>518</v>
      </c>
      <c r="F70" s="370" t="s">
        <v>519</v>
      </c>
      <c r="G70" s="370" t="s">
        <v>236</v>
      </c>
      <c r="H70" s="370" t="s">
        <v>214</v>
      </c>
      <c r="I70" s="411">
        <v>42046</v>
      </c>
      <c r="J70" s="411">
        <v>42065</v>
      </c>
      <c r="K70" s="370"/>
      <c r="L70" s="370" t="s">
        <v>208</v>
      </c>
      <c r="M70" s="370" t="s">
        <v>209</v>
      </c>
      <c r="N70" s="411">
        <v>42086</v>
      </c>
      <c r="O70" s="370" t="s">
        <v>210</v>
      </c>
      <c r="P70" s="370" t="s">
        <v>214</v>
      </c>
      <c r="Q70" s="370" t="s">
        <v>215</v>
      </c>
      <c r="R70" s="370" t="s">
        <v>211</v>
      </c>
      <c r="S70" s="370" t="s">
        <v>212</v>
      </c>
      <c r="T70" s="370" t="s">
        <v>56</v>
      </c>
      <c r="U70" s="412">
        <v>200200</v>
      </c>
      <c r="V70" s="413"/>
      <c r="W70" s="370"/>
      <c r="X70" s="370" t="s">
        <v>24</v>
      </c>
      <c r="Y70" s="370" t="s">
        <v>8</v>
      </c>
    </row>
    <row r="71" spans="1:25" s="363" customFormat="1" x14ac:dyDescent="0.25">
      <c r="A71" s="370" t="s">
        <v>520</v>
      </c>
      <c r="B71" s="370">
        <v>813606</v>
      </c>
      <c r="C71" s="370">
        <v>0</v>
      </c>
      <c r="D71" s="370"/>
      <c r="E71" s="370" t="s">
        <v>521</v>
      </c>
      <c r="F71" s="370" t="s">
        <v>522</v>
      </c>
      <c r="G71" s="370" t="s">
        <v>236</v>
      </c>
      <c r="H71" s="370" t="s">
        <v>214</v>
      </c>
      <c r="I71" s="411">
        <v>42046</v>
      </c>
      <c r="J71" s="411">
        <v>42065</v>
      </c>
      <c r="K71" s="370"/>
      <c r="L71" s="370" t="s">
        <v>208</v>
      </c>
      <c r="M71" s="370" t="s">
        <v>209</v>
      </c>
      <c r="N71" s="411">
        <v>42086</v>
      </c>
      <c r="O71" s="370" t="s">
        <v>210</v>
      </c>
      <c r="P71" s="370" t="s">
        <v>214</v>
      </c>
      <c r="Q71" s="370" t="s">
        <v>215</v>
      </c>
      <c r="R71" s="370" t="s">
        <v>211</v>
      </c>
      <c r="S71" s="370" t="s">
        <v>212</v>
      </c>
      <c r="T71" s="370" t="s">
        <v>56</v>
      </c>
      <c r="U71" s="412">
        <v>200200</v>
      </c>
      <c r="V71" s="413"/>
      <c r="W71" s="370">
        <v>624968</v>
      </c>
      <c r="X71" s="370" t="s">
        <v>24</v>
      </c>
      <c r="Y71" s="370" t="s">
        <v>8</v>
      </c>
    </row>
    <row r="72" spans="1:25" s="363" customFormat="1" x14ac:dyDescent="0.25">
      <c r="A72" s="370" t="s">
        <v>523</v>
      </c>
      <c r="B72" s="370">
        <v>813614</v>
      </c>
      <c r="C72" s="370">
        <v>0</v>
      </c>
      <c r="D72" s="370"/>
      <c r="E72" s="370" t="s">
        <v>524</v>
      </c>
      <c r="F72" s="370" t="s">
        <v>525</v>
      </c>
      <c r="G72" s="370" t="s">
        <v>236</v>
      </c>
      <c r="H72" s="370" t="s">
        <v>214</v>
      </c>
      <c r="I72" s="411">
        <v>42046</v>
      </c>
      <c r="J72" s="411">
        <v>42065</v>
      </c>
      <c r="K72" s="370"/>
      <c r="L72" s="370" t="s">
        <v>208</v>
      </c>
      <c r="M72" s="370" t="s">
        <v>209</v>
      </c>
      <c r="N72" s="411">
        <v>42086</v>
      </c>
      <c r="O72" s="370" t="s">
        <v>210</v>
      </c>
      <c r="P72" s="370" t="s">
        <v>214</v>
      </c>
      <c r="Q72" s="370" t="s">
        <v>215</v>
      </c>
      <c r="R72" s="370" t="s">
        <v>211</v>
      </c>
      <c r="S72" s="370" t="s">
        <v>212</v>
      </c>
      <c r="T72" s="370" t="s">
        <v>56</v>
      </c>
      <c r="U72" s="412">
        <v>200200</v>
      </c>
      <c r="V72" s="413"/>
      <c r="W72" s="370">
        <v>600605</v>
      </c>
      <c r="X72" s="370" t="s">
        <v>24</v>
      </c>
      <c r="Y72" s="370" t="s">
        <v>8</v>
      </c>
    </row>
    <row r="73" spans="1:25" s="363" customFormat="1" x14ac:dyDescent="0.25">
      <c r="A73" s="370" t="s">
        <v>526</v>
      </c>
      <c r="B73" s="370">
        <v>813666</v>
      </c>
      <c r="C73" s="370">
        <v>0</v>
      </c>
      <c r="D73" s="370"/>
      <c r="E73" s="370" t="s">
        <v>527</v>
      </c>
      <c r="F73" s="370" t="s">
        <v>528</v>
      </c>
      <c r="G73" s="370" t="s">
        <v>236</v>
      </c>
      <c r="H73" s="370" t="s">
        <v>214</v>
      </c>
      <c r="I73" s="411">
        <v>42047</v>
      </c>
      <c r="J73" s="411">
        <v>42065</v>
      </c>
      <c r="K73" s="370"/>
      <c r="L73" s="370" t="s">
        <v>208</v>
      </c>
      <c r="M73" s="370" t="s">
        <v>209</v>
      </c>
      <c r="N73" s="411">
        <v>42086</v>
      </c>
      <c r="O73" s="370" t="s">
        <v>210</v>
      </c>
      <c r="P73" s="370" t="s">
        <v>214</v>
      </c>
      <c r="Q73" s="370" t="s">
        <v>215</v>
      </c>
      <c r="R73" s="370" t="s">
        <v>211</v>
      </c>
      <c r="S73" s="370" t="s">
        <v>212</v>
      </c>
      <c r="T73" s="370" t="s">
        <v>56</v>
      </c>
      <c r="U73" s="412">
        <v>200200</v>
      </c>
      <c r="V73" s="413"/>
      <c r="W73" s="370">
        <v>61216</v>
      </c>
      <c r="X73" s="370" t="s">
        <v>24</v>
      </c>
      <c r="Y73" s="370" t="s">
        <v>8</v>
      </c>
    </row>
    <row r="74" spans="1:25" s="363" customFormat="1" x14ac:dyDescent="0.25">
      <c r="A74" s="370" t="s">
        <v>529</v>
      </c>
      <c r="B74" s="370">
        <v>813670</v>
      </c>
      <c r="C74" s="370">
        <v>0</v>
      </c>
      <c r="D74" s="370"/>
      <c r="E74" s="370" t="s">
        <v>530</v>
      </c>
      <c r="F74" s="370" t="s">
        <v>531</v>
      </c>
      <c r="G74" s="370" t="s">
        <v>236</v>
      </c>
      <c r="H74" s="370" t="s">
        <v>214</v>
      </c>
      <c r="I74" s="411">
        <v>42047</v>
      </c>
      <c r="J74" s="411">
        <v>42039</v>
      </c>
      <c r="K74" s="370"/>
      <c r="L74" s="370" t="s">
        <v>208</v>
      </c>
      <c r="M74" s="370" t="s">
        <v>209</v>
      </c>
      <c r="N74" s="411">
        <v>42086</v>
      </c>
      <c r="O74" s="370" t="s">
        <v>210</v>
      </c>
      <c r="P74" s="370" t="s">
        <v>214</v>
      </c>
      <c r="Q74" s="370" t="s">
        <v>215</v>
      </c>
      <c r="R74" s="370" t="s">
        <v>211</v>
      </c>
      <c r="S74" s="370" t="s">
        <v>212</v>
      </c>
      <c r="T74" s="370" t="s">
        <v>56</v>
      </c>
      <c r="U74" s="412">
        <v>200200</v>
      </c>
      <c r="V74" s="413"/>
      <c r="W74" s="370"/>
      <c r="X74" s="370" t="s">
        <v>24</v>
      </c>
      <c r="Y74" s="370" t="s">
        <v>8</v>
      </c>
    </row>
    <row r="75" spans="1:25" s="363" customFormat="1" x14ac:dyDescent="0.25">
      <c r="A75" s="370" t="s">
        <v>532</v>
      </c>
      <c r="B75" s="370">
        <v>813684</v>
      </c>
      <c r="C75" s="370">
        <v>0</v>
      </c>
      <c r="D75" s="370"/>
      <c r="E75" s="370" t="s">
        <v>533</v>
      </c>
      <c r="F75" s="370" t="s">
        <v>534</v>
      </c>
      <c r="G75" s="370" t="s">
        <v>236</v>
      </c>
      <c r="H75" s="370" t="s">
        <v>214</v>
      </c>
      <c r="I75" s="411">
        <v>42047</v>
      </c>
      <c r="J75" s="411">
        <v>42065</v>
      </c>
      <c r="K75" s="370"/>
      <c r="L75" s="370" t="s">
        <v>208</v>
      </c>
      <c r="M75" s="370" t="s">
        <v>209</v>
      </c>
      <c r="N75" s="411">
        <v>42086</v>
      </c>
      <c r="O75" s="370" t="s">
        <v>210</v>
      </c>
      <c r="P75" s="370" t="s">
        <v>214</v>
      </c>
      <c r="Q75" s="370" t="s">
        <v>215</v>
      </c>
      <c r="R75" s="370" t="s">
        <v>211</v>
      </c>
      <c r="S75" s="370" t="s">
        <v>212</v>
      </c>
      <c r="T75" s="370" t="s">
        <v>56</v>
      </c>
      <c r="U75" s="412">
        <v>200200</v>
      </c>
      <c r="V75" s="413"/>
      <c r="W75" s="370"/>
      <c r="X75" s="370" t="s">
        <v>24</v>
      </c>
      <c r="Y75" s="370" t="s">
        <v>8</v>
      </c>
    </row>
    <row r="76" spans="1:25" s="363" customFormat="1" x14ac:dyDescent="0.25">
      <c r="A76" s="370" t="s">
        <v>535</v>
      </c>
      <c r="B76" s="370" t="s">
        <v>536</v>
      </c>
      <c r="C76" s="370">
        <v>1</v>
      </c>
      <c r="D76" s="370"/>
      <c r="E76" s="370" t="s">
        <v>537</v>
      </c>
      <c r="F76" s="370" t="s">
        <v>538</v>
      </c>
      <c r="G76" s="370" t="s">
        <v>224</v>
      </c>
      <c r="H76" s="370" t="s">
        <v>539</v>
      </c>
      <c r="I76" s="411">
        <v>41396</v>
      </c>
      <c r="J76" s="411">
        <v>41365</v>
      </c>
      <c r="K76" s="411">
        <v>42094</v>
      </c>
      <c r="L76" s="370" t="s">
        <v>208</v>
      </c>
      <c r="M76" s="370" t="s">
        <v>209</v>
      </c>
      <c r="N76" s="411">
        <v>42083</v>
      </c>
      <c r="O76" s="370" t="s">
        <v>210</v>
      </c>
      <c r="P76" s="370" t="s">
        <v>207</v>
      </c>
      <c r="Q76" s="370" t="s">
        <v>211</v>
      </c>
      <c r="R76" s="370" t="s">
        <v>363</v>
      </c>
      <c r="S76" s="370"/>
      <c r="T76" s="370" t="s">
        <v>56</v>
      </c>
      <c r="U76" s="412">
        <v>18000000</v>
      </c>
      <c r="V76" s="413"/>
      <c r="W76" s="370">
        <v>615901</v>
      </c>
      <c r="X76" s="370" t="s">
        <v>24</v>
      </c>
      <c r="Y76" s="370" t="s">
        <v>4</v>
      </c>
    </row>
    <row r="77" spans="1:25" s="363" customFormat="1" x14ac:dyDescent="0.25">
      <c r="A77" s="370" t="s">
        <v>540</v>
      </c>
      <c r="B77" s="370" t="s">
        <v>541</v>
      </c>
      <c r="C77" s="370">
        <v>1</v>
      </c>
      <c r="D77" s="370"/>
      <c r="E77" s="370" t="s">
        <v>542</v>
      </c>
      <c r="F77" s="370" t="s">
        <v>543</v>
      </c>
      <c r="G77" s="370" t="s">
        <v>224</v>
      </c>
      <c r="H77" s="370" t="s">
        <v>241</v>
      </c>
      <c r="I77" s="411">
        <v>42060</v>
      </c>
      <c r="J77" s="411">
        <v>42064</v>
      </c>
      <c r="K77" s="411">
        <v>42369</v>
      </c>
      <c r="L77" s="370" t="s">
        <v>208</v>
      </c>
      <c r="M77" s="370" t="s">
        <v>209</v>
      </c>
      <c r="N77" s="411">
        <v>42083</v>
      </c>
      <c r="O77" s="370" t="s">
        <v>210</v>
      </c>
      <c r="P77" s="370" t="s">
        <v>241</v>
      </c>
      <c r="Q77" s="370" t="s">
        <v>215</v>
      </c>
      <c r="R77" s="370" t="s">
        <v>211</v>
      </c>
      <c r="S77" s="370" t="s">
        <v>212</v>
      </c>
      <c r="T77" s="370" t="s">
        <v>243</v>
      </c>
      <c r="U77" s="412">
        <v>1500000</v>
      </c>
      <c r="V77" s="413"/>
      <c r="W77" s="370"/>
      <c r="X77" s="370" t="s">
        <v>24</v>
      </c>
      <c r="Y77" s="370" t="s">
        <v>4</v>
      </c>
    </row>
    <row r="78" spans="1:25" s="363" customFormat="1" x14ac:dyDescent="0.25">
      <c r="A78" s="370" t="s">
        <v>544</v>
      </c>
      <c r="B78" s="370">
        <v>813116</v>
      </c>
      <c r="C78" s="370">
        <v>0</v>
      </c>
      <c r="D78" s="370"/>
      <c r="E78" s="370" t="s">
        <v>98</v>
      </c>
      <c r="F78" s="370" t="s">
        <v>545</v>
      </c>
      <c r="G78" s="370" t="s">
        <v>97</v>
      </c>
      <c r="H78" s="370" t="s">
        <v>546</v>
      </c>
      <c r="I78" s="411">
        <v>41977</v>
      </c>
      <c r="J78" s="411">
        <v>41981</v>
      </c>
      <c r="K78" s="411">
        <v>42160</v>
      </c>
      <c r="L78" s="370" t="s">
        <v>208</v>
      </c>
      <c r="M78" s="370" t="s">
        <v>209</v>
      </c>
      <c r="N78" s="411">
        <v>42082</v>
      </c>
      <c r="O78" s="370" t="s">
        <v>210</v>
      </c>
      <c r="P78" s="370" t="s">
        <v>546</v>
      </c>
      <c r="Q78" s="370" t="s">
        <v>215</v>
      </c>
      <c r="R78" s="370" t="s">
        <v>211</v>
      </c>
      <c r="S78" s="370" t="s">
        <v>212</v>
      </c>
      <c r="T78" s="370" t="s">
        <v>547</v>
      </c>
      <c r="U78" s="412">
        <v>1154000</v>
      </c>
      <c r="V78" s="413"/>
      <c r="W78" s="370">
        <v>576984</v>
      </c>
      <c r="X78" s="370" t="s">
        <v>24</v>
      </c>
      <c r="Y78" s="370" t="s">
        <v>9</v>
      </c>
    </row>
    <row r="79" spans="1:25" s="363" customFormat="1" x14ac:dyDescent="0.25">
      <c r="A79" s="370" t="s">
        <v>548</v>
      </c>
      <c r="B79" s="370">
        <v>813551</v>
      </c>
      <c r="C79" s="370">
        <v>0</v>
      </c>
      <c r="D79" s="370"/>
      <c r="E79" s="370" t="s">
        <v>549</v>
      </c>
      <c r="F79" s="370" t="s">
        <v>550</v>
      </c>
      <c r="G79" s="370" t="s">
        <v>236</v>
      </c>
      <c r="H79" s="370" t="s">
        <v>214</v>
      </c>
      <c r="I79" s="411">
        <v>42045</v>
      </c>
      <c r="J79" s="411">
        <v>42039</v>
      </c>
      <c r="K79" s="370"/>
      <c r="L79" s="370" t="s">
        <v>208</v>
      </c>
      <c r="M79" s="370" t="s">
        <v>209</v>
      </c>
      <c r="N79" s="411">
        <v>42081</v>
      </c>
      <c r="O79" s="370" t="s">
        <v>210</v>
      </c>
      <c r="P79" s="370" t="s">
        <v>214</v>
      </c>
      <c r="Q79" s="370" t="s">
        <v>215</v>
      </c>
      <c r="R79" s="370" t="s">
        <v>211</v>
      </c>
      <c r="S79" s="370" t="s">
        <v>212</v>
      </c>
      <c r="T79" s="370" t="s">
        <v>56</v>
      </c>
      <c r="U79" s="412">
        <v>200200</v>
      </c>
      <c r="V79" s="413"/>
      <c r="W79" s="370"/>
      <c r="X79" s="370" t="s">
        <v>24</v>
      </c>
      <c r="Y79" s="370" t="s">
        <v>8</v>
      </c>
    </row>
    <row r="80" spans="1:25" s="363" customFormat="1" x14ac:dyDescent="0.25">
      <c r="A80" s="370" t="s">
        <v>551</v>
      </c>
      <c r="B80" s="370">
        <v>813567</v>
      </c>
      <c r="C80" s="370">
        <v>0</v>
      </c>
      <c r="D80" s="370"/>
      <c r="E80" s="370" t="s">
        <v>552</v>
      </c>
      <c r="F80" s="370" t="s">
        <v>553</v>
      </c>
      <c r="G80" s="370" t="s">
        <v>236</v>
      </c>
      <c r="H80" s="370" t="s">
        <v>214</v>
      </c>
      <c r="I80" s="411">
        <v>42046</v>
      </c>
      <c r="J80" s="411">
        <v>42065</v>
      </c>
      <c r="K80" s="370"/>
      <c r="L80" s="370" t="s">
        <v>208</v>
      </c>
      <c r="M80" s="370" t="s">
        <v>209</v>
      </c>
      <c r="N80" s="411">
        <v>42081</v>
      </c>
      <c r="O80" s="370" t="s">
        <v>210</v>
      </c>
      <c r="P80" s="370" t="s">
        <v>214</v>
      </c>
      <c r="Q80" s="370" t="s">
        <v>215</v>
      </c>
      <c r="R80" s="370" t="s">
        <v>211</v>
      </c>
      <c r="S80" s="370" t="s">
        <v>212</v>
      </c>
      <c r="T80" s="370" t="s">
        <v>56</v>
      </c>
      <c r="U80" s="412">
        <v>200200</v>
      </c>
      <c r="V80" s="413"/>
      <c r="W80" s="370">
        <v>169082</v>
      </c>
      <c r="X80" s="370" t="s">
        <v>24</v>
      </c>
      <c r="Y80" s="370" t="s">
        <v>8</v>
      </c>
    </row>
    <row r="81" spans="1:25" s="363" customFormat="1" x14ac:dyDescent="0.25">
      <c r="A81" s="370" t="s">
        <v>554</v>
      </c>
      <c r="B81" s="370">
        <v>813657</v>
      </c>
      <c r="C81" s="370">
        <v>0</v>
      </c>
      <c r="D81" s="370"/>
      <c r="E81" s="370" t="s">
        <v>555</v>
      </c>
      <c r="F81" s="370" t="s">
        <v>556</v>
      </c>
      <c r="G81" s="370" t="s">
        <v>236</v>
      </c>
      <c r="H81" s="370" t="s">
        <v>214</v>
      </c>
      <c r="I81" s="411">
        <v>42047</v>
      </c>
      <c r="J81" s="411">
        <v>42039</v>
      </c>
      <c r="K81" s="370"/>
      <c r="L81" s="370" t="s">
        <v>208</v>
      </c>
      <c r="M81" s="370" t="s">
        <v>209</v>
      </c>
      <c r="N81" s="411">
        <v>42081</v>
      </c>
      <c r="O81" s="370" t="s">
        <v>210</v>
      </c>
      <c r="P81" s="370" t="s">
        <v>214</v>
      </c>
      <c r="Q81" s="370" t="s">
        <v>215</v>
      </c>
      <c r="R81" s="370" t="s">
        <v>211</v>
      </c>
      <c r="S81" s="370" t="s">
        <v>212</v>
      </c>
      <c r="T81" s="370" t="s">
        <v>56</v>
      </c>
      <c r="U81" s="412">
        <v>200200</v>
      </c>
      <c r="V81" s="413"/>
      <c r="W81" s="370">
        <v>65421</v>
      </c>
      <c r="X81" s="370" t="s">
        <v>24</v>
      </c>
      <c r="Y81" s="370" t="s">
        <v>8</v>
      </c>
    </row>
    <row r="82" spans="1:25" s="363" customFormat="1" x14ac:dyDescent="0.25">
      <c r="A82" s="370" t="s">
        <v>557</v>
      </c>
      <c r="B82" s="370">
        <v>813680</v>
      </c>
      <c r="C82" s="370">
        <v>0</v>
      </c>
      <c r="D82" s="370"/>
      <c r="E82" s="370" t="s">
        <v>558</v>
      </c>
      <c r="F82" s="370" t="s">
        <v>559</v>
      </c>
      <c r="G82" s="370" t="s">
        <v>236</v>
      </c>
      <c r="H82" s="370" t="s">
        <v>214</v>
      </c>
      <c r="I82" s="411">
        <v>42047</v>
      </c>
      <c r="J82" s="411">
        <v>42065</v>
      </c>
      <c r="K82" s="370"/>
      <c r="L82" s="370" t="s">
        <v>208</v>
      </c>
      <c r="M82" s="370" t="s">
        <v>209</v>
      </c>
      <c r="N82" s="411">
        <v>42081</v>
      </c>
      <c r="O82" s="370" t="s">
        <v>210</v>
      </c>
      <c r="P82" s="370" t="s">
        <v>214</v>
      </c>
      <c r="Q82" s="370" t="s">
        <v>215</v>
      </c>
      <c r="R82" s="370" t="s">
        <v>211</v>
      </c>
      <c r="S82" s="370" t="s">
        <v>212</v>
      </c>
      <c r="T82" s="370" t="s">
        <v>56</v>
      </c>
      <c r="U82" s="412">
        <v>200200</v>
      </c>
      <c r="V82" s="413"/>
      <c r="W82" s="370">
        <v>166849</v>
      </c>
      <c r="X82" s="370" t="s">
        <v>24</v>
      </c>
      <c r="Y82" s="370" t="s">
        <v>8</v>
      </c>
    </row>
    <row r="83" spans="1:25" s="363" customFormat="1" x14ac:dyDescent="0.25">
      <c r="A83" s="370" t="s">
        <v>560</v>
      </c>
      <c r="B83" s="370">
        <v>813732</v>
      </c>
      <c r="C83" s="370">
        <v>0</v>
      </c>
      <c r="D83" s="370"/>
      <c r="E83" s="370" t="s">
        <v>561</v>
      </c>
      <c r="F83" s="370" t="s">
        <v>562</v>
      </c>
      <c r="G83" s="370" t="s">
        <v>236</v>
      </c>
      <c r="H83" s="370" t="s">
        <v>214</v>
      </c>
      <c r="I83" s="411">
        <v>42053</v>
      </c>
      <c r="J83" s="411">
        <v>42036</v>
      </c>
      <c r="K83" s="370"/>
      <c r="L83" s="370" t="s">
        <v>208</v>
      </c>
      <c r="M83" s="370" t="s">
        <v>209</v>
      </c>
      <c r="N83" s="411">
        <v>42081</v>
      </c>
      <c r="O83" s="370" t="s">
        <v>210</v>
      </c>
      <c r="P83" s="370" t="s">
        <v>214</v>
      </c>
      <c r="Q83" s="370" t="s">
        <v>215</v>
      </c>
      <c r="R83" s="370" t="s">
        <v>211</v>
      </c>
      <c r="S83" s="370" t="s">
        <v>212</v>
      </c>
      <c r="T83" s="370" t="s">
        <v>56</v>
      </c>
      <c r="U83" s="412">
        <v>331500</v>
      </c>
      <c r="V83" s="413"/>
      <c r="W83" s="370">
        <v>236419</v>
      </c>
      <c r="X83" s="370" t="s">
        <v>24</v>
      </c>
      <c r="Y83" s="370" t="s">
        <v>8</v>
      </c>
    </row>
    <row r="84" spans="1:25" s="363" customFormat="1" x14ac:dyDescent="0.25">
      <c r="A84" s="370" t="s">
        <v>563</v>
      </c>
      <c r="B84" s="370">
        <v>813763</v>
      </c>
      <c r="C84" s="370">
        <v>0</v>
      </c>
      <c r="D84" s="370"/>
      <c r="E84" s="370" t="s">
        <v>564</v>
      </c>
      <c r="F84" s="370" t="s">
        <v>565</v>
      </c>
      <c r="G84" s="370" t="s">
        <v>236</v>
      </c>
      <c r="H84" s="370" t="s">
        <v>214</v>
      </c>
      <c r="I84" s="411">
        <v>42058</v>
      </c>
      <c r="J84" s="411">
        <v>42036</v>
      </c>
      <c r="K84" s="370"/>
      <c r="L84" s="370" t="s">
        <v>208</v>
      </c>
      <c r="M84" s="370" t="s">
        <v>209</v>
      </c>
      <c r="N84" s="411">
        <v>42081</v>
      </c>
      <c r="O84" s="370" t="s">
        <v>210</v>
      </c>
      <c r="P84" s="370" t="s">
        <v>214</v>
      </c>
      <c r="Q84" s="370" t="s">
        <v>215</v>
      </c>
      <c r="R84" s="370" t="s">
        <v>211</v>
      </c>
      <c r="S84" s="370" t="s">
        <v>212</v>
      </c>
      <c r="T84" s="370" t="s">
        <v>56</v>
      </c>
      <c r="U84" s="370">
        <v>0</v>
      </c>
      <c r="V84" s="413"/>
      <c r="W84" s="370">
        <v>216156</v>
      </c>
      <c r="X84" s="370" t="s">
        <v>24</v>
      </c>
      <c r="Y84" s="370" t="s">
        <v>8</v>
      </c>
    </row>
    <row r="85" spans="1:25" s="363" customFormat="1" x14ac:dyDescent="0.25">
      <c r="A85" s="370" t="s">
        <v>566</v>
      </c>
      <c r="B85" s="370" t="s">
        <v>567</v>
      </c>
      <c r="C85" s="370">
        <v>1</v>
      </c>
      <c r="D85" s="370"/>
      <c r="E85" s="370" t="s">
        <v>568</v>
      </c>
      <c r="F85" s="370" t="s">
        <v>569</v>
      </c>
      <c r="G85" s="370" t="s">
        <v>224</v>
      </c>
      <c r="H85" s="370" t="s">
        <v>570</v>
      </c>
      <c r="I85" s="411">
        <v>41935</v>
      </c>
      <c r="J85" s="411">
        <v>41928</v>
      </c>
      <c r="K85" s="411">
        <v>42292</v>
      </c>
      <c r="L85" s="370" t="s">
        <v>208</v>
      </c>
      <c r="M85" s="370" t="s">
        <v>209</v>
      </c>
      <c r="N85" s="411">
        <v>42080</v>
      </c>
      <c r="O85" s="370" t="s">
        <v>210</v>
      </c>
      <c r="P85" s="370" t="s">
        <v>570</v>
      </c>
      <c r="Q85" s="370" t="s">
        <v>211</v>
      </c>
      <c r="R85" s="370" t="s">
        <v>211</v>
      </c>
      <c r="S85" s="370" t="s">
        <v>212</v>
      </c>
      <c r="T85" s="370" t="s">
        <v>56</v>
      </c>
      <c r="U85" s="412">
        <v>9276292</v>
      </c>
      <c r="V85" s="413"/>
      <c r="W85" s="370">
        <v>26116</v>
      </c>
      <c r="X85" s="370" t="s">
        <v>24</v>
      </c>
      <c r="Y85" s="370" t="s">
        <v>4</v>
      </c>
    </row>
    <row r="86" spans="1:25" s="363" customFormat="1" x14ac:dyDescent="0.25">
      <c r="A86" s="370" t="s">
        <v>571</v>
      </c>
      <c r="B86" s="370" t="s">
        <v>335</v>
      </c>
      <c r="C86" s="370">
        <v>1</v>
      </c>
      <c r="D86" s="370"/>
      <c r="E86" s="370" t="s">
        <v>572</v>
      </c>
      <c r="F86" s="370" t="s">
        <v>573</v>
      </c>
      <c r="G86" s="370" t="s">
        <v>224</v>
      </c>
      <c r="H86" s="370" t="s">
        <v>341</v>
      </c>
      <c r="I86" s="411">
        <v>42054</v>
      </c>
      <c r="J86" s="411">
        <v>42064</v>
      </c>
      <c r="K86" s="411">
        <v>42429</v>
      </c>
      <c r="L86" s="370" t="s">
        <v>208</v>
      </c>
      <c r="M86" s="370" t="s">
        <v>209</v>
      </c>
      <c r="N86" s="411">
        <v>42080</v>
      </c>
      <c r="O86" s="370" t="s">
        <v>210</v>
      </c>
      <c r="P86" s="370" t="s">
        <v>341</v>
      </c>
      <c r="Q86" s="370" t="s">
        <v>211</v>
      </c>
      <c r="R86" s="370" t="s">
        <v>363</v>
      </c>
      <c r="S86" s="370" t="s">
        <v>212</v>
      </c>
      <c r="T86" s="370" t="s">
        <v>333</v>
      </c>
      <c r="U86" s="412">
        <v>1500000</v>
      </c>
      <c r="V86" s="413"/>
      <c r="W86" s="370">
        <v>821076</v>
      </c>
      <c r="X86" s="370" t="s">
        <v>24</v>
      </c>
      <c r="Y86" s="370" t="s">
        <v>4</v>
      </c>
    </row>
    <row r="87" spans="1:25" s="363" customFormat="1" x14ac:dyDescent="0.25">
      <c r="A87" s="370" t="s">
        <v>574</v>
      </c>
      <c r="B87" s="370">
        <v>812412</v>
      </c>
      <c r="C87" s="370">
        <v>0</v>
      </c>
      <c r="D87" s="370"/>
      <c r="E87" s="370" t="s">
        <v>575</v>
      </c>
      <c r="F87" s="370" t="s">
        <v>576</v>
      </c>
      <c r="G87" s="370" t="s">
        <v>577</v>
      </c>
      <c r="H87" s="370" t="s">
        <v>578</v>
      </c>
      <c r="I87" s="411">
        <v>41884</v>
      </c>
      <c r="J87" s="411">
        <v>41741</v>
      </c>
      <c r="K87" s="370"/>
      <c r="L87" s="370" t="s">
        <v>208</v>
      </c>
      <c r="M87" s="370" t="s">
        <v>209</v>
      </c>
      <c r="N87" s="411">
        <v>42080</v>
      </c>
      <c r="O87" s="370" t="s">
        <v>210</v>
      </c>
      <c r="P87" s="370" t="s">
        <v>578</v>
      </c>
      <c r="Q87" s="370" t="s">
        <v>215</v>
      </c>
      <c r="R87" s="370" t="s">
        <v>211</v>
      </c>
      <c r="S87" s="370" t="s">
        <v>212</v>
      </c>
      <c r="T87" s="370" t="s">
        <v>243</v>
      </c>
      <c r="U87" s="412">
        <v>140000</v>
      </c>
      <c r="V87" s="413"/>
      <c r="W87" s="370"/>
      <c r="X87" s="370" t="s">
        <v>24</v>
      </c>
      <c r="Y87" s="370" t="s">
        <v>7</v>
      </c>
    </row>
    <row r="88" spans="1:25" s="363" customFormat="1" x14ac:dyDescent="0.25">
      <c r="A88" s="370" t="s">
        <v>579</v>
      </c>
      <c r="B88" s="370" t="s">
        <v>580</v>
      </c>
      <c r="C88" s="370">
        <v>0</v>
      </c>
      <c r="D88" s="370"/>
      <c r="E88" s="370" t="s">
        <v>581</v>
      </c>
      <c r="F88" s="370" t="s">
        <v>582</v>
      </c>
      <c r="G88" s="370" t="s">
        <v>224</v>
      </c>
      <c r="H88" s="370" t="s">
        <v>241</v>
      </c>
      <c r="I88" s="411">
        <v>41989</v>
      </c>
      <c r="J88" s="411">
        <v>42016</v>
      </c>
      <c r="K88" s="411">
        <v>42746</v>
      </c>
      <c r="L88" s="370" t="s">
        <v>208</v>
      </c>
      <c r="M88" s="370" t="s">
        <v>209</v>
      </c>
      <c r="N88" s="411">
        <v>42079</v>
      </c>
      <c r="O88" s="370" t="s">
        <v>210</v>
      </c>
      <c r="P88" s="370" t="s">
        <v>241</v>
      </c>
      <c r="Q88" s="370" t="s">
        <v>215</v>
      </c>
      <c r="R88" s="370" t="s">
        <v>211</v>
      </c>
      <c r="S88" s="370" t="s">
        <v>212</v>
      </c>
      <c r="T88" s="370" t="s">
        <v>243</v>
      </c>
      <c r="U88" s="412">
        <v>1400000</v>
      </c>
      <c r="V88" s="413"/>
      <c r="W88" s="370">
        <v>5976</v>
      </c>
      <c r="X88" s="370" t="s">
        <v>24</v>
      </c>
      <c r="Y88" s="370" t="s">
        <v>4</v>
      </c>
    </row>
    <row r="89" spans="1:25" s="363" customFormat="1" x14ac:dyDescent="0.25">
      <c r="A89" s="370" t="s">
        <v>583</v>
      </c>
      <c r="B89" s="370">
        <v>813779</v>
      </c>
      <c r="C89" s="370">
        <v>0</v>
      </c>
      <c r="D89" s="370"/>
      <c r="E89" s="370" t="s">
        <v>584</v>
      </c>
      <c r="F89" s="370" t="s">
        <v>585</v>
      </c>
      <c r="G89" s="370" t="s">
        <v>240</v>
      </c>
      <c r="H89" s="370" t="s">
        <v>241</v>
      </c>
      <c r="I89" s="411">
        <v>42060</v>
      </c>
      <c r="J89" s="411">
        <v>42064</v>
      </c>
      <c r="K89" s="411">
        <v>43890</v>
      </c>
      <c r="L89" s="370" t="s">
        <v>208</v>
      </c>
      <c r="M89" s="370" t="s">
        <v>209</v>
      </c>
      <c r="N89" s="411">
        <v>42079</v>
      </c>
      <c r="O89" s="370" t="s">
        <v>210</v>
      </c>
      <c r="P89" s="370" t="s">
        <v>241</v>
      </c>
      <c r="Q89" s="370" t="s">
        <v>215</v>
      </c>
      <c r="R89" s="370" t="s">
        <v>211</v>
      </c>
      <c r="S89" s="370" t="s">
        <v>212</v>
      </c>
      <c r="T89" s="370" t="s">
        <v>243</v>
      </c>
      <c r="U89" s="370">
        <v>0</v>
      </c>
      <c r="V89" s="413"/>
      <c r="W89" s="370">
        <v>138550</v>
      </c>
      <c r="X89" s="370" t="s">
        <v>24</v>
      </c>
      <c r="Y89" s="370" t="s">
        <v>2</v>
      </c>
    </row>
    <row r="90" spans="1:25" s="363" customFormat="1" x14ac:dyDescent="0.25">
      <c r="A90" s="370" t="s">
        <v>586</v>
      </c>
      <c r="B90" s="370">
        <v>813847</v>
      </c>
      <c r="C90" s="370">
        <v>0</v>
      </c>
      <c r="D90" s="370"/>
      <c r="E90" s="370" t="s">
        <v>587</v>
      </c>
      <c r="F90" s="370" t="s">
        <v>588</v>
      </c>
      <c r="G90" s="370" t="s">
        <v>240</v>
      </c>
      <c r="H90" s="370" t="s">
        <v>207</v>
      </c>
      <c r="I90" s="411">
        <v>42067</v>
      </c>
      <c r="J90" s="411">
        <v>42064</v>
      </c>
      <c r="K90" s="411">
        <v>43890</v>
      </c>
      <c r="L90" s="370" t="s">
        <v>208</v>
      </c>
      <c r="M90" s="370" t="s">
        <v>209</v>
      </c>
      <c r="N90" s="411">
        <v>42079</v>
      </c>
      <c r="O90" s="370" t="s">
        <v>210</v>
      </c>
      <c r="P90" s="370" t="s">
        <v>207</v>
      </c>
      <c r="Q90" s="370" t="s">
        <v>215</v>
      </c>
      <c r="R90" s="370" t="s">
        <v>211</v>
      </c>
      <c r="S90" s="370" t="s">
        <v>212</v>
      </c>
      <c r="T90" s="370" t="s">
        <v>56</v>
      </c>
      <c r="U90" s="370">
        <v>0</v>
      </c>
      <c r="V90" s="413"/>
      <c r="W90" s="370">
        <v>153074</v>
      </c>
      <c r="X90" s="370" t="s">
        <v>24</v>
      </c>
      <c r="Y90" s="370" t="s">
        <v>2</v>
      </c>
    </row>
    <row r="91" spans="1:25" s="363" customFormat="1" x14ac:dyDescent="0.25">
      <c r="A91" s="370" t="s">
        <v>589</v>
      </c>
      <c r="B91" s="370">
        <v>813712</v>
      </c>
      <c r="C91" s="370">
        <v>0</v>
      </c>
      <c r="D91" s="370"/>
      <c r="E91" s="370" t="s">
        <v>590</v>
      </c>
      <c r="F91" s="370" t="s">
        <v>591</v>
      </c>
      <c r="G91" s="370" t="s">
        <v>236</v>
      </c>
      <c r="H91" s="370" t="s">
        <v>214</v>
      </c>
      <c r="I91" s="411">
        <v>42053</v>
      </c>
      <c r="J91" s="411">
        <v>42036</v>
      </c>
      <c r="K91" s="370"/>
      <c r="L91" s="370" t="s">
        <v>208</v>
      </c>
      <c r="M91" s="370" t="s">
        <v>209</v>
      </c>
      <c r="N91" s="411">
        <v>42073</v>
      </c>
      <c r="O91" s="370" t="s">
        <v>210</v>
      </c>
      <c r="P91" s="370" t="s">
        <v>214</v>
      </c>
      <c r="Q91" s="370" t="s">
        <v>215</v>
      </c>
      <c r="R91" s="370" t="s">
        <v>211</v>
      </c>
      <c r="S91" s="370" t="s">
        <v>212</v>
      </c>
      <c r="T91" s="370" t="s">
        <v>56</v>
      </c>
      <c r="U91" s="412">
        <v>331500</v>
      </c>
      <c r="V91" s="413"/>
      <c r="W91" s="370">
        <v>253905</v>
      </c>
      <c r="X91" s="370" t="s">
        <v>24</v>
      </c>
      <c r="Y91" s="370" t="s">
        <v>8</v>
      </c>
    </row>
    <row r="92" spans="1:25" s="363" customFormat="1" x14ac:dyDescent="0.25">
      <c r="A92" s="370" t="s">
        <v>592</v>
      </c>
      <c r="B92" s="370">
        <v>813717</v>
      </c>
      <c r="C92" s="370">
        <v>0</v>
      </c>
      <c r="D92" s="370"/>
      <c r="E92" s="370" t="s">
        <v>593</v>
      </c>
      <c r="F92" s="370" t="s">
        <v>594</v>
      </c>
      <c r="G92" s="370" t="s">
        <v>236</v>
      </c>
      <c r="H92" s="370" t="s">
        <v>214</v>
      </c>
      <c r="I92" s="411">
        <v>42053</v>
      </c>
      <c r="J92" s="411">
        <v>42036</v>
      </c>
      <c r="K92" s="370"/>
      <c r="L92" s="370" t="s">
        <v>208</v>
      </c>
      <c r="M92" s="370" t="s">
        <v>209</v>
      </c>
      <c r="N92" s="411">
        <v>42073</v>
      </c>
      <c r="O92" s="370" t="s">
        <v>210</v>
      </c>
      <c r="P92" s="370" t="s">
        <v>214</v>
      </c>
      <c r="Q92" s="370" t="s">
        <v>215</v>
      </c>
      <c r="R92" s="370" t="s">
        <v>211</v>
      </c>
      <c r="S92" s="370" t="s">
        <v>212</v>
      </c>
      <c r="T92" s="370" t="s">
        <v>56</v>
      </c>
      <c r="U92" s="412">
        <v>331500</v>
      </c>
      <c r="V92" s="413"/>
      <c r="W92" s="370">
        <v>216183</v>
      </c>
      <c r="X92" s="370" t="s">
        <v>24</v>
      </c>
      <c r="Y92" s="370" t="s">
        <v>8</v>
      </c>
    </row>
    <row r="93" spans="1:25" s="363" customFormat="1" x14ac:dyDescent="0.25">
      <c r="A93" s="370" t="s">
        <v>595</v>
      </c>
      <c r="B93" s="370">
        <v>813721</v>
      </c>
      <c r="C93" s="370">
        <v>0</v>
      </c>
      <c r="D93" s="370"/>
      <c r="E93" s="370" t="s">
        <v>596</v>
      </c>
      <c r="F93" s="370" t="s">
        <v>597</v>
      </c>
      <c r="G93" s="370" t="s">
        <v>236</v>
      </c>
      <c r="H93" s="370" t="s">
        <v>214</v>
      </c>
      <c r="I93" s="411">
        <v>42053</v>
      </c>
      <c r="J93" s="411">
        <v>42036</v>
      </c>
      <c r="K93" s="370"/>
      <c r="L93" s="370" t="s">
        <v>208</v>
      </c>
      <c r="M93" s="370" t="s">
        <v>209</v>
      </c>
      <c r="N93" s="411">
        <v>42073</v>
      </c>
      <c r="O93" s="370" t="s">
        <v>210</v>
      </c>
      <c r="P93" s="370" t="s">
        <v>214</v>
      </c>
      <c r="Q93" s="370" t="s">
        <v>215</v>
      </c>
      <c r="R93" s="370" t="s">
        <v>211</v>
      </c>
      <c r="S93" s="370" t="s">
        <v>212</v>
      </c>
      <c r="T93" s="370" t="s">
        <v>56</v>
      </c>
      <c r="U93" s="412">
        <v>299000</v>
      </c>
      <c r="V93" s="413"/>
      <c r="W93" s="370">
        <v>244541</v>
      </c>
      <c r="X93" s="370" t="s">
        <v>24</v>
      </c>
      <c r="Y93" s="370" t="s">
        <v>8</v>
      </c>
    </row>
    <row r="94" spans="1:25" s="363" customFormat="1" x14ac:dyDescent="0.25">
      <c r="A94" s="370" t="s">
        <v>598</v>
      </c>
      <c r="B94" s="370">
        <v>813750</v>
      </c>
      <c r="C94" s="370">
        <v>0</v>
      </c>
      <c r="D94" s="370"/>
      <c r="E94" s="370" t="s">
        <v>599</v>
      </c>
      <c r="F94" s="370" t="s">
        <v>600</v>
      </c>
      <c r="G94" s="370" t="s">
        <v>236</v>
      </c>
      <c r="H94" s="370" t="s">
        <v>214</v>
      </c>
      <c r="I94" s="411">
        <v>42058</v>
      </c>
      <c r="J94" s="411">
        <v>42039</v>
      </c>
      <c r="K94" s="370"/>
      <c r="L94" s="370" t="s">
        <v>208</v>
      </c>
      <c r="M94" s="370" t="s">
        <v>209</v>
      </c>
      <c r="N94" s="411">
        <v>42073</v>
      </c>
      <c r="O94" s="370" t="s">
        <v>210</v>
      </c>
      <c r="P94" s="370" t="s">
        <v>214</v>
      </c>
      <c r="Q94" s="370" t="s">
        <v>215</v>
      </c>
      <c r="R94" s="370" t="s">
        <v>211</v>
      </c>
      <c r="S94" s="370" t="s">
        <v>212</v>
      </c>
      <c r="T94" s="370" t="s">
        <v>56</v>
      </c>
      <c r="U94" s="412">
        <v>200200</v>
      </c>
      <c r="V94" s="413"/>
      <c r="W94" s="370">
        <v>295920</v>
      </c>
      <c r="X94" s="370" t="s">
        <v>24</v>
      </c>
      <c r="Y94" s="370" t="s">
        <v>8</v>
      </c>
    </row>
    <row r="95" spans="1:25" s="363" customFormat="1" x14ac:dyDescent="0.25">
      <c r="A95" s="370" t="s">
        <v>601</v>
      </c>
      <c r="B95" s="370">
        <v>813754</v>
      </c>
      <c r="C95" s="370">
        <v>0</v>
      </c>
      <c r="D95" s="370"/>
      <c r="E95" s="370" t="s">
        <v>602</v>
      </c>
      <c r="F95" s="370" t="s">
        <v>603</v>
      </c>
      <c r="G95" s="370" t="s">
        <v>236</v>
      </c>
      <c r="H95" s="370" t="s">
        <v>214</v>
      </c>
      <c r="I95" s="411">
        <v>42058</v>
      </c>
      <c r="J95" s="411">
        <v>42039</v>
      </c>
      <c r="K95" s="370"/>
      <c r="L95" s="370" t="s">
        <v>208</v>
      </c>
      <c r="M95" s="370" t="s">
        <v>209</v>
      </c>
      <c r="N95" s="411">
        <v>42073</v>
      </c>
      <c r="O95" s="370" t="s">
        <v>210</v>
      </c>
      <c r="P95" s="370" t="s">
        <v>214</v>
      </c>
      <c r="Q95" s="370" t="s">
        <v>215</v>
      </c>
      <c r="R95" s="370" t="s">
        <v>211</v>
      </c>
      <c r="S95" s="370" t="s">
        <v>212</v>
      </c>
      <c r="T95" s="370" t="s">
        <v>56</v>
      </c>
      <c r="U95" s="412">
        <v>200200</v>
      </c>
      <c r="V95" s="413"/>
      <c r="W95" s="370">
        <v>295931</v>
      </c>
      <c r="X95" s="370" t="s">
        <v>24</v>
      </c>
      <c r="Y95" s="370" t="s">
        <v>8</v>
      </c>
    </row>
    <row r="96" spans="1:25" s="363" customFormat="1" x14ac:dyDescent="0.25">
      <c r="A96" s="370" t="s">
        <v>604</v>
      </c>
      <c r="B96" s="370">
        <v>813759</v>
      </c>
      <c r="C96" s="370">
        <v>0</v>
      </c>
      <c r="D96" s="370"/>
      <c r="E96" s="370" t="s">
        <v>605</v>
      </c>
      <c r="F96" s="370" t="s">
        <v>606</v>
      </c>
      <c r="G96" s="370" t="s">
        <v>236</v>
      </c>
      <c r="H96" s="370" t="s">
        <v>214</v>
      </c>
      <c r="I96" s="411">
        <v>42058</v>
      </c>
      <c r="J96" s="411">
        <v>42039</v>
      </c>
      <c r="K96" s="370"/>
      <c r="L96" s="370" t="s">
        <v>208</v>
      </c>
      <c r="M96" s="370" t="s">
        <v>209</v>
      </c>
      <c r="N96" s="411">
        <v>42073</v>
      </c>
      <c r="O96" s="370" t="s">
        <v>210</v>
      </c>
      <c r="P96" s="370" t="s">
        <v>214</v>
      </c>
      <c r="Q96" s="370" t="s">
        <v>215</v>
      </c>
      <c r="R96" s="370" t="s">
        <v>211</v>
      </c>
      <c r="S96" s="370" t="s">
        <v>212</v>
      </c>
      <c r="T96" s="370" t="s">
        <v>56</v>
      </c>
      <c r="U96" s="412">
        <v>200200</v>
      </c>
      <c r="V96" s="413"/>
      <c r="W96" s="370">
        <v>296402</v>
      </c>
      <c r="X96" s="370" t="s">
        <v>24</v>
      </c>
      <c r="Y96" s="370" t="s">
        <v>8</v>
      </c>
    </row>
    <row r="97" spans="1:26" s="363" customFormat="1" x14ac:dyDescent="0.25">
      <c r="A97" s="370" t="s">
        <v>607</v>
      </c>
      <c r="B97" s="370">
        <v>813189</v>
      </c>
      <c r="C97" s="370">
        <v>0</v>
      </c>
      <c r="D97" s="370"/>
      <c r="E97" s="370" t="s">
        <v>608</v>
      </c>
      <c r="F97" s="370" t="s">
        <v>609</v>
      </c>
      <c r="G97" s="370" t="s">
        <v>240</v>
      </c>
      <c r="H97" s="370" t="s">
        <v>242</v>
      </c>
      <c r="I97" s="411">
        <v>41988</v>
      </c>
      <c r="J97" s="411">
        <v>41640</v>
      </c>
      <c r="K97" s="411">
        <v>43830</v>
      </c>
      <c r="L97" s="370" t="s">
        <v>208</v>
      </c>
      <c r="M97" s="370" t="s">
        <v>209</v>
      </c>
      <c r="N97" s="411">
        <v>42072</v>
      </c>
      <c r="O97" s="370" t="s">
        <v>210</v>
      </c>
      <c r="P97" s="370" t="s">
        <v>242</v>
      </c>
      <c r="Q97" s="370" t="s">
        <v>215</v>
      </c>
      <c r="R97" s="370" t="s">
        <v>211</v>
      </c>
      <c r="S97" s="370" t="s">
        <v>212</v>
      </c>
      <c r="T97" s="370" t="s">
        <v>243</v>
      </c>
      <c r="U97" s="412">
        <v>4000000</v>
      </c>
      <c r="V97" s="413"/>
      <c r="W97" s="370">
        <v>80388</v>
      </c>
      <c r="X97" s="370" t="s">
        <v>24</v>
      </c>
      <c r="Y97" s="370" t="s">
        <v>2</v>
      </c>
    </row>
    <row r="98" spans="1:26" s="363" customFormat="1" x14ac:dyDescent="0.25">
      <c r="A98" s="370" t="s">
        <v>610</v>
      </c>
      <c r="B98" s="370">
        <v>813726</v>
      </c>
      <c r="C98" s="370">
        <v>0</v>
      </c>
      <c r="D98" s="370"/>
      <c r="E98" s="370" t="s">
        <v>324</v>
      </c>
      <c r="F98" s="370" t="s">
        <v>611</v>
      </c>
      <c r="G98" s="370" t="s">
        <v>240</v>
      </c>
      <c r="H98" s="370" t="s">
        <v>207</v>
      </c>
      <c r="I98" s="411">
        <v>42053</v>
      </c>
      <c r="J98" s="411">
        <v>42064</v>
      </c>
      <c r="K98" s="411">
        <v>43890</v>
      </c>
      <c r="L98" s="370" t="s">
        <v>208</v>
      </c>
      <c r="M98" s="370" t="s">
        <v>209</v>
      </c>
      <c r="N98" s="411">
        <v>42072</v>
      </c>
      <c r="O98" s="370" t="s">
        <v>210</v>
      </c>
      <c r="P98" s="370" t="s">
        <v>207</v>
      </c>
      <c r="Q98" s="370" t="s">
        <v>215</v>
      </c>
      <c r="R98" s="370" t="s">
        <v>211</v>
      </c>
      <c r="S98" s="370" t="s">
        <v>212</v>
      </c>
      <c r="T98" s="370" t="s">
        <v>56</v>
      </c>
      <c r="U98" s="370">
        <v>0</v>
      </c>
      <c r="V98" s="413"/>
      <c r="W98" s="370">
        <v>155514</v>
      </c>
      <c r="X98" s="370" t="s">
        <v>24</v>
      </c>
      <c r="Y98" s="370" t="s">
        <v>2</v>
      </c>
    </row>
    <row r="99" spans="1:26" s="415" customFormat="1" x14ac:dyDescent="0.25">
      <c r="A99" s="370" t="s">
        <v>612</v>
      </c>
      <c r="B99" s="370" t="s">
        <v>298</v>
      </c>
      <c r="C99" s="370">
        <v>1</v>
      </c>
      <c r="D99" s="370"/>
      <c r="E99" s="370" t="s">
        <v>613</v>
      </c>
      <c r="F99" s="370" t="s">
        <v>614</v>
      </c>
      <c r="G99" s="370" t="s">
        <v>224</v>
      </c>
      <c r="H99" s="370" t="s">
        <v>225</v>
      </c>
      <c r="I99" s="411">
        <v>42044</v>
      </c>
      <c r="J99" s="411">
        <v>42036</v>
      </c>
      <c r="K99" s="411">
        <v>42766</v>
      </c>
      <c r="L99" s="370" t="s">
        <v>208</v>
      </c>
      <c r="M99" s="370" t="s">
        <v>209</v>
      </c>
      <c r="N99" s="411">
        <v>42066</v>
      </c>
      <c r="O99" s="370" t="s">
        <v>210</v>
      </c>
      <c r="P99" s="370" t="s">
        <v>341</v>
      </c>
      <c r="Q99" s="370" t="s">
        <v>211</v>
      </c>
      <c r="R99" s="370" t="s">
        <v>363</v>
      </c>
      <c r="S99" s="370" t="s">
        <v>355</v>
      </c>
      <c r="T99" s="370" t="s">
        <v>56</v>
      </c>
      <c r="U99" s="412">
        <v>1500000</v>
      </c>
      <c r="V99" s="414"/>
      <c r="W99" s="370"/>
      <c r="X99" s="370" t="s">
        <v>24</v>
      </c>
      <c r="Y99" s="370" t="s">
        <v>4</v>
      </c>
      <c r="Z99" s="363"/>
    </row>
    <row r="100" spans="1:26" s="363" customFormat="1" x14ac:dyDescent="0.25">
      <c r="A100" s="370" t="s">
        <v>615</v>
      </c>
      <c r="B100" s="370">
        <v>812868</v>
      </c>
      <c r="C100" s="370">
        <v>0</v>
      </c>
      <c r="D100" s="370"/>
      <c r="E100" s="370" t="s">
        <v>616</v>
      </c>
      <c r="F100" s="370" t="s">
        <v>617</v>
      </c>
      <c r="G100" s="370" t="s">
        <v>618</v>
      </c>
      <c r="H100" s="370" t="s">
        <v>341</v>
      </c>
      <c r="I100" s="411">
        <v>41940</v>
      </c>
      <c r="J100" s="411">
        <v>41942</v>
      </c>
      <c r="K100" s="411">
        <v>42306</v>
      </c>
      <c r="L100" s="370" t="s">
        <v>208</v>
      </c>
      <c r="M100" s="370" t="s">
        <v>209</v>
      </c>
      <c r="N100" s="411">
        <v>42066</v>
      </c>
      <c r="O100" s="370" t="s">
        <v>210</v>
      </c>
      <c r="P100" s="370" t="s">
        <v>341</v>
      </c>
      <c r="Q100" s="370" t="s">
        <v>211</v>
      </c>
      <c r="R100" s="370" t="s">
        <v>363</v>
      </c>
      <c r="S100" s="370" t="s">
        <v>212</v>
      </c>
      <c r="T100" s="370" t="s">
        <v>243</v>
      </c>
      <c r="U100" s="412">
        <v>50000</v>
      </c>
      <c r="V100" s="413"/>
      <c r="W100" s="370">
        <v>53755</v>
      </c>
      <c r="X100" s="370" t="s">
        <v>24</v>
      </c>
      <c r="Y100" s="370" t="s">
        <v>280</v>
      </c>
    </row>
    <row r="101" spans="1:26" s="363" customFormat="1" x14ac:dyDescent="0.25">
      <c r="A101" s="370" t="s">
        <v>619</v>
      </c>
      <c r="B101" s="370">
        <v>813262</v>
      </c>
      <c r="C101" s="370">
        <v>0</v>
      </c>
      <c r="D101" s="370"/>
      <c r="E101" s="370" t="s">
        <v>620</v>
      </c>
      <c r="F101" s="370" t="s">
        <v>621</v>
      </c>
      <c r="G101" s="370" t="s">
        <v>236</v>
      </c>
      <c r="H101" s="370" t="s">
        <v>214</v>
      </c>
      <c r="I101" s="411">
        <v>41992</v>
      </c>
      <c r="J101" s="411">
        <v>42009</v>
      </c>
      <c r="K101" s="370"/>
      <c r="L101" s="370" t="s">
        <v>208</v>
      </c>
      <c r="M101" s="370" t="s">
        <v>209</v>
      </c>
      <c r="N101" s="411">
        <v>42066</v>
      </c>
      <c r="O101" s="370" t="s">
        <v>210</v>
      </c>
      <c r="P101" s="370" t="s">
        <v>214</v>
      </c>
      <c r="Q101" s="370" t="s">
        <v>215</v>
      </c>
      <c r="R101" s="370" t="s">
        <v>211</v>
      </c>
      <c r="S101" s="370" t="s">
        <v>212</v>
      </c>
      <c r="T101" s="370" t="s">
        <v>56</v>
      </c>
      <c r="U101" s="412">
        <v>286000</v>
      </c>
      <c r="V101" s="413"/>
      <c r="W101" s="370">
        <v>171414</v>
      </c>
      <c r="X101" s="370" t="s">
        <v>24</v>
      </c>
      <c r="Y101" s="370" t="s">
        <v>8</v>
      </c>
    </row>
    <row r="102" spans="1:26" s="363" customFormat="1" x14ac:dyDescent="0.25">
      <c r="A102" s="370" t="s">
        <v>622</v>
      </c>
      <c r="B102" s="370" t="s">
        <v>623</v>
      </c>
      <c r="C102" s="370">
        <v>1</v>
      </c>
      <c r="D102" s="370"/>
      <c r="E102" s="370" t="s">
        <v>624</v>
      </c>
      <c r="F102" s="370" t="s">
        <v>625</v>
      </c>
      <c r="G102" s="370" t="s">
        <v>224</v>
      </c>
      <c r="H102" s="370" t="s">
        <v>225</v>
      </c>
      <c r="I102" s="411">
        <v>42018</v>
      </c>
      <c r="J102" s="411">
        <v>42005</v>
      </c>
      <c r="K102" s="411">
        <v>42370</v>
      </c>
      <c r="L102" s="370" t="s">
        <v>208</v>
      </c>
      <c r="M102" s="370" t="s">
        <v>209</v>
      </c>
      <c r="N102" s="411">
        <v>42065</v>
      </c>
      <c r="O102" s="370" t="s">
        <v>210</v>
      </c>
      <c r="P102" s="370" t="s">
        <v>225</v>
      </c>
      <c r="Q102" s="370" t="s">
        <v>211</v>
      </c>
      <c r="R102" s="370" t="s">
        <v>211</v>
      </c>
      <c r="S102" s="370" t="s">
        <v>212</v>
      </c>
      <c r="T102" s="370" t="s">
        <v>56</v>
      </c>
      <c r="U102" s="412">
        <v>90000</v>
      </c>
      <c r="V102" s="413"/>
      <c r="W102" s="370">
        <v>579747</v>
      </c>
      <c r="X102" s="370" t="s">
        <v>24</v>
      </c>
      <c r="Y102" s="370" t="s">
        <v>4</v>
      </c>
    </row>
    <row r="103" spans="1:26" s="420" customFormat="1" x14ac:dyDescent="0.25">
      <c r="A103" s="371" t="s">
        <v>735</v>
      </c>
      <c r="B103" s="371" t="s">
        <v>736</v>
      </c>
      <c r="C103" s="371">
        <v>0</v>
      </c>
      <c r="D103" s="371"/>
      <c r="E103" s="371" t="s">
        <v>737</v>
      </c>
      <c r="F103" s="371" t="s">
        <v>738</v>
      </c>
      <c r="G103" s="371" t="s">
        <v>577</v>
      </c>
      <c r="H103" s="371" t="s">
        <v>578</v>
      </c>
      <c r="I103" s="416">
        <v>41984</v>
      </c>
      <c r="J103" s="416">
        <v>41971</v>
      </c>
      <c r="K103" s="416">
        <v>42335</v>
      </c>
      <c r="L103" s="371" t="s">
        <v>208</v>
      </c>
      <c r="M103" s="371" t="s">
        <v>209</v>
      </c>
      <c r="N103" s="416">
        <v>42124</v>
      </c>
      <c r="O103" s="371" t="s">
        <v>210</v>
      </c>
      <c r="P103" s="371" t="s">
        <v>578</v>
      </c>
      <c r="Q103" s="371" t="s">
        <v>215</v>
      </c>
      <c r="R103" s="371" t="s">
        <v>211</v>
      </c>
      <c r="S103" s="371" t="s">
        <v>212</v>
      </c>
      <c r="T103" s="371" t="s">
        <v>739</v>
      </c>
      <c r="U103" s="417">
        <v>140000</v>
      </c>
      <c r="V103" s="418"/>
      <c r="W103" s="371"/>
      <c r="X103" s="371" t="s">
        <v>25</v>
      </c>
      <c r="Y103" s="371" t="s">
        <v>7</v>
      </c>
      <c r="Z103" s="419"/>
    </row>
    <row r="104" spans="1:26" s="420" customFormat="1" x14ac:dyDescent="0.25">
      <c r="A104" s="371" t="s">
        <v>740</v>
      </c>
      <c r="B104" s="371">
        <v>813237</v>
      </c>
      <c r="C104" s="371">
        <v>0</v>
      </c>
      <c r="D104" s="371"/>
      <c r="E104" s="371" t="s">
        <v>741</v>
      </c>
      <c r="F104" s="371" t="s">
        <v>742</v>
      </c>
      <c r="G104" s="371" t="s">
        <v>577</v>
      </c>
      <c r="H104" s="371" t="s">
        <v>578</v>
      </c>
      <c r="I104" s="416">
        <v>41991</v>
      </c>
      <c r="J104" s="416">
        <v>41974</v>
      </c>
      <c r="K104" s="371"/>
      <c r="L104" s="371" t="s">
        <v>208</v>
      </c>
      <c r="M104" s="371" t="s">
        <v>209</v>
      </c>
      <c r="N104" s="416">
        <v>42124</v>
      </c>
      <c r="O104" s="371" t="s">
        <v>210</v>
      </c>
      <c r="P104" s="371" t="s">
        <v>578</v>
      </c>
      <c r="Q104" s="371" t="s">
        <v>215</v>
      </c>
      <c r="R104" s="371" t="s">
        <v>211</v>
      </c>
      <c r="S104" s="371" t="s">
        <v>212</v>
      </c>
      <c r="T104" s="371" t="s">
        <v>56</v>
      </c>
      <c r="U104" s="417">
        <v>140000</v>
      </c>
      <c r="V104" s="418"/>
      <c r="W104" s="371">
        <v>285369</v>
      </c>
      <c r="X104" s="371" t="s">
        <v>25</v>
      </c>
      <c r="Y104" s="371" t="s">
        <v>7</v>
      </c>
      <c r="Z104" s="419"/>
    </row>
    <row r="105" spans="1:26" s="420" customFormat="1" x14ac:dyDescent="0.25">
      <c r="A105" s="371" t="s">
        <v>743</v>
      </c>
      <c r="B105" s="371">
        <v>813242</v>
      </c>
      <c r="C105" s="371">
        <v>0</v>
      </c>
      <c r="D105" s="371"/>
      <c r="E105" s="371" t="s">
        <v>744</v>
      </c>
      <c r="F105" s="371" t="s">
        <v>745</v>
      </c>
      <c r="G105" s="371" t="s">
        <v>577</v>
      </c>
      <c r="H105" s="371" t="s">
        <v>578</v>
      </c>
      <c r="I105" s="416">
        <v>41991</v>
      </c>
      <c r="J105" s="416">
        <v>41991</v>
      </c>
      <c r="K105" s="371"/>
      <c r="L105" s="371" t="s">
        <v>208</v>
      </c>
      <c r="M105" s="371" t="s">
        <v>209</v>
      </c>
      <c r="N105" s="416">
        <v>42124</v>
      </c>
      <c r="O105" s="371" t="s">
        <v>210</v>
      </c>
      <c r="P105" s="371" t="s">
        <v>578</v>
      </c>
      <c r="Q105" s="371" t="s">
        <v>215</v>
      </c>
      <c r="R105" s="371" t="s">
        <v>211</v>
      </c>
      <c r="S105" s="371" t="s">
        <v>212</v>
      </c>
      <c r="T105" s="371" t="s">
        <v>56</v>
      </c>
      <c r="U105" s="417">
        <v>140000</v>
      </c>
      <c r="V105" s="418"/>
      <c r="W105" s="371"/>
      <c r="X105" s="371" t="s">
        <v>25</v>
      </c>
      <c r="Y105" s="371" t="s">
        <v>7</v>
      </c>
      <c r="Z105" s="419"/>
    </row>
    <row r="106" spans="1:26" s="420" customFormat="1" x14ac:dyDescent="0.25">
      <c r="A106" s="371" t="s">
        <v>746</v>
      </c>
      <c r="B106" s="371">
        <v>813500</v>
      </c>
      <c r="C106" s="371">
        <v>0</v>
      </c>
      <c r="D106" s="371"/>
      <c r="E106" s="371" t="s">
        <v>747</v>
      </c>
      <c r="F106" s="371" t="s">
        <v>748</v>
      </c>
      <c r="G106" s="371" t="s">
        <v>236</v>
      </c>
      <c r="H106" s="371" t="s">
        <v>214</v>
      </c>
      <c r="I106" s="416">
        <v>42044</v>
      </c>
      <c r="J106" s="416">
        <v>42039</v>
      </c>
      <c r="K106" s="371"/>
      <c r="L106" s="371" t="s">
        <v>208</v>
      </c>
      <c r="M106" s="371" t="s">
        <v>209</v>
      </c>
      <c r="N106" s="416">
        <v>42123</v>
      </c>
      <c r="O106" s="371" t="s">
        <v>210</v>
      </c>
      <c r="P106" s="371" t="s">
        <v>214</v>
      </c>
      <c r="Q106" s="371" t="s">
        <v>215</v>
      </c>
      <c r="R106" s="371" t="s">
        <v>211</v>
      </c>
      <c r="S106" s="371" t="s">
        <v>212</v>
      </c>
      <c r="T106" s="371" t="s">
        <v>56</v>
      </c>
      <c r="U106" s="417">
        <v>111800</v>
      </c>
      <c r="V106" s="418"/>
      <c r="W106" s="371">
        <v>816010</v>
      </c>
      <c r="X106" s="371" t="s">
        <v>25</v>
      </c>
      <c r="Y106" s="371" t="s">
        <v>8</v>
      </c>
      <c r="Z106" s="419"/>
    </row>
    <row r="107" spans="1:26" s="420" customFormat="1" x14ac:dyDescent="0.25">
      <c r="A107" s="371" t="s">
        <v>749</v>
      </c>
      <c r="B107" s="371">
        <v>813662</v>
      </c>
      <c r="C107" s="371">
        <v>0</v>
      </c>
      <c r="D107" s="371"/>
      <c r="E107" s="371" t="s">
        <v>750</v>
      </c>
      <c r="F107" s="371" t="s">
        <v>751</v>
      </c>
      <c r="G107" s="371" t="s">
        <v>236</v>
      </c>
      <c r="H107" s="371" t="s">
        <v>214</v>
      </c>
      <c r="I107" s="416">
        <v>42047</v>
      </c>
      <c r="J107" s="416">
        <v>42065</v>
      </c>
      <c r="K107" s="371"/>
      <c r="L107" s="371" t="s">
        <v>208</v>
      </c>
      <c r="M107" s="371" t="s">
        <v>209</v>
      </c>
      <c r="N107" s="416">
        <v>42123</v>
      </c>
      <c r="O107" s="371" t="s">
        <v>210</v>
      </c>
      <c r="P107" s="371" t="s">
        <v>214</v>
      </c>
      <c r="Q107" s="371" t="s">
        <v>215</v>
      </c>
      <c r="R107" s="371" t="s">
        <v>211</v>
      </c>
      <c r="S107" s="371" t="s">
        <v>212</v>
      </c>
      <c r="T107" s="371" t="s">
        <v>56</v>
      </c>
      <c r="U107" s="417">
        <v>111800</v>
      </c>
      <c r="V107" s="418"/>
      <c r="W107" s="371">
        <v>209295</v>
      </c>
      <c r="X107" s="371" t="s">
        <v>25</v>
      </c>
      <c r="Y107" s="371" t="s">
        <v>8</v>
      </c>
      <c r="Z107" s="419"/>
    </row>
    <row r="108" spans="1:26" s="420" customFormat="1" x14ac:dyDescent="0.25">
      <c r="A108" s="371" t="s">
        <v>752</v>
      </c>
      <c r="B108" s="371" t="s">
        <v>217</v>
      </c>
      <c r="C108" s="371">
        <v>2</v>
      </c>
      <c r="D108" s="371"/>
      <c r="E108" s="371" t="s">
        <v>218</v>
      </c>
      <c r="F108" s="371" t="s">
        <v>753</v>
      </c>
      <c r="G108" s="371" t="s">
        <v>213</v>
      </c>
      <c r="H108" s="371" t="s">
        <v>214</v>
      </c>
      <c r="I108" s="416">
        <v>42073</v>
      </c>
      <c r="J108" s="416">
        <v>42094</v>
      </c>
      <c r="K108" s="416">
        <v>42156</v>
      </c>
      <c r="L108" s="371" t="s">
        <v>208</v>
      </c>
      <c r="M108" s="371" t="s">
        <v>209</v>
      </c>
      <c r="N108" s="416">
        <v>42122</v>
      </c>
      <c r="O108" s="371" t="s">
        <v>210</v>
      </c>
      <c r="P108" s="371" t="s">
        <v>214</v>
      </c>
      <c r="Q108" s="371" t="s">
        <v>215</v>
      </c>
      <c r="R108" s="371" t="s">
        <v>211</v>
      </c>
      <c r="S108" s="371" t="s">
        <v>212</v>
      </c>
      <c r="T108" s="371" t="s">
        <v>56</v>
      </c>
      <c r="U108" s="417">
        <v>125000</v>
      </c>
      <c r="V108" s="418"/>
      <c r="W108" s="371"/>
      <c r="X108" s="371" t="s">
        <v>25</v>
      </c>
      <c r="Y108" s="371" t="s">
        <v>276</v>
      </c>
      <c r="Z108" s="419"/>
    </row>
    <row r="109" spans="1:26" s="420" customFormat="1" x14ac:dyDescent="0.25">
      <c r="A109" s="371" t="s">
        <v>754</v>
      </c>
      <c r="B109" s="371">
        <v>813199</v>
      </c>
      <c r="C109" s="371">
        <v>0</v>
      </c>
      <c r="D109" s="371"/>
      <c r="E109" s="371" t="s">
        <v>755</v>
      </c>
      <c r="F109" s="371" t="s">
        <v>756</v>
      </c>
      <c r="G109" s="371" t="s">
        <v>577</v>
      </c>
      <c r="H109" s="371" t="s">
        <v>757</v>
      </c>
      <c r="I109" s="416">
        <v>41988</v>
      </c>
      <c r="J109" s="416">
        <v>42005</v>
      </c>
      <c r="K109" s="371"/>
      <c r="L109" s="371" t="s">
        <v>208</v>
      </c>
      <c r="M109" s="371" t="s">
        <v>209</v>
      </c>
      <c r="N109" s="416">
        <v>42122</v>
      </c>
      <c r="O109" s="371" t="s">
        <v>210</v>
      </c>
      <c r="P109" s="371" t="s">
        <v>578</v>
      </c>
      <c r="Q109" s="371" t="s">
        <v>215</v>
      </c>
      <c r="R109" s="371" t="s">
        <v>211</v>
      </c>
      <c r="S109" s="371" t="s">
        <v>212</v>
      </c>
      <c r="T109" s="371" t="s">
        <v>56</v>
      </c>
      <c r="U109" s="417">
        <v>140000</v>
      </c>
      <c r="V109" s="418"/>
      <c r="W109" s="371">
        <v>282532</v>
      </c>
      <c r="X109" s="371" t="s">
        <v>25</v>
      </c>
      <c r="Y109" s="371" t="s">
        <v>7</v>
      </c>
      <c r="Z109" s="419"/>
    </row>
    <row r="110" spans="1:26" s="420" customFormat="1" x14ac:dyDescent="0.25">
      <c r="A110" s="371" t="s">
        <v>758</v>
      </c>
      <c r="B110" s="371">
        <v>813791</v>
      </c>
      <c r="C110" s="371">
        <v>0</v>
      </c>
      <c r="D110" s="371"/>
      <c r="E110" s="371" t="s">
        <v>759</v>
      </c>
      <c r="F110" s="371" t="s">
        <v>760</v>
      </c>
      <c r="G110" s="371" t="s">
        <v>236</v>
      </c>
      <c r="H110" s="371" t="s">
        <v>214</v>
      </c>
      <c r="I110" s="416">
        <v>42061</v>
      </c>
      <c r="J110" s="416">
        <v>42125</v>
      </c>
      <c r="K110" s="371"/>
      <c r="L110" s="371" t="s">
        <v>208</v>
      </c>
      <c r="M110" s="371" t="s">
        <v>209</v>
      </c>
      <c r="N110" s="416">
        <v>42122</v>
      </c>
      <c r="O110" s="371" t="s">
        <v>210</v>
      </c>
      <c r="P110" s="371" t="s">
        <v>214</v>
      </c>
      <c r="Q110" s="371" t="s">
        <v>215</v>
      </c>
      <c r="R110" s="371" t="s">
        <v>211</v>
      </c>
      <c r="S110" s="371" t="s">
        <v>212</v>
      </c>
      <c r="T110" s="371" t="s">
        <v>56</v>
      </c>
      <c r="U110" s="417">
        <v>286000</v>
      </c>
      <c r="V110" s="418"/>
      <c r="W110" s="371">
        <v>585436</v>
      </c>
      <c r="X110" s="371" t="s">
        <v>25</v>
      </c>
      <c r="Y110" s="371" t="s">
        <v>8</v>
      </c>
      <c r="Z110" s="419"/>
    </row>
    <row r="111" spans="1:26" s="420" customFormat="1" x14ac:dyDescent="0.25">
      <c r="A111" s="371" t="s">
        <v>761</v>
      </c>
      <c r="B111" s="371">
        <v>813895</v>
      </c>
      <c r="C111" s="371">
        <v>0</v>
      </c>
      <c r="D111" s="371"/>
      <c r="E111" s="371" t="s">
        <v>762</v>
      </c>
      <c r="F111" s="371" t="s">
        <v>763</v>
      </c>
      <c r="G111" s="371" t="s">
        <v>236</v>
      </c>
      <c r="H111" s="371" t="s">
        <v>214</v>
      </c>
      <c r="I111" s="416">
        <v>42069</v>
      </c>
      <c r="J111" s="416">
        <v>42125</v>
      </c>
      <c r="K111" s="371"/>
      <c r="L111" s="371" t="s">
        <v>208</v>
      </c>
      <c r="M111" s="371" t="s">
        <v>209</v>
      </c>
      <c r="N111" s="416">
        <v>42122</v>
      </c>
      <c r="O111" s="371" t="s">
        <v>210</v>
      </c>
      <c r="P111" s="371" t="s">
        <v>214</v>
      </c>
      <c r="Q111" s="371" t="s">
        <v>215</v>
      </c>
      <c r="R111" s="371" t="s">
        <v>211</v>
      </c>
      <c r="S111" s="371" t="s">
        <v>212</v>
      </c>
      <c r="T111" s="371" t="s">
        <v>56</v>
      </c>
      <c r="U111" s="417">
        <v>286000</v>
      </c>
      <c r="V111" s="418"/>
      <c r="W111" s="371">
        <v>143876</v>
      </c>
      <c r="X111" s="371" t="s">
        <v>25</v>
      </c>
      <c r="Y111" s="371" t="s">
        <v>8</v>
      </c>
      <c r="Z111" s="419"/>
    </row>
    <row r="112" spans="1:26" s="420" customFormat="1" x14ac:dyDescent="0.25">
      <c r="A112" s="371" t="s">
        <v>764</v>
      </c>
      <c r="B112" s="371">
        <v>813908</v>
      </c>
      <c r="C112" s="371">
        <v>0</v>
      </c>
      <c r="D112" s="371"/>
      <c r="E112" s="371" t="s">
        <v>765</v>
      </c>
      <c r="F112" s="371" t="s">
        <v>766</v>
      </c>
      <c r="G112" s="371" t="s">
        <v>236</v>
      </c>
      <c r="H112" s="371" t="s">
        <v>214</v>
      </c>
      <c r="I112" s="416">
        <v>42069</v>
      </c>
      <c r="J112" s="416">
        <v>42125</v>
      </c>
      <c r="K112" s="371"/>
      <c r="L112" s="371" t="s">
        <v>208</v>
      </c>
      <c r="M112" s="371" t="s">
        <v>209</v>
      </c>
      <c r="N112" s="416">
        <v>42122</v>
      </c>
      <c r="O112" s="371" t="s">
        <v>210</v>
      </c>
      <c r="P112" s="371" t="s">
        <v>214</v>
      </c>
      <c r="Q112" s="371" t="s">
        <v>215</v>
      </c>
      <c r="R112" s="371" t="s">
        <v>211</v>
      </c>
      <c r="S112" s="371" t="s">
        <v>212</v>
      </c>
      <c r="T112" s="371" t="s">
        <v>56</v>
      </c>
      <c r="U112" s="417">
        <v>221000</v>
      </c>
      <c r="V112" s="418"/>
      <c r="W112" s="371"/>
      <c r="X112" s="371" t="s">
        <v>25</v>
      </c>
      <c r="Y112" s="371" t="s">
        <v>8</v>
      </c>
      <c r="Z112" s="419"/>
    </row>
    <row r="113" spans="1:26" s="420" customFormat="1" x14ac:dyDescent="0.25">
      <c r="A113" s="371" t="s">
        <v>767</v>
      </c>
      <c r="B113" s="371">
        <v>813945</v>
      </c>
      <c r="C113" s="371">
        <v>0</v>
      </c>
      <c r="D113" s="371"/>
      <c r="E113" s="371" t="s">
        <v>768</v>
      </c>
      <c r="F113" s="371" t="s">
        <v>769</v>
      </c>
      <c r="G113" s="371" t="s">
        <v>236</v>
      </c>
      <c r="H113" s="371" t="s">
        <v>214</v>
      </c>
      <c r="I113" s="416">
        <v>42069</v>
      </c>
      <c r="J113" s="416">
        <v>42125</v>
      </c>
      <c r="K113" s="371"/>
      <c r="L113" s="371" t="s">
        <v>208</v>
      </c>
      <c r="M113" s="371" t="s">
        <v>209</v>
      </c>
      <c r="N113" s="416">
        <v>42122</v>
      </c>
      <c r="O113" s="371" t="s">
        <v>210</v>
      </c>
      <c r="P113" s="371" t="s">
        <v>214</v>
      </c>
      <c r="Q113" s="371" t="s">
        <v>215</v>
      </c>
      <c r="R113" s="371" t="s">
        <v>211</v>
      </c>
      <c r="S113" s="371" t="s">
        <v>212</v>
      </c>
      <c r="T113" s="371" t="s">
        <v>56</v>
      </c>
      <c r="U113" s="417">
        <v>312000</v>
      </c>
      <c r="V113" s="418"/>
      <c r="W113" s="371">
        <v>821617</v>
      </c>
      <c r="X113" s="371" t="s">
        <v>25</v>
      </c>
      <c r="Y113" s="371" t="s">
        <v>8</v>
      </c>
      <c r="Z113" s="419"/>
    </row>
    <row r="114" spans="1:26" s="420" customFormat="1" x14ac:dyDescent="0.25">
      <c r="A114" s="371" t="s">
        <v>770</v>
      </c>
      <c r="B114" s="371">
        <v>812526</v>
      </c>
      <c r="C114" s="371">
        <v>0</v>
      </c>
      <c r="D114" s="371"/>
      <c r="E114" s="371" t="s">
        <v>771</v>
      </c>
      <c r="F114" s="371" t="s">
        <v>772</v>
      </c>
      <c r="G114" s="371" t="s">
        <v>577</v>
      </c>
      <c r="H114" s="371" t="s">
        <v>578</v>
      </c>
      <c r="I114" s="416">
        <v>41900</v>
      </c>
      <c r="J114" s="416">
        <v>41913</v>
      </c>
      <c r="K114" s="371"/>
      <c r="L114" s="371" t="s">
        <v>208</v>
      </c>
      <c r="M114" s="371" t="s">
        <v>209</v>
      </c>
      <c r="N114" s="416">
        <v>42121</v>
      </c>
      <c r="O114" s="371" t="s">
        <v>210</v>
      </c>
      <c r="P114" s="371" t="s">
        <v>578</v>
      </c>
      <c r="Q114" s="371" t="s">
        <v>215</v>
      </c>
      <c r="R114" s="371" t="s">
        <v>211</v>
      </c>
      <c r="S114" s="371" t="s">
        <v>212</v>
      </c>
      <c r="T114" s="371" t="s">
        <v>716</v>
      </c>
      <c r="U114" s="417">
        <v>140000</v>
      </c>
      <c r="V114" s="418"/>
      <c r="W114" s="371">
        <v>216150</v>
      </c>
      <c r="X114" s="371" t="s">
        <v>25</v>
      </c>
      <c r="Y114" s="371" t="s">
        <v>7</v>
      </c>
      <c r="Z114" s="419"/>
    </row>
    <row r="115" spans="1:26" s="420" customFormat="1" x14ac:dyDescent="0.25">
      <c r="A115" s="371" t="s">
        <v>773</v>
      </c>
      <c r="B115" s="371">
        <v>812543</v>
      </c>
      <c r="C115" s="371">
        <v>0</v>
      </c>
      <c r="D115" s="371"/>
      <c r="E115" s="371" t="s">
        <v>774</v>
      </c>
      <c r="F115" s="371" t="s">
        <v>775</v>
      </c>
      <c r="G115" s="371" t="s">
        <v>577</v>
      </c>
      <c r="H115" s="371" t="s">
        <v>578</v>
      </c>
      <c r="I115" s="416">
        <v>41904</v>
      </c>
      <c r="J115" s="416">
        <v>41913</v>
      </c>
      <c r="K115" s="371"/>
      <c r="L115" s="371" t="s">
        <v>208</v>
      </c>
      <c r="M115" s="371" t="s">
        <v>209</v>
      </c>
      <c r="N115" s="416">
        <v>42121</v>
      </c>
      <c r="O115" s="371" t="s">
        <v>210</v>
      </c>
      <c r="P115" s="371" t="s">
        <v>578</v>
      </c>
      <c r="Q115" s="371" t="s">
        <v>215</v>
      </c>
      <c r="R115" s="371" t="s">
        <v>211</v>
      </c>
      <c r="S115" s="371" t="s">
        <v>212</v>
      </c>
      <c r="T115" s="371" t="s">
        <v>716</v>
      </c>
      <c r="U115" s="417">
        <v>140000</v>
      </c>
      <c r="V115" s="418"/>
      <c r="W115" s="371"/>
      <c r="X115" s="371" t="s">
        <v>25</v>
      </c>
      <c r="Y115" s="371" t="s">
        <v>7</v>
      </c>
      <c r="Z115" s="419"/>
    </row>
    <row r="116" spans="1:26" s="420" customFormat="1" x14ac:dyDescent="0.25">
      <c r="A116" s="371" t="s">
        <v>776</v>
      </c>
      <c r="B116" s="371">
        <v>812764</v>
      </c>
      <c r="C116" s="371">
        <v>0</v>
      </c>
      <c r="D116" s="371"/>
      <c r="E116" s="371" t="s">
        <v>777</v>
      </c>
      <c r="F116" s="371" t="s">
        <v>778</v>
      </c>
      <c r="G116" s="371" t="s">
        <v>577</v>
      </c>
      <c r="H116" s="371" t="s">
        <v>578</v>
      </c>
      <c r="I116" s="416">
        <v>41922</v>
      </c>
      <c r="J116" s="416">
        <v>41913</v>
      </c>
      <c r="K116" s="371"/>
      <c r="L116" s="371" t="s">
        <v>208</v>
      </c>
      <c r="M116" s="371" t="s">
        <v>209</v>
      </c>
      <c r="N116" s="416">
        <v>42121</v>
      </c>
      <c r="O116" s="371" t="s">
        <v>210</v>
      </c>
      <c r="P116" s="371" t="s">
        <v>578</v>
      </c>
      <c r="Q116" s="371" t="s">
        <v>215</v>
      </c>
      <c r="R116" s="371" t="s">
        <v>211</v>
      </c>
      <c r="S116" s="371" t="s">
        <v>212</v>
      </c>
      <c r="T116" s="371" t="s">
        <v>716</v>
      </c>
      <c r="U116" s="417">
        <v>140000</v>
      </c>
      <c r="V116" s="418"/>
      <c r="W116" s="371"/>
      <c r="X116" s="371" t="s">
        <v>25</v>
      </c>
      <c r="Y116" s="371" t="s">
        <v>7</v>
      </c>
      <c r="Z116" s="419"/>
    </row>
    <row r="117" spans="1:26" s="420" customFormat="1" x14ac:dyDescent="0.25">
      <c r="A117" s="371" t="s">
        <v>779</v>
      </c>
      <c r="B117" s="371">
        <v>812830</v>
      </c>
      <c r="C117" s="371">
        <v>0</v>
      </c>
      <c r="D117" s="371"/>
      <c r="E117" s="371" t="s">
        <v>780</v>
      </c>
      <c r="F117" s="371" t="s">
        <v>781</v>
      </c>
      <c r="G117" s="371" t="s">
        <v>577</v>
      </c>
      <c r="H117" s="371" t="s">
        <v>578</v>
      </c>
      <c r="I117" s="416">
        <v>41934</v>
      </c>
      <c r="J117" s="416">
        <v>41944</v>
      </c>
      <c r="K117" s="371"/>
      <c r="L117" s="371" t="s">
        <v>208</v>
      </c>
      <c r="M117" s="371" t="s">
        <v>209</v>
      </c>
      <c r="N117" s="416">
        <v>42121</v>
      </c>
      <c r="O117" s="371" t="s">
        <v>210</v>
      </c>
      <c r="P117" s="371" t="s">
        <v>578</v>
      </c>
      <c r="Q117" s="371" t="s">
        <v>215</v>
      </c>
      <c r="R117" s="371" t="s">
        <v>211</v>
      </c>
      <c r="S117" s="371" t="s">
        <v>212</v>
      </c>
      <c r="T117" s="371" t="s">
        <v>716</v>
      </c>
      <c r="U117" s="417">
        <v>140000</v>
      </c>
      <c r="V117" s="418"/>
      <c r="W117" s="371"/>
      <c r="X117" s="371" t="s">
        <v>25</v>
      </c>
      <c r="Y117" s="371" t="s">
        <v>7</v>
      </c>
      <c r="Z117" s="419"/>
    </row>
    <row r="118" spans="1:26" s="420" customFormat="1" x14ac:dyDescent="0.25">
      <c r="A118" s="371" t="s">
        <v>782</v>
      </c>
      <c r="B118" s="371">
        <v>813300</v>
      </c>
      <c r="C118" s="371">
        <v>0</v>
      </c>
      <c r="D118" s="371"/>
      <c r="E118" s="371" t="s">
        <v>783</v>
      </c>
      <c r="F118" s="371" t="s">
        <v>784</v>
      </c>
      <c r="G118" s="371" t="s">
        <v>577</v>
      </c>
      <c r="H118" s="371" t="s">
        <v>785</v>
      </c>
      <c r="I118" s="416">
        <v>42013</v>
      </c>
      <c r="J118" s="416">
        <v>41974</v>
      </c>
      <c r="K118" s="416">
        <v>43799</v>
      </c>
      <c r="L118" s="371" t="s">
        <v>208</v>
      </c>
      <c r="M118" s="371" t="s">
        <v>209</v>
      </c>
      <c r="N118" s="416">
        <v>42121</v>
      </c>
      <c r="O118" s="371" t="s">
        <v>210</v>
      </c>
      <c r="P118" s="371" t="s">
        <v>785</v>
      </c>
      <c r="Q118" s="371" t="s">
        <v>215</v>
      </c>
      <c r="R118" s="371" t="s">
        <v>211</v>
      </c>
      <c r="S118" s="371" t="s">
        <v>212</v>
      </c>
      <c r="T118" s="371" t="s">
        <v>786</v>
      </c>
      <c r="U118" s="417">
        <v>140000</v>
      </c>
      <c r="V118" s="418"/>
      <c r="W118" s="371"/>
      <c r="X118" s="371" t="s">
        <v>25</v>
      </c>
      <c r="Y118" s="371" t="s">
        <v>7</v>
      </c>
      <c r="Z118" s="419"/>
    </row>
    <row r="119" spans="1:26" s="420" customFormat="1" x14ac:dyDescent="0.25">
      <c r="A119" s="371" t="s">
        <v>787</v>
      </c>
      <c r="B119" s="371">
        <v>813307</v>
      </c>
      <c r="C119" s="371">
        <v>0</v>
      </c>
      <c r="D119" s="371"/>
      <c r="E119" s="371" t="s">
        <v>788</v>
      </c>
      <c r="F119" s="371" t="s">
        <v>789</v>
      </c>
      <c r="G119" s="371" t="s">
        <v>577</v>
      </c>
      <c r="H119" s="371" t="s">
        <v>785</v>
      </c>
      <c r="I119" s="416">
        <v>42016</v>
      </c>
      <c r="J119" s="416">
        <v>42002</v>
      </c>
      <c r="K119" s="371"/>
      <c r="L119" s="371" t="s">
        <v>208</v>
      </c>
      <c r="M119" s="371" t="s">
        <v>209</v>
      </c>
      <c r="N119" s="416">
        <v>42121</v>
      </c>
      <c r="O119" s="371" t="s">
        <v>210</v>
      </c>
      <c r="P119" s="371" t="s">
        <v>785</v>
      </c>
      <c r="Q119" s="371" t="s">
        <v>215</v>
      </c>
      <c r="R119" s="371" t="s">
        <v>211</v>
      </c>
      <c r="S119" s="371" t="s">
        <v>212</v>
      </c>
      <c r="T119" s="371" t="s">
        <v>56</v>
      </c>
      <c r="U119" s="417">
        <v>140000</v>
      </c>
      <c r="V119" s="418"/>
      <c r="W119" s="371"/>
      <c r="X119" s="371" t="s">
        <v>25</v>
      </c>
      <c r="Y119" s="371" t="s">
        <v>7</v>
      </c>
      <c r="Z119" s="419"/>
    </row>
    <row r="120" spans="1:26" s="420" customFormat="1" x14ac:dyDescent="0.25">
      <c r="A120" s="371" t="s">
        <v>790</v>
      </c>
      <c r="B120" s="371">
        <v>814045</v>
      </c>
      <c r="C120" s="371">
        <v>0</v>
      </c>
      <c r="D120" s="371"/>
      <c r="E120" s="371" t="s">
        <v>791</v>
      </c>
      <c r="F120" s="371" t="s">
        <v>792</v>
      </c>
      <c r="G120" s="371" t="s">
        <v>240</v>
      </c>
      <c r="H120" s="371" t="s">
        <v>570</v>
      </c>
      <c r="I120" s="416">
        <v>42075</v>
      </c>
      <c r="J120" s="416">
        <v>42095</v>
      </c>
      <c r="K120" s="416">
        <v>43921</v>
      </c>
      <c r="L120" s="371" t="s">
        <v>208</v>
      </c>
      <c r="M120" s="371" t="s">
        <v>209</v>
      </c>
      <c r="N120" s="416">
        <v>42121</v>
      </c>
      <c r="O120" s="371" t="s">
        <v>210</v>
      </c>
      <c r="P120" s="371" t="s">
        <v>570</v>
      </c>
      <c r="Q120" s="371" t="s">
        <v>215</v>
      </c>
      <c r="R120" s="371" t="s">
        <v>211</v>
      </c>
      <c r="S120" s="371" t="s">
        <v>212</v>
      </c>
      <c r="T120" s="371" t="s">
        <v>56</v>
      </c>
      <c r="U120" s="417">
        <v>6000000</v>
      </c>
      <c r="V120" s="418"/>
      <c r="W120" s="371">
        <v>166117</v>
      </c>
      <c r="X120" s="371" t="s">
        <v>25</v>
      </c>
      <c r="Y120" s="371" t="s">
        <v>2</v>
      </c>
      <c r="Z120" s="419"/>
    </row>
    <row r="121" spans="1:26" s="420" customFormat="1" x14ac:dyDescent="0.25">
      <c r="A121" s="371" t="s">
        <v>793</v>
      </c>
      <c r="B121" s="371">
        <v>812380</v>
      </c>
      <c r="C121" s="371">
        <v>0</v>
      </c>
      <c r="D121" s="371"/>
      <c r="E121" s="371" t="s">
        <v>794</v>
      </c>
      <c r="F121" s="371" t="s">
        <v>795</v>
      </c>
      <c r="G121" s="371" t="s">
        <v>577</v>
      </c>
      <c r="H121" s="371" t="s">
        <v>578</v>
      </c>
      <c r="I121" s="416">
        <v>41878</v>
      </c>
      <c r="J121" s="416">
        <v>41741</v>
      </c>
      <c r="K121" s="371"/>
      <c r="L121" s="371" t="s">
        <v>208</v>
      </c>
      <c r="M121" s="371" t="s">
        <v>209</v>
      </c>
      <c r="N121" s="416">
        <v>42120</v>
      </c>
      <c r="O121" s="371" t="s">
        <v>210</v>
      </c>
      <c r="P121" s="371" t="s">
        <v>578</v>
      </c>
      <c r="Q121" s="371" t="s">
        <v>215</v>
      </c>
      <c r="R121" s="371" t="s">
        <v>211</v>
      </c>
      <c r="S121" s="371" t="s">
        <v>212</v>
      </c>
      <c r="T121" s="371" t="s">
        <v>243</v>
      </c>
      <c r="U121" s="417">
        <v>140000</v>
      </c>
      <c r="V121" s="418"/>
      <c r="W121" s="371"/>
      <c r="X121" s="371" t="s">
        <v>25</v>
      </c>
      <c r="Y121" s="371" t="s">
        <v>7</v>
      </c>
      <c r="Z121" s="419"/>
    </row>
    <row r="122" spans="1:26" s="420" customFormat="1" x14ac:dyDescent="0.25">
      <c r="A122" s="371" t="s">
        <v>796</v>
      </c>
      <c r="B122" s="371">
        <v>812384</v>
      </c>
      <c r="C122" s="371">
        <v>0</v>
      </c>
      <c r="D122" s="371"/>
      <c r="E122" s="371" t="s">
        <v>797</v>
      </c>
      <c r="F122" s="371" t="s">
        <v>798</v>
      </c>
      <c r="G122" s="371" t="s">
        <v>577</v>
      </c>
      <c r="H122" s="371" t="s">
        <v>578</v>
      </c>
      <c r="I122" s="416">
        <v>41878</v>
      </c>
      <c r="J122" s="416">
        <v>41741</v>
      </c>
      <c r="K122" s="371"/>
      <c r="L122" s="371" t="s">
        <v>208</v>
      </c>
      <c r="M122" s="371" t="s">
        <v>209</v>
      </c>
      <c r="N122" s="416">
        <v>42120</v>
      </c>
      <c r="O122" s="371" t="s">
        <v>210</v>
      </c>
      <c r="P122" s="371" t="s">
        <v>578</v>
      </c>
      <c r="Q122" s="371" t="s">
        <v>215</v>
      </c>
      <c r="R122" s="371" t="s">
        <v>211</v>
      </c>
      <c r="S122" s="371" t="s">
        <v>212</v>
      </c>
      <c r="T122" s="371" t="s">
        <v>243</v>
      </c>
      <c r="U122" s="417">
        <v>140000</v>
      </c>
      <c r="V122" s="418"/>
      <c r="W122" s="371"/>
      <c r="X122" s="371" t="s">
        <v>25</v>
      </c>
      <c r="Y122" s="371" t="s">
        <v>7</v>
      </c>
      <c r="Z122" s="419"/>
    </row>
    <row r="123" spans="1:26" s="420" customFormat="1" x14ac:dyDescent="0.25">
      <c r="A123" s="371" t="s">
        <v>799</v>
      </c>
      <c r="B123" s="371">
        <v>812415</v>
      </c>
      <c r="C123" s="371">
        <v>0</v>
      </c>
      <c r="D123" s="371"/>
      <c r="E123" s="371" t="s">
        <v>800</v>
      </c>
      <c r="F123" s="371" t="s">
        <v>801</v>
      </c>
      <c r="G123" s="371" t="s">
        <v>577</v>
      </c>
      <c r="H123" s="371" t="s">
        <v>578</v>
      </c>
      <c r="I123" s="416">
        <v>41884</v>
      </c>
      <c r="J123" s="416">
        <v>41741</v>
      </c>
      <c r="K123" s="371"/>
      <c r="L123" s="371" t="s">
        <v>208</v>
      </c>
      <c r="M123" s="371" t="s">
        <v>209</v>
      </c>
      <c r="N123" s="416">
        <v>42120</v>
      </c>
      <c r="O123" s="371" t="s">
        <v>210</v>
      </c>
      <c r="P123" s="371" t="s">
        <v>578</v>
      </c>
      <c r="Q123" s="371" t="s">
        <v>215</v>
      </c>
      <c r="R123" s="371" t="s">
        <v>211</v>
      </c>
      <c r="S123" s="371" t="s">
        <v>212</v>
      </c>
      <c r="T123" s="371" t="s">
        <v>243</v>
      </c>
      <c r="U123" s="417">
        <v>140000</v>
      </c>
      <c r="V123" s="418"/>
      <c r="W123" s="371"/>
      <c r="X123" s="371" t="s">
        <v>25</v>
      </c>
      <c r="Y123" s="371" t="s">
        <v>7</v>
      </c>
      <c r="Z123" s="419"/>
    </row>
    <row r="124" spans="1:26" s="420" customFormat="1" x14ac:dyDescent="0.25">
      <c r="A124" s="371" t="s">
        <v>802</v>
      </c>
      <c r="B124" s="371">
        <v>812523</v>
      </c>
      <c r="C124" s="371">
        <v>0</v>
      </c>
      <c r="D124" s="371"/>
      <c r="E124" s="371" t="s">
        <v>803</v>
      </c>
      <c r="F124" s="371" t="s">
        <v>804</v>
      </c>
      <c r="G124" s="371" t="s">
        <v>577</v>
      </c>
      <c r="H124" s="371" t="s">
        <v>578</v>
      </c>
      <c r="I124" s="416">
        <v>41900</v>
      </c>
      <c r="J124" s="416">
        <v>41913</v>
      </c>
      <c r="K124" s="371"/>
      <c r="L124" s="371" t="s">
        <v>208</v>
      </c>
      <c r="M124" s="371" t="s">
        <v>209</v>
      </c>
      <c r="N124" s="416">
        <v>42120</v>
      </c>
      <c r="O124" s="371" t="s">
        <v>210</v>
      </c>
      <c r="P124" s="371" t="s">
        <v>578</v>
      </c>
      <c r="Q124" s="371" t="s">
        <v>215</v>
      </c>
      <c r="R124" s="371" t="s">
        <v>211</v>
      </c>
      <c r="S124" s="371" t="s">
        <v>212</v>
      </c>
      <c r="T124" s="371" t="s">
        <v>716</v>
      </c>
      <c r="U124" s="417">
        <v>140000</v>
      </c>
      <c r="V124" s="418"/>
      <c r="W124" s="371"/>
      <c r="X124" s="371" t="s">
        <v>25</v>
      </c>
      <c r="Y124" s="371" t="s">
        <v>7</v>
      </c>
      <c r="Z124" s="419"/>
    </row>
    <row r="125" spans="1:26" s="420" customFormat="1" x14ac:dyDescent="0.25">
      <c r="A125" s="371" t="s">
        <v>805</v>
      </c>
      <c r="B125" s="371">
        <v>812548</v>
      </c>
      <c r="C125" s="371">
        <v>0</v>
      </c>
      <c r="D125" s="371"/>
      <c r="E125" s="371" t="s">
        <v>806</v>
      </c>
      <c r="F125" s="371" t="s">
        <v>807</v>
      </c>
      <c r="G125" s="371" t="s">
        <v>577</v>
      </c>
      <c r="H125" s="371" t="s">
        <v>578</v>
      </c>
      <c r="I125" s="416">
        <v>41904</v>
      </c>
      <c r="J125" s="416">
        <v>41913</v>
      </c>
      <c r="K125" s="371"/>
      <c r="L125" s="371" t="s">
        <v>208</v>
      </c>
      <c r="M125" s="371" t="s">
        <v>209</v>
      </c>
      <c r="N125" s="416">
        <v>42120</v>
      </c>
      <c r="O125" s="371" t="s">
        <v>210</v>
      </c>
      <c r="P125" s="371" t="s">
        <v>578</v>
      </c>
      <c r="Q125" s="371" t="s">
        <v>215</v>
      </c>
      <c r="R125" s="371" t="s">
        <v>211</v>
      </c>
      <c r="S125" s="371" t="s">
        <v>212</v>
      </c>
      <c r="T125" s="371" t="s">
        <v>716</v>
      </c>
      <c r="U125" s="417">
        <v>140000</v>
      </c>
      <c r="V125" s="418"/>
      <c r="W125" s="371">
        <v>216357</v>
      </c>
      <c r="X125" s="371" t="s">
        <v>25</v>
      </c>
      <c r="Y125" s="371" t="s">
        <v>7</v>
      </c>
      <c r="Z125" s="419"/>
    </row>
    <row r="126" spans="1:26" s="420" customFormat="1" x14ac:dyDescent="0.25">
      <c r="A126" s="371" t="s">
        <v>808</v>
      </c>
      <c r="B126" s="371" t="s">
        <v>809</v>
      </c>
      <c r="C126" s="371">
        <v>0</v>
      </c>
      <c r="D126" s="371"/>
      <c r="E126" s="371" t="s">
        <v>810</v>
      </c>
      <c r="F126" s="371" t="s">
        <v>811</v>
      </c>
      <c r="G126" s="371" t="s">
        <v>577</v>
      </c>
      <c r="H126" s="371" t="s">
        <v>578</v>
      </c>
      <c r="I126" s="416">
        <v>41906</v>
      </c>
      <c r="J126" s="416">
        <v>41883</v>
      </c>
      <c r="K126" s="416">
        <v>42247</v>
      </c>
      <c r="L126" s="371" t="s">
        <v>208</v>
      </c>
      <c r="M126" s="371" t="s">
        <v>209</v>
      </c>
      <c r="N126" s="416">
        <v>42120</v>
      </c>
      <c r="O126" s="371" t="s">
        <v>210</v>
      </c>
      <c r="P126" s="371" t="s">
        <v>578</v>
      </c>
      <c r="Q126" s="371" t="s">
        <v>215</v>
      </c>
      <c r="R126" s="371" t="s">
        <v>211</v>
      </c>
      <c r="S126" s="371" t="s">
        <v>212</v>
      </c>
      <c r="T126" s="371" t="s">
        <v>243</v>
      </c>
      <c r="U126" s="417">
        <v>140000</v>
      </c>
      <c r="V126" s="418"/>
      <c r="W126" s="371">
        <v>260733</v>
      </c>
      <c r="X126" s="371" t="s">
        <v>25</v>
      </c>
      <c r="Y126" s="371" t="s">
        <v>7</v>
      </c>
      <c r="Z126" s="419"/>
    </row>
    <row r="127" spans="1:26" s="420" customFormat="1" x14ac:dyDescent="0.25">
      <c r="A127" s="371" t="s">
        <v>812</v>
      </c>
      <c r="B127" s="371">
        <v>812556</v>
      </c>
      <c r="C127" s="371">
        <v>0</v>
      </c>
      <c r="D127" s="371"/>
      <c r="E127" s="371" t="s">
        <v>813</v>
      </c>
      <c r="F127" s="371" t="s">
        <v>814</v>
      </c>
      <c r="G127" s="371" t="s">
        <v>577</v>
      </c>
      <c r="H127" s="371" t="s">
        <v>578</v>
      </c>
      <c r="I127" s="416">
        <v>41905</v>
      </c>
      <c r="J127" s="416">
        <v>41892</v>
      </c>
      <c r="K127" s="371"/>
      <c r="L127" s="371" t="s">
        <v>208</v>
      </c>
      <c r="M127" s="371" t="s">
        <v>209</v>
      </c>
      <c r="N127" s="416">
        <v>42120</v>
      </c>
      <c r="O127" s="371" t="s">
        <v>210</v>
      </c>
      <c r="P127" s="371" t="s">
        <v>578</v>
      </c>
      <c r="Q127" s="371" t="s">
        <v>215</v>
      </c>
      <c r="R127" s="371" t="s">
        <v>211</v>
      </c>
      <c r="S127" s="371" t="s">
        <v>212</v>
      </c>
      <c r="T127" s="371" t="s">
        <v>243</v>
      </c>
      <c r="U127" s="417">
        <v>140000</v>
      </c>
      <c r="V127" s="418"/>
      <c r="W127" s="371"/>
      <c r="X127" s="371" t="s">
        <v>25</v>
      </c>
      <c r="Y127" s="371" t="s">
        <v>7</v>
      </c>
      <c r="Z127" s="419"/>
    </row>
    <row r="128" spans="1:26" s="420" customFormat="1" x14ac:dyDescent="0.25">
      <c r="A128" s="371" t="s">
        <v>815</v>
      </c>
      <c r="B128" s="371">
        <v>812692</v>
      </c>
      <c r="C128" s="371">
        <v>0</v>
      </c>
      <c r="D128" s="371"/>
      <c r="E128" s="371" t="s">
        <v>816</v>
      </c>
      <c r="F128" s="371" t="s">
        <v>817</v>
      </c>
      <c r="G128" s="371" t="s">
        <v>577</v>
      </c>
      <c r="H128" s="371" t="s">
        <v>578</v>
      </c>
      <c r="I128" s="416">
        <v>41918</v>
      </c>
      <c r="J128" s="416">
        <v>41741</v>
      </c>
      <c r="K128" s="371"/>
      <c r="L128" s="371" t="s">
        <v>208</v>
      </c>
      <c r="M128" s="371" t="s">
        <v>209</v>
      </c>
      <c r="N128" s="416">
        <v>42120</v>
      </c>
      <c r="O128" s="371" t="s">
        <v>210</v>
      </c>
      <c r="P128" s="371" t="s">
        <v>578</v>
      </c>
      <c r="Q128" s="371" t="s">
        <v>215</v>
      </c>
      <c r="R128" s="371" t="s">
        <v>211</v>
      </c>
      <c r="S128" s="371" t="s">
        <v>212</v>
      </c>
      <c r="T128" s="371" t="s">
        <v>243</v>
      </c>
      <c r="U128" s="417">
        <v>140000</v>
      </c>
      <c r="V128" s="418"/>
      <c r="W128" s="371">
        <v>258389</v>
      </c>
      <c r="X128" s="371" t="s">
        <v>25</v>
      </c>
      <c r="Y128" s="371" t="s">
        <v>7</v>
      </c>
      <c r="Z128" s="419"/>
    </row>
    <row r="129" spans="1:26" s="420" customFormat="1" x14ac:dyDescent="0.25">
      <c r="A129" s="371" t="s">
        <v>818</v>
      </c>
      <c r="B129" s="371">
        <v>812857</v>
      </c>
      <c r="C129" s="371">
        <v>0</v>
      </c>
      <c r="D129" s="371"/>
      <c r="E129" s="371" t="s">
        <v>819</v>
      </c>
      <c r="F129" s="371" t="s">
        <v>820</v>
      </c>
      <c r="G129" s="371" t="s">
        <v>577</v>
      </c>
      <c r="H129" s="371" t="s">
        <v>578</v>
      </c>
      <c r="I129" s="416">
        <v>41939</v>
      </c>
      <c r="J129" s="416">
        <v>41941</v>
      </c>
      <c r="K129" s="371"/>
      <c r="L129" s="371" t="s">
        <v>208</v>
      </c>
      <c r="M129" s="371" t="s">
        <v>209</v>
      </c>
      <c r="N129" s="416">
        <v>42120</v>
      </c>
      <c r="O129" s="371" t="s">
        <v>210</v>
      </c>
      <c r="P129" s="371" t="s">
        <v>578</v>
      </c>
      <c r="Q129" s="371" t="s">
        <v>215</v>
      </c>
      <c r="R129" s="371" t="s">
        <v>211</v>
      </c>
      <c r="S129" s="371" t="s">
        <v>212</v>
      </c>
      <c r="T129" s="371" t="s">
        <v>716</v>
      </c>
      <c r="U129" s="417">
        <v>140000</v>
      </c>
      <c r="V129" s="418"/>
      <c r="W129" s="371">
        <v>264804</v>
      </c>
      <c r="X129" s="371" t="s">
        <v>25</v>
      </c>
      <c r="Y129" s="371" t="s">
        <v>7</v>
      </c>
      <c r="Z129" s="419"/>
    </row>
    <row r="130" spans="1:26" s="420" customFormat="1" x14ac:dyDescent="0.25">
      <c r="A130" s="371" t="s">
        <v>821</v>
      </c>
      <c r="B130" s="371">
        <v>813073</v>
      </c>
      <c r="C130" s="371">
        <v>0</v>
      </c>
      <c r="D130" s="371"/>
      <c r="E130" s="371" t="s">
        <v>822</v>
      </c>
      <c r="F130" s="371" t="s">
        <v>823</v>
      </c>
      <c r="G130" s="371" t="s">
        <v>577</v>
      </c>
      <c r="H130" s="371" t="s">
        <v>578</v>
      </c>
      <c r="I130" s="416">
        <v>41974</v>
      </c>
      <c r="J130" s="416">
        <v>41974</v>
      </c>
      <c r="K130" s="371"/>
      <c r="L130" s="371" t="s">
        <v>208</v>
      </c>
      <c r="M130" s="371" t="s">
        <v>209</v>
      </c>
      <c r="N130" s="416">
        <v>42120</v>
      </c>
      <c r="O130" s="371" t="s">
        <v>210</v>
      </c>
      <c r="P130" s="371" t="s">
        <v>578</v>
      </c>
      <c r="Q130" s="371" t="s">
        <v>215</v>
      </c>
      <c r="R130" s="371" t="s">
        <v>211</v>
      </c>
      <c r="S130" s="371" t="s">
        <v>212</v>
      </c>
      <c r="T130" s="371" t="s">
        <v>243</v>
      </c>
      <c r="U130" s="417">
        <v>140000</v>
      </c>
      <c r="V130" s="418"/>
      <c r="W130" s="371"/>
      <c r="X130" s="371" t="s">
        <v>25</v>
      </c>
      <c r="Y130" s="371" t="s">
        <v>7</v>
      </c>
      <c r="Z130" s="419"/>
    </row>
    <row r="131" spans="1:26" s="420" customFormat="1" x14ac:dyDescent="0.25">
      <c r="A131" s="371" t="s">
        <v>824</v>
      </c>
      <c r="B131" s="371">
        <v>813119</v>
      </c>
      <c r="C131" s="371">
        <v>0</v>
      </c>
      <c r="D131" s="371"/>
      <c r="E131" s="371" t="s">
        <v>825</v>
      </c>
      <c r="F131" s="371" t="s">
        <v>826</v>
      </c>
      <c r="G131" s="371" t="s">
        <v>577</v>
      </c>
      <c r="H131" s="371" t="s">
        <v>578</v>
      </c>
      <c r="I131" s="416">
        <v>41977</v>
      </c>
      <c r="J131" s="416">
        <v>41974</v>
      </c>
      <c r="K131" s="371"/>
      <c r="L131" s="371" t="s">
        <v>208</v>
      </c>
      <c r="M131" s="371" t="s">
        <v>209</v>
      </c>
      <c r="N131" s="416">
        <v>42120</v>
      </c>
      <c r="O131" s="371" t="s">
        <v>210</v>
      </c>
      <c r="P131" s="371" t="s">
        <v>578</v>
      </c>
      <c r="Q131" s="371" t="s">
        <v>215</v>
      </c>
      <c r="R131" s="371" t="s">
        <v>211</v>
      </c>
      <c r="S131" s="371" t="s">
        <v>212</v>
      </c>
      <c r="T131" s="371" t="s">
        <v>739</v>
      </c>
      <c r="U131" s="417">
        <v>140000</v>
      </c>
      <c r="V131" s="418"/>
      <c r="W131" s="371"/>
      <c r="X131" s="371" t="s">
        <v>25</v>
      </c>
      <c r="Y131" s="371" t="s">
        <v>7</v>
      </c>
      <c r="Z131" s="419"/>
    </row>
    <row r="132" spans="1:26" s="420" customFormat="1" x14ac:dyDescent="0.25">
      <c r="A132" s="371" t="s">
        <v>827</v>
      </c>
      <c r="B132" s="371">
        <v>813125</v>
      </c>
      <c r="C132" s="371">
        <v>0</v>
      </c>
      <c r="D132" s="371"/>
      <c r="E132" s="371" t="s">
        <v>828</v>
      </c>
      <c r="F132" s="371" t="s">
        <v>829</v>
      </c>
      <c r="G132" s="371" t="s">
        <v>577</v>
      </c>
      <c r="H132" s="371" t="s">
        <v>578</v>
      </c>
      <c r="I132" s="416">
        <v>41978</v>
      </c>
      <c r="J132" s="416">
        <v>41974</v>
      </c>
      <c r="K132" s="371"/>
      <c r="L132" s="371" t="s">
        <v>208</v>
      </c>
      <c r="M132" s="371" t="s">
        <v>209</v>
      </c>
      <c r="N132" s="416">
        <v>42120</v>
      </c>
      <c r="O132" s="371" t="s">
        <v>210</v>
      </c>
      <c r="P132" s="371" t="s">
        <v>578</v>
      </c>
      <c r="Q132" s="371" t="s">
        <v>215</v>
      </c>
      <c r="R132" s="371" t="s">
        <v>211</v>
      </c>
      <c r="S132" s="371" t="s">
        <v>212</v>
      </c>
      <c r="T132" s="371" t="s">
        <v>243</v>
      </c>
      <c r="U132" s="371">
        <v>0</v>
      </c>
      <c r="V132" s="418"/>
      <c r="W132" s="371">
        <v>285343</v>
      </c>
      <c r="X132" s="371" t="s">
        <v>25</v>
      </c>
      <c r="Y132" s="371" t="s">
        <v>7</v>
      </c>
      <c r="Z132" s="419"/>
    </row>
    <row r="133" spans="1:26" s="420" customFormat="1" x14ac:dyDescent="0.25">
      <c r="A133" s="371" t="s">
        <v>830</v>
      </c>
      <c r="B133" s="371">
        <v>813131</v>
      </c>
      <c r="C133" s="371">
        <v>0</v>
      </c>
      <c r="D133" s="371"/>
      <c r="E133" s="371" t="s">
        <v>831</v>
      </c>
      <c r="F133" s="371" t="s">
        <v>832</v>
      </c>
      <c r="G133" s="371" t="s">
        <v>577</v>
      </c>
      <c r="H133" s="371" t="s">
        <v>578</v>
      </c>
      <c r="I133" s="416">
        <v>41981</v>
      </c>
      <c r="J133" s="416">
        <v>41974</v>
      </c>
      <c r="K133" s="371"/>
      <c r="L133" s="371" t="s">
        <v>208</v>
      </c>
      <c r="M133" s="371" t="s">
        <v>209</v>
      </c>
      <c r="N133" s="416">
        <v>42120</v>
      </c>
      <c r="O133" s="371" t="s">
        <v>210</v>
      </c>
      <c r="P133" s="371" t="s">
        <v>578</v>
      </c>
      <c r="Q133" s="371" t="s">
        <v>215</v>
      </c>
      <c r="R133" s="371" t="s">
        <v>211</v>
      </c>
      <c r="S133" s="371" t="s">
        <v>212</v>
      </c>
      <c r="T133" s="371" t="s">
        <v>739</v>
      </c>
      <c r="U133" s="371">
        <v>0</v>
      </c>
      <c r="V133" s="418"/>
      <c r="W133" s="371"/>
      <c r="X133" s="371" t="s">
        <v>25</v>
      </c>
      <c r="Y133" s="371" t="s">
        <v>7</v>
      </c>
      <c r="Z133" s="419"/>
    </row>
    <row r="134" spans="1:26" s="420" customFormat="1" x14ac:dyDescent="0.25">
      <c r="A134" s="371" t="s">
        <v>833</v>
      </c>
      <c r="B134" s="371">
        <v>813133</v>
      </c>
      <c r="C134" s="371">
        <v>0</v>
      </c>
      <c r="D134" s="371"/>
      <c r="E134" s="371" t="s">
        <v>834</v>
      </c>
      <c r="F134" s="371" t="s">
        <v>835</v>
      </c>
      <c r="G134" s="371" t="s">
        <v>577</v>
      </c>
      <c r="H134" s="371" t="s">
        <v>578</v>
      </c>
      <c r="I134" s="416">
        <v>41982</v>
      </c>
      <c r="J134" s="416">
        <v>41971</v>
      </c>
      <c r="K134" s="371"/>
      <c r="L134" s="371" t="s">
        <v>208</v>
      </c>
      <c r="M134" s="371" t="s">
        <v>209</v>
      </c>
      <c r="N134" s="416">
        <v>42120</v>
      </c>
      <c r="O134" s="371" t="s">
        <v>210</v>
      </c>
      <c r="P134" s="371" t="s">
        <v>578</v>
      </c>
      <c r="Q134" s="371" t="s">
        <v>215</v>
      </c>
      <c r="R134" s="371" t="s">
        <v>211</v>
      </c>
      <c r="S134" s="371" t="s">
        <v>212</v>
      </c>
      <c r="T134" s="371" t="s">
        <v>739</v>
      </c>
      <c r="U134" s="417">
        <v>140000</v>
      </c>
      <c r="V134" s="418"/>
      <c r="W134" s="371"/>
      <c r="X134" s="371" t="s">
        <v>25</v>
      </c>
      <c r="Y134" s="371" t="s">
        <v>7</v>
      </c>
      <c r="Z134" s="419"/>
    </row>
    <row r="135" spans="1:26" s="420" customFormat="1" x14ac:dyDescent="0.25">
      <c r="A135" s="371" t="s">
        <v>836</v>
      </c>
      <c r="B135" s="371">
        <v>813154</v>
      </c>
      <c r="C135" s="371">
        <v>0</v>
      </c>
      <c r="D135" s="371"/>
      <c r="E135" s="371" t="s">
        <v>837</v>
      </c>
      <c r="F135" s="371" t="s">
        <v>838</v>
      </c>
      <c r="G135" s="371" t="s">
        <v>577</v>
      </c>
      <c r="H135" s="371" t="s">
        <v>578</v>
      </c>
      <c r="I135" s="416">
        <v>41982</v>
      </c>
      <c r="J135" s="416">
        <v>41972</v>
      </c>
      <c r="K135" s="371"/>
      <c r="L135" s="371" t="s">
        <v>208</v>
      </c>
      <c r="M135" s="371" t="s">
        <v>209</v>
      </c>
      <c r="N135" s="416">
        <v>42120</v>
      </c>
      <c r="O135" s="371" t="s">
        <v>210</v>
      </c>
      <c r="P135" s="371" t="s">
        <v>578</v>
      </c>
      <c r="Q135" s="371" t="s">
        <v>215</v>
      </c>
      <c r="R135" s="371" t="s">
        <v>211</v>
      </c>
      <c r="S135" s="371" t="s">
        <v>212</v>
      </c>
      <c r="T135" s="371" t="s">
        <v>739</v>
      </c>
      <c r="U135" s="417">
        <v>140000</v>
      </c>
      <c r="V135" s="418"/>
      <c r="W135" s="371"/>
      <c r="X135" s="371" t="s">
        <v>25</v>
      </c>
      <c r="Y135" s="371" t="s">
        <v>7</v>
      </c>
      <c r="Z135" s="419"/>
    </row>
    <row r="136" spans="1:26" s="420" customFormat="1" x14ac:dyDescent="0.25">
      <c r="A136" s="371" t="s">
        <v>839</v>
      </c>
      <c r="B136" s="371">
        <v>813156</v>
      </c>
      <c r="C136" s="371">
        <v>0</v>
      </c>
      <c r="D136" s="371"/>
      <c r="E136" s="371" t="s">
        <v>840</v>
      </c>
      <c r="F136" s="371" t="s">
        <v>841</v>
      </c>
      <c r="G136" s="371" t="s">
        <v>577</v>
      </c>
      <c r="H136" s="371" t="s">
        <v>578</v>
      </c>
      <c r="I136" s="416">
        <v>41983</v>
      </c>
      <c r="J136" s="416">
        <v>41971</v>
      </c>
      <c r="K136" s="371"/>
      <c r="L136" s="371" t="s">
        <v>208</v>
      </c>
      <c r="M136" s="371" t="s">
        <v>209</v>
      </c>
      <c r="N136" s="416">
        <v>42120</v>
      </c>
      <c r="O136" s="371" t="s">
        <v>210</v>
      </c>
      <c r="P136" s="371" t="s">
        <v>578</v>
      </c>
      <c r="Q136" s="371" t="s">
        <v>215</v>
      </c>
      <c r="R136" s="371" t="s">
        <v>211</v>
      </c>
      <c r="S136" s="371" t="s">
        <v>212</v>
      </c>
      <c r="T136" s="371" t="s">
        <v>739</v>
      </c>
      <c r="U136" s="417">
        <v>140000</v>
      </c>
      <c r="V136" s="418"/>
      <c r="W136" s="371"/>
      <c r="X136" s="371" t="s">
        <v>25</v>
      </c>
      <c r="Y136" s="371" t="s">
        <v>7</v>
      </c>
      <c r="Z136" s="419"/>
    </row>
    <row r="137" spans="1:26" s="420" customFormat="1" x14ac:dyDescent="0.25">
      <c r="A137" s="371" t="s">
        <v>842</v>
      </c>
      <c r="B137" s="371">
        <v>813165</v>
      </c>
      <c r="C137" s="371">
        <v>0</v>
      </c>
      <c r="D137" s="371"/>
      <c r="E137" s="371" t="s">
        <v>843</v>
      </c>
      <c r="F137" s="371" t="s">
        <v>844</v>
      </c>
      <c r="G137" s="371" t="s">
        <v>577</v>
      </c>
      <c r="H137" s="371" t="s">
        <v>578</v>
      </c>
      <c r="I137" s="416">
        <v>41983</v>
      </c>
      <c r="J137" s="416">
        <v>41971</v>
      </c>
      <c r="K137" s="371"/>
      <c r="L137" s="371" t="s">
        <v>208</v>
      </c>
      <c r="M137" s="371" t="s">
        <v>209</v>
      </c>
      <c r="N137" s="416">
        <v>42120</v>
      </c>
      <c r="O137" s="371" t="s">
        <v>210</v>
      </c>
      <c r="P137" s="371" t="s">
        <v>578</v>
      </c>
      <c r="Q137" s="371" t="s">
        <v>215</v>
      </c>
      <c r="R137" s="371" t="s">
        <v>211</v>
      </c>
      <c r="S137" s="371" t="s">
        <v>212</v>
      </c>
      <c r="T137" s="371" t="s">
        <v>739</v>
      </c>
      <c r="U137" s="417">
        <v>140000</v>
      </c>
      <c r="V137" s="418"/>
      <c r="W137" s="371"/>
      <c r="X137" s="371" t="s">
        <v>25</v>
      </c>
      <c r="Y137" s="371" t="s">
        <v>7</v>
      </c>
      <c r="Z137" s="419"/>
    </row>
    <row r="138" spans="1:26" s="420" customFormat="1" x14ac:dyDescent="0.25">
      <c r="A138" s="371" t="s">
        <v>845</v>
      </c>
      <c r="B138" s="371">
        <v>813182</v>
      </c>
      <c r="C138" s="371">
        <v>0</v>
      </c>
      <c r="D138" s="371"/>
      <c r="E138" s="371" t="s">
        <v>846</v>
      </c>
      <c r="F138" s="371" t="s">
        <v>847</v>
      </c>
      <c r="G138" s="371" t="s">
        <v>577</v>
      </c>
      <c r="H138" s="371" t="s">
        <v>578</v>
      </c>
      <c r="I138" s="416">
        <v>41985</v>
      </c>
      <c r="J138" s="416">
        <v>42002</v>
      </c>
      <c r="K138" s="371"/>
      <c r="L138" s="371" t="s">
        <v>208</v>
      </c>
      <c r="M138" s="371" t="s">
        <v>209</v>
      </c>
      <c r="N138" s="416">
        <v>42120</v>
      </c>
      <c r="O138" s="371" t="s">
        <v>210</v>
      </c>
      <c r="P138" s="371" t="s">
        <v>578</v>
      </c>
      <c r="Q138" s="371" t="s">
        <v>215</v>
      </c>
      <c r="R138" s="371" t="s">
        <v>211</v>
      </c>
      <c r="S138" s="371" t="s">
        <v>212</v>
      </c>
      <c r="T138" s="371" t="s">
        <v>739</v>
      </c>
      <c r="U138" s="417">
        <v>140000</v>
      </c>
      <c r="V138" s="418"/>
      <c r="W138" s="371">
        <v>285364</v>
      </c>
      <c r="X138" s="371" t="s">
        <v>25</v>
      </c>
      <c r="Y138" s="371" t="s">
        <v>7</v>
      </c>
      <c r="Z138" s="419"/>
    </row>
    <row r="139" spans="1:26" s="420" customFormat="1" x14ac:dyDescent="0.25">
      <c r="A139" s="371" t="s">
        <v>848</v>
      </c>
      <c r="B139" s="371">
        <v>813198</v>
      </c>
      <c r="C139" s="371">
        <v>0</v>
      </c>
      <c r="D139" s="371"/>
      <c r="E139" s="371" t="s">
        <v>849</v>
      </c>
      <c r="F139" s="371" t="s">
        <v>850</v>
      </c>
      <c r="G139" s="371" t="s">
        <v>577</v>
      </c>
      <c r="H139" s="371" t="s">
        <v>578</v>
      </c>
      <c r="I139" s="416">
        <v>41988</v>
      </c>
      <c r="J139" s="416">
        <v>41972</v>
      </c>
      <c r="K139" s="371"/>
      <c r="L139" s="371" t="s">
        <v>208</v>
      </c>
      <c r="M139" s="371" t="s">
        <v>209</v>
      </c>
      <c r="N139" s="416">
        <v>42120</v>
      </c>
      <c r="O139" s="371" t="s">
        <v>210</v>
      </c>
      <c r="P139" s="371" t="s">
        <v>578</v>
      </c>
      <c r="Q139" s="371" t="s">
        <v>215</v>
      </c>
      <c r="R139" s="371" t="s">
        <v>211</v>
      </c>
      <c r="S139" s="371" t="s">
        <v>212</v>
      </c>
      <c r="T139" s="371" t="s">
        <v>739</v>
      </c>
      <c r="U139" s="417">
        <v>140000</v>
      </c>
      <c r="V139" s="418"/>
      <c r="W139" s="371"/>
      <c r="X139" s="371" t="s">
        <v>25</v>
      </c>
      <c r="Y139" s="371" t="s">
        <v>7</v>
      </c>
      <c r="Z139" s="419"/>
    </row>
    <row r="140" spans="1:26" s="420" customFormat="1" x14ac:dyDescent="0.25">
      <c r="A140" s="371" t="s">
        <v>851</v>
      </c>
      <c r="B140" s="371">
        <v>813202</v>
      </c>
      <c r="C140" s="371">
        <v>0</v>
      </c>
      <c r="D140" s="371"/>
      <c r="E140" s="371" t="s">
        <v>852</v>
      </c>
      <c r="F140" s="371" t="s">
        <v>853</v>
      </c>
      <c r="G140" s="371" t="s">
        <v>577</v>
      </c>
      <c r="H140" s="371" t="s">
        <v>578</v>
      </c>
      <c r="I140" s="416">
        <v>41988</v>
      </c>
      <c r="J140" s="416">
        <v>41971</v>
      </c>
      <c r="K140" s="371"/>
      <c r="L140" s="371" t="s">
        <v>208</v>
      </c>
      <c r="M140" s="371" t="s">
        <v>209</v>
      </c>
      <c r="N140" s="416">
        <v>42120</v>
      </c>
      <c r="O140" s="371" t="s">
        <v>210</v>
      </c>
      <c r="P140" s="371" t="s">
        <v>578</v>
      </c>
      <c r="Q140" s="371" t="s">
        <v>215</v>
      </c>
      <c r="R140" s="371" t="s">
        <v>211</v>
      </c>
      <c r="S140" s="371" t="s">
        <v>212</v>
      </c>
      <c r="T140" s="371" t="s">
        <v>739</v>
      </c>
      <c r="U140" s="371">
        <v>0</v>
      </c>
      <c r="V140" s="418"/>
      <c r="W140" s="371"/>
      <c r="X140" s="371" t="s">
        <v>25</v>
      </c>
      <c r="Y140" s="371" t="s">
        <v>7</v>
      </c>
      <c r="Z140" s="419"/>
    </row>
    <row r="141" spans="1:26" s="420" customFormat="1" x14ac:dyDescent="0.25">
      <c r="A141" s="371" t="s">
        <v>854</v>
      </c>
      <c r="B141" s="371">
        <v>813205</v>
      </c>
      <c r="C141" s="371">
        <v>0</v>
      </c>
      <c r="D141" s="371"/>
      <c r="E141" s="371" t="s">
        <v>855</v>
      </c>
      <c r="F141" s="371" t="s">
        <v>856</v>
      </c>
      <c r="G141" s="371" t="s">
        <v>577</v>
      </c>
      <c r="H141" s="371" t="s">
        <v>578</v>
      </c>
      <c r="I141" s="416">
        <v>41988</v>
      </c>
      <c r="J141" s="416">
        <v>41971</v>
      </c>
      <c r="K141" s="371"/>
      <c r="L141" s="371" t="s">
        <v>208</v>
      </c>
      <c r="M141" s="371" t="s">
        <v>209</v>
      </c>
      <c r="N141" s="416">
        <v>42120</v>
      </c>
      <c r="O141" s="371" t="s">
        <v>210</v>
      </c>
      <c r="P141" s="371" t="s">
        <v>578</v>
      </c>
      <c r="Q141" s="371" t="s">
        <v>215</v>
      </c>
      <c r="R141" s="371" t="s">
        <v>211</v>
      </c>
      <c r="S141" s="371" t="s">
        <v>212</v>
      </c>
      <c r="T141" s="371" t="s">
        <v>739</v>
      </c>
      <c r="U141" s="371">
        <v>0</v>
      </c>
      <c r="V141" s="418"/>
      <c r="W141" s="371"/>
      <c r="X141" s="371" t="s">
        <v>25</v>
      </c>
      <c r="Y141" s="371" t="s">
        <v>7</v>
      </c>
      <c r="Z141" s="419"/>
    </row>
    <row r="142" spans="1:26" s="420" customFormat="1" x14ac:dyDescent="0.25">
      <c r="A142" s="371" t="s">
        <v>857</v>
      </c>
      <c r="B142" s="371">
        <v>813210</v>
      </c>
      <c r="C142" s="371">
        <v>0</v>
      </c>
      <c r="D142" s="371"/>
      <c r="E142" s="371" t="s">
        <v>858</v>
      </c>
      <c r="F142" s="371" t="s">
        <v>859</v>
      </c>
      <c r="G142" s="371" t="s">
        <v>577</v>
      </c>
      <c r="H142" s="371" t="s">
        <v>578</v>
      </c>
      <c r="I142" s="416">
        <v>41989</v>
      </c>
      <c r="J142" s="416">
        <v>42002</v>
      </c>
      <c r="K142" s="371"/>
      <c r="L142" s="371" t="s">
        <v>208</v>
      </c>
      <c r="M142" s="371" t="s">
        <v>209</v>
      </c>
      <c r="N142" s="416">
        <v>42120</v>
      </c>
      <c r="O142" s="371" t="s">
        <v>210</v>
      </c>
      <c r="P142" s="371" t="s">
        <v>578</v>
      </c>
      <c r="Q142" s="371" t="s">
        <v>215</v>
      </c>
      <c r="R142" s="371" t="s">
        <v>211</v>
      </c>
      <c r="S142" s="371" t="s">
        <v>212</v>
      </c>
      <c r="T142" s="371" t="s">
        <v>739</v>
      </c>
      <c r="U142" s="417">
        <v>140000</v>
      </c>
      <c r="V142" s="418"/>
      <c r="W142" s="371">
        <v>285366</v>
      </c>
      <c r="X142" s="371" t="s">
        <v>25</v>
      </c>
      <c r="Y142" s="371" t="s">
        <v>7</v>
      </c>
      <c r="Z142" s="419"/>
    </row>
    <row r="143" spans="1:26" s="420" customFormat="1" x14ac:dyDescent="0.25">
      <c r="A143" s="371" t="s">
        <v>860</v>
      </c>
      <c r="B143" s="371">
        <v>813212</v>
      </c>
      <c r="C143" s="371">
        <v>0</v>
      </c>
      <c r="D143" s="371"/>
      <c r="E143" s="371" t="s">
        <v>861</v>
      </c>
      <c r="F143" s="371" t="s">
        <v>862</v>
      </c>
      <c r="G143" s="371" t="s">
        <v>577</v>
      </c>
      <c r="H143" s="371" t="s">
        <v>578</v>
      </c>
      <c r="I143" s="416">
        <v>41989</v>
      </c>
      <c r="J143" s="416">
        <v>41972</v>
      </c>
      <c r="K143" s="371"/>
      <c r="L143" s="371" t="s">
        <v>208</v>
      </c>
      <c r="M143" s="371" t="s">
        <v>209</v>
      </c>
      <c r="N143" s="416">
        <v>42120</v>
      </c>
      <c r="O143" s="371" t="s">
        <v>210</v>
      </c>
      <c r="P143" s="371" t="s">
        <v>578</v>
      </c>
      <c r="Q143" s="371" t="s">
        <v>215</v>
      </c>
      <c r="R143" s="371" t="s">
        <v>211</v>
      </c>
      <c r="S143" s="371" t="s">
        <v>212</v>
      </c>
      <c r="T143" s="371" t="s">
        <v>739</v>
      </c>
      <c r="U143" s="371">
        <v>0</v>
      </c>
      <c r="V143" s="418"/>
      <c r="W143" s="371"/>
      <c r="X143" s="371" t="s">
        <v>25</v>
      </c>
      <c r="Y143" s="371" t="s">
        <v>7</v>
      </c>
      <c r="Z143" s="419"/>
    </row>
    <row r="144" spans="1:26" s="420" customFormat="1" x14ac:dyDescent="0.25">
      <c r="A144" s="371" t="s">
        <v>863</v>
      </c>
      <c r="B144" s="371">
        <v>813214</v>
      </c>
      <c r="C144" s="371">
        <v>0</v>
      </c>
      <c r="D144" s="371"/>
      <c r="E144" s="371" t="s">
        <v>864</v>
      </c>
      <c r="F144" s="371" t="s">
        <v>865</v>
      </c>
      <c r="G144" s="371" t="s">
        <v>577</v>
      </c>
      <c r="H144" s="371" t="s">
        <v>578</v>
      </c>
      <c r="I144" s="416">
        <v>41990</v>
      </c>
      <c r="J144" s="416">
        <v>41971</v>
      </c>
      <c r="K144" s="371"/>
      <c r="L144" s="371" t="s">
        <v>208</v>
      </c>
      <c r="M144" s="371" t="s">
        <v>209</v>
      </c>
      <c r="N144" s="416">
        <v>42120</v>
      </c>
      <c r="O144" s="371" t="s">
        <v>210</v>
      </c>
      <c r="P144" s="371" t="s">
        <v>578</v>
      </c>
      <c r="Q144" s="371" t="s">
        <v>215</v>
      </c>
      <c r="R144" s="371" t="s">
        <v>211</v>
      </c>
      <c r="S144" s="371" t="s">
        <v>212</v>
      </c>
      <c r="T144" s="371" t="s">
        <v>243</v>
      </c>
      <c r="U144" s="371">
        <v>0</v>
      </c>
      <c r="V144" s="418"/>
      <c r="W144" s="371"/>
      <c r="X144" s="371" t="s">
        <v>25</v>
      </c>
      <c r="Y144" s="371" t="s">
        <v>7</v>
      </c>
      <c r="Z144" s="419"/>
    </row>
    <row r="145" spans="1:26" s="420" customFormat="1" x14ac:dyDescent="0.25">
      <c r="A145" s="371" t="s">
        <v>866</v>
      </c>
      <c r="B145" s="371">
        <v>813228</v>
      </c>
      <c r="C145" s="371">
        <v>0</v>
      </c>
      <c r="D145" s="371"/>
      <c r="E145" s="371" t="s">
        <v>867</v>
      </c>
      <c r="F145" s="371" t="s">
        <v>868</v>
      </c>
      <c r="G145" s="371" t="s">
        <v>577</v>
      </c>
      <c r="H145" s="371" t="s">
        <v>578</v>
      </c>
      <c r="I145" s="416">
        <v>41990</v>
      </c>
      <c r="J145" s="416">
        <v>41971</v>
      </c>
      <c r="K145" s="371"/>
      <c r="L145" s="371" t="s">
        <v>208</v>
      </c>
      <c r="M145" s="371" t="s">
        <v>209</v>
      </c>
      <c r="N145" s="416">
        <v>42120</v>
      </c>
      <c r="O145" s="371" t="s">
        <v>210</v>
      </c>
      <c r="P145" s="371" t="s">
        <v>578</v>
      </c>
      <c r="Q145" s="371" t="s">
        <v>215</v>
      </c>
      <c r="R145" s="371" t="s">
        <v>211</v>
      </c>
      <c r="S145" s="371" t="s">
        <v>212</v>
      </c>
      <c r="T145" s="371" t="s">
        <v>243</v>
      </c>
      <c r="U145" s="417">
        <v>140000</v>
      </c>
      <c r="V145" s="418"/>
      <c r="W145" s="371"/>
      <c r="X145" s="371" t="s">
        <v>25</v>
      </c>
      <c r="Y145" s="371" t="s">
        <v>7</v>
      </c>
      <c r="Z145" s="419"/>
    </row>
    <row r="146" spans="1:26" s="420" customFormat="1" x14ac:dyDescent="0.25">
      <c r="A146" s="371" t="s">
        <v>869</v>
      </c>
      <c r="B146" s="371">
        <v>813394</v>
      </c>
      <c r="C146" s="371">
        <v>0</v>
      </c>
      <c r="D146" s="371"/>
      <c r="E146" s="371" t="s">
        <v>870</v>
      </c>
      <c r="F146" s="371" t="s">
        <v>871</v>
      </c>
      <c r="G146" s="371" t="s">
        <v>577</v>
      </c>
      <c r="H146" s="371" t="s">
        <v>578</v>
      </c>
      <c r="I146" s="416">
        <v>42031</v>
      </c>
      <c r="J146" s="416">
        <v>42036</v>
      </c>
      <c r="K146" s="371"/>
      <c r="L146" s="371" t="s">
        <v>208</v>
      </c>
      <c r="M146" s="371" t="s">
        <v>209</v>
      </c>
      <c r="N146" s="416">
        <v>42120</v>
      </c>
      <c r="O146" s="371" t="s">
        <v>210</v>
      </c>
      <c r="P146" s="371" t="s">
        <v>578</v>
      </c>
      <c r="Q146" s="371" t="s">
        <v>215</v>
      </c>
      <c r="R146" s="371" t="s">
        <v>211</v>
      </c>
      <c r="S146" s="371" t="s">
        <v>212</v>
      </c>
      <c r="T146" s="371" t="s">
        <v>872</v>
      </c>
      <c r="U146" s="417">
        <v>140000</v>
      </c>
      <c r="V146" s="418"/>
      <c r="W146" s="371"/>
      <c r="X146" s="371" t="s">
        <v>25</v>
      </c>
      <c r="Y146" s="371" t="s">
        <v>7</v>
      </c>
      <c r="Z146" s="419"/>
    </row>
    <row r="147" spans="1:26" s="420" customFormat="1" x14ac:dyDescent="0.25">
      <c r="A147" s="371" t="s">
        <v>873</v>
      </c>
      <c r="B147" s="371">
        <v>813496</v>
      </c>
      <c r="C147" s="371">
        <v>0</v>
      </c>
      <c r="D147" s="371"/>
      <c r="E147" s="371" t="s">
        <v>874</v>
      </c>
      <c r="F147" s="371" t="s">
        <v>875</v>
      </c>
      <c r="G147" s="371" t="s">
        <v>577</v>
      </c>
      <c r="H147" s="371" t="s">
        <v>578</v>
      </c>
      <c r="I147" s="416">
        <v>42044</v>
      </c>
      <c r="J147" s="416">
        <v>41974</v>
      </c>
      <c r="K147" s="371"/>
      <c r="L147" s="371" t="s">
        <v>208</v>
      </c>
      <c r="M147" s="371" t="s">
        <v>209</v>
      </c>
      <c r="N147" s="416">
        <v>42120</v>
      </c>
      <c r="O147" s="371" t="s">
        <v>210</v>
      </c>
      <c r="P147" s="371" t="s">
        <v>578</v>
      </c>
      <c r="Q147" s="371" t="s">
        <v>215</v>
      </c>
      <c r="R147" s="371" t="s">
        <v>211</v>
      </c>
      <c r="S147" s="371" t="s">
        <v>212</v>
      </c>
      <c r="T147" s="371" t="s">
        <v>786</v>
      </c>
      <c r="U147" s="417">
        <v>140000</v>
      </c>
      <c r="V147" s="418"/>
      <c r="W147" s="371">
        <v>285359</v>
      </c>
      <c r="X147" s="371" t="s">
        <v>25</v>
      </c>
      <c r="Y147" s="371" t="s">
        <v>7</v>
      </c>
      <c r="Z147" s="419"/>
    </row>
    <row r="148" spans="1:26" s="420" customFormat="1" x14ac:dyDescent="0.25">
      <c r="A148" s="371" t="s">
        <v>876</v>
      </c>
      <c r="B148" s="371">
        <v>814077</v>
      </c>
      <c r="C148" s="371">
        <v>0</v>
      </c>
      <c r="D148" s="371"/>
      <c r="E148" s="371" t="s">
        <v>644</v>
      </c>
      <c r="F148" s="371" t="s">
        <v>877</v>
      </c>
      <c r="G148" s="371" t="s">
        <v>240</v>
      </c>
      <c r="H148" s="371" t="s">
        <v>630</v>
      </c>
      <c r="I148" s="416">
        <v>42081</v>
      </c>
      <c r="J148" s="416">
        <v>42094</v>
      </c>
      <c r="K148" s="416">
        <v>43922</v>
      </c>
      <c r="L148" s="371" t="s">
        <v>208</v>
      </c>
      <c r="M148" s="371" t="s">
        <v>209</v>
      </c>
      <c r="N148" s="416">
        <v>42118</v>
      </c>
      <c r="O148" s="371" t="s">
        <v>210</v>
      </c>
      <c r="P148" s="371" t="s">
        <v>630</v>
      </c>
      <c r="Q148" s="371" t="s">
        <v>215</v>
      </c>
      <c r="R148" s="371" t="s">
        <v>211</v>
      </c>
      <c r="S148" s="371" t="s">
        <v>355</v>
      </c>
      <c r="T148" s="371" t="s">
        <v>56</v>
      </c>
      <c r="U148" s="371">
        <v>0</v>
      </c>
      <c r="V148" s="418"/>
      <c r="W148" s="371">
        <v>21766</v>
      </c>
      <c r="X148" s="371" t="s">
        <v>25</v>
      </c>
      <c r="Y148" s="371" t="s">
        <v>2</v>
      </c>
      <c r="Z148" s="419"/>
    </row>
    <row r="149" spans="1:26" s="420" customFormat="1" x14ac:dyDescent="0.25">
      <c r="A149" s="371" t="s">
        <v>878</v>
      </c>
      <c r="B149" s="371">
        <v>814122</v>
      </c>
      <c r="C149" s="371">
        <v>0</v>
      </c>
      <c r="D149" s="371"/>
      <c r="E149" s="371" t="s">
        <v>879</v>
      </c>
      <c r="F149" s="371" t="s">
        <v>880</v>
      </c>
      <c r="G149" s="371" t="s">
        <v>577</v>
      </c>
      <c r="H149" s="371" t="s">
        <v>214</v>
      </c>
      <c r="I149" s="416">
        <v>42087</v>
      </c>
      <c r="J149" s="416">
        <v>42095</v>
      </c>
      <c r="K149" s="371"/>
      <c r="L149" s="371" t="s">
        <v>208</v>
      </c>
      <c r="M149" s="371" t="s">
        <v>209</v>
      </c>
      <c r="N149" s="416">
        <v>42117</v>
      </c>
      <c r="O149" s="371" t="s">
        <v>210</v>
      </c>
      <c r="P149" s="371" t="s">
        <v>214</v>
      </c>
      <c r="Q149" s="371" t="s">
        <v>215</v>
      </c>
      <c r="R149" s="371" t="s">
        <v>211</v>
      </c>
      <c r="S149" s="371" t="s">
        <v>212</v>
      </c>
      <c r="T149" s="371" t="s">
        <v>56</v>
      </c>
      <c r="U149" s="417">
        <v>140000</v>
      </c>
      <c r="V149" s="418"/>
      <c r="W149" s="371">
        <v>285368</v>
      </c>
      <c r="X149" s="371" t="s">
        <v>25</v>
      </c>
      <c r="Y149" s="371" t="s">
        <v>7</v>
      </c>
      <c r="Z149" s="419"/>
    </row>
    <row r="150" spans="1:26" s="420" customFormat="1" x14ac:dyDescent="0.25">
      <c r="A150" s="371" t="s">
        <v>881</v>
      </c>
      <c r="B150" s="371" t="s">
        <v>882</v>
      </c>
      <c r="C150" s="371">
        <v>1</v>
      </c>
      <c r="D150" s="371"/>
      <c r="E150" s="371" t="s">
        <v>883</v>
      </c>
      <c r="F150" s="371" t="s">
        <v>884</v>
      </c>
      <c r="G150" s="371" t="s">
        <v>213</v>
      </c>
      <c r="H150" s="371" t="s">
        <v>214</v>
      </c>
      <c r="I150" s="416">
        <v>42089</v>
      </c>
      <c r="J150" s="416">
        <v>42095</v>
      </c>
      <c r="K150" s="416">
        <v>42461</v>
      </c>
      <c r="L150" s="371" t="s">
        <v>208</v>
      </c>
      <c r="M150" s="371" t="s">
        <v>209</v>
      </c>
      <c r="N150" s="416">
        <v>42116</v>
      </c>
      <c r="O150" s="371" t="s">
        <v>210</v>
      </c>
      <c r="P150" s="371" t="s">
        <v>214</v>
      </c>
      <c r="Q150" s="371" t="s">
        <v>215</v>
      </c>
      <c r="R150" s="371" t="s">
        <v>211</v>
      </c>
      <c r="S150" s="371" t="s">
        <v>212</v>
      </c>
      <c r="T150" s="371" t="s">
        <v>56</v>
      </c>
      <c r="U150" s="417">
        <v>234000</v>
      </c>
      <c r="V150" s="418"/>
      <c r="W150" s="371">
        <v>151630</v>
      </c>
      <c r="X150" s="371" t="s">
        <v>25</v>
      </c>
      <c r="Y150" s="371" t="s">
        <v>276</v>
      </c>
      <c r="Z150" s="419"/>
    </row>
    <row r="151" spans="1:26" s="420" customFormat="1" x14ac:dyDescent="0.25">
      <c r="A151" s="371" t="s">
        <v>885</v>
      </c>
      <c r="B151" s="371">
        <v>811117</v>
      </c>
      <c r="C151" s="371">
        <v>0</v>
      </c>
      <c r="D151" s="371"/>
      <c r="E151" s="371" t="s">
        <v>886</v>
      </c>
      <c r="F151" s="371" t="s">
        <v>887</v>
      </c>
      <c r="G151" s="371" t="s">
        <v>240</v>
      </c>
      <c r="H151" s="371" t="s">
        <v>570</v>
      </c>
      <c r="I151" s="416">
        <v>41731</v>
      </c>
      <c r="J151" s="416">
        <v>42095</v>
      </c>
      <c r="K151" s="416">
        <v>43921</v>
      </c>
      <c r="L151" s="371" t="s">
        <v>208</v>
      </c>
      <c r="M151" s="371" t="s">
        <v>209</v>
      </c>
      <c r="N151" s="416">
        <v>42116</v>
      </c>
      <c r="O151" s="371" t="s">
        <v>210</v>
      </c>
      <c r="P151" s="371" t="s">
        <v>570</v>
      </c>
      <c r="Q151" s="371" t="s">
        <v>215</v>
      </c>
      <c r="R151" s="371" t="s">
        <v>211</v>
      </c>
      <c r="S151" s="371" t="s">
        <v>212</v>
      </c>
      <c r="T151" s="371" t="s">
        <v>56</v>
      </c>
      <c r="U151" s="417">
        <v>700000</v>
      </c>
      <c r="V151" s="418"/>
      <c r="W151" s="371">
        <v>4327</v>
      </c>
      <c r="X151" s="371" t="s">
        <v>25</v>
      </c>
      <c r="Y151" s="371" t="s">
        <v>2</v>
      </c>
      <c r="Z151" s="419"/>
    </row>
    <row r="152" spans="1:26" s="420" customFormat="1" x14ac:dyDescent="0.25">
      <c r="A152" s="371" t="s">
        <v>888</v>
      </c>
      <c r="B152" s="371">
        <v>813704</v>
      </c>
      <c r="C152" s="371">
        <v>0</v>
      </c>
      <c r="D152" s="371"/>
      <c r="E152" s="371" t="s">
        <v>650</v>
      </c>
      <c r="F152" s="371" t="s">
        <v>889</v>
      </c>
      <c r="G152" s="371" t="s">
        <v>240</v>
      </c>
      <c r="H152" s="371" t="s">
        <v>207</v>
      </c>
      <c r="I152" s="416">
        <v>42052</v>
      </c>
      <c r="J152" s="416">
        <v>42064</v>
      </c>
      <c r="K152" s="416">
        <v>43890</v>
      </c>
      <c r="L152" s="371" t="s">
        <v>208</v>
      </c>
      <c r="M152" s="371" t="s">
        <v>209</v>
      </c>
      <c r="N152" s="416">
        <v>42116</v>
      </c>
      <c r="O152" s="371" t="s">
        <v>210</v>
      </c>
      <c r="P152" s="371" t="s">
        <v>207</v>
      </c>
      <c r="Q152" s="371" t="s">
        <v>215</v>
      </c>
      <c r="R152" s="371" t="s">
        <v>211</v>
      </c>
      <c r="S152" s="371" t="s">
        <v>212</v>
      </c>
      <c r="T152" s="371" t="s">
        <v>56</v>
      </c>
      <c r="U152" s="371">
        <v>0</v>
      </c>
      <c r="V152" s="418"/>
      <c r="W152" s="371"/>
      <c r="X152" s="371" t="s">
        <v>25</v>
      </c>
      <c r="Y152" s="371" t="s">
        <v>2</v>
      </c>
      <c r="Z152" s="419"/>
    </row>
    <row r="153" spans="1:26" s="420" customFormat="1" x14ac:dyDescent="0.25">
      <c r="A153" s="371" t="s">
        <v>890</v>
      </c>
      <c r="B153" s="371">
        <v>813784</v>
      </c>
      <c r="C153" s="371">
        <v>0</v>
      </c>
      <c r="D153" s="371"/>
      <c r="E153" s="371" t="s">
        <v>891</v>
      </c>
      <c r="F153" s="371" t="s">
        <v>892</v>
      </c>
      <c r="G153" s="371" t="s">
        <v>236</v>
      </c>
      <c r="H153" s="371" t="s">
        <v>214</v>
      </c>
      <c r="I153" s="416">
        <v>42061</v>
      </c>
      <c r="J153" s="416">
        <v>42125</v>
      </c>
      <c r="K153" s="371"/>
      <c r="L153" s="371" t="s">
        <v>208</v>
      </c>
      <c r="M153" s="371" t="s">
        <v>209</v>
      </c>
      <c r="N153" s="416">
        <v>42116</v>
      </c>
      <c r="O153" s="371" t="s">
        <v>210</v>
      </c>
      <c r="P153" s="371" t="s">
        <v>214</v>
      </c>
      <c r="Q153" s="371" t="s">
        <v>215</v>
      </c>
      <c r="R153" s="371" t="s">
        <v>211</v>
      </c>
      <c r="S153" s="371" t="s">
        <v>212</v>
      </c>
      <c r="T153" s="371" t="s">
        <v>56</v>
      </c>
      <c r="U153" s="417">
        <v>260000</v>
      </c>
      <c r="V153" s="418"/>
      <c r="W153" s="371"/>
      <c r="X153" s="371" t="s">
        <v>25</v>
      </c>
      <c r="Y153" s="371" t="s">
        <v>8</v>
      </c>
      <c r="Z153" s="419"/>
    </row>
    <row r="154" spans="1:26" s="420" customFormat="1" x14ac:dyDescent="0.25">
      <c r="A154" s="371" t="s">
        <v>893</v>
      </c>
      <c r="B154" s="371">
        <v>813803</v>
      </c>
      <c r="C154" s="371">
        <v>0</v>
      </c>
      <c r="D154" s="371"/>
      <c r="E154" s="371" t="s">
        <v>894</v>
      </c>
      <c r="F154" s="371" t="s">
        <v>895</v>
      </c>
      <c r="G154" s="371" t="s">
        <v>236</v>
      </c>
      <c r="H154" s="371" t="s">
        <v>214</v>
      </c>
      <c r="I154" s="416">
        <v>42061</v>
      </c>
      <c r="J154" s="416">
        <v>42125</v>
      </c>
      <c r="K154" s="371"/>
      <c r="L154" s="371" t="s">
        <v>208</v>
      </c>
      <c r="M154" s="371" t="s">
        <v>209</v>
      </c>
      <c r="N154" s="416">
        <v>42116</v>
      </c>
      <c r="O154" s="371" t="s">
        <v>210</v>
      </c>
      <c r="P154" s="371" t="s">
        <v>214</v>
      </c>
      <c r="Q154" s="371" t="s">
        <v>215</v>
      </c>
      <c r="R154" s="371" t="s">
        <v>211</v>
      </c>
      <c r="S154" s="371" t="s">
        <v>212</v>
      </c>
      <c r="T154" s="371" t="s">
        <v>56</v>
      </c>
      <c r="U154" s="417">
        <v>221000</v>
      </c>
      <c r="V154" s="418"/>
      <c r="W154" s="371">
        <v>168032</v>
      </c>
      <c r="X154" s="371" t="s">
        <v>25</v>
      </c>
      <c r="Y154" s="371" t="s">
        <v>8</v>
      </c>
      <c r="Z154" s="419"/>
    </row>
    <row r="155" spans="1:26" s="420" customFormat="1" x14ac:dyDescent="0.25">
      <c r="A155" s="371" t="s">
        <v>896</v>
      </c>
      <c r="B155" s="371">
        <v>813811</v>
      </c>
      <c r="C155" s="371">
        <v>0</v>
      </c>
      <c r="D155" s="371"/>
      <c r="E155" s="371" t="s">
        <v>897</v>
      </c>
      <c r="F155" s="371" t="s">
        <v>898</v>
      </c>
      <c r="G155" s="371" t="s">
        <v>236</v>
      </c>
      <c r="H155" s="371" t="s">
        <v>214</v>
      </c>
      <c r="I155" s="416">
        <v>42061</v>
      </c>
      <c r="J155" s="416">
        <v>42125</v>
      </c>
      <c r="K155" s="371"/>
      <c r="L155" s="371" t="s">
        <v>208</v>
      </c>
      <c r="M155" s="371" t="s">
        <v>209</v>
      </c>
      <c r="N155" s="416">
        <v>42116</v>
      </c>
      <c r="O155" s="371" t="s">
        <v>210</v>
      </c>
      <c r="P155" s="371" t="s">
        <v>214</v>
      </c>
      <c r="Q155" s="371" t="s">
        <v>215</v>
      </c>
      <c r="R155" s="371" t="s">
        <v>211</v>
      </c>
      <c r="S155" s="371" t="s">
        <v>212</v>
      </c>
      <c r="T155" s="371" t="s">
        <v>56</v>
      </c>
      <c r="U155" s="417">
        <v>286000</v>
      </c>
      <c r="V155" s="418"/>
      <c r="W155" s="371">
        <v>565371</v>
      </c>
      <c r="X155" s="371" t="s">
        <v>25</v>
      </c>
      <c r="Y155" s="371" t="s">
        <v>8</v>
      </c>
      <c r="Z155" s="419"/>
    </row>
    <row r="156" spans="1:26" s="420" customFormat="1" x14ac:dyDescent="0.25">
      <c r="A156" s="371" t="s">
        <v>899</v>
      </c>
      <c r="B156" s="371">
        <v>813815</v>
      </c>
      <c r="C156" s="371">
        <v>0</v>
      </c>
      <c r="D156" s="371"/>
      <c r="E156" s="371" t="s">
        <v>900</v>
      </c>
      <c r="F156" s="371" t="s">
        <v>901</v>
      </c>
      <c r="G156" s="371" t="s">
        <v>236</v>
      </c>
      <c r="H156" s="371" t="s">
        <v>214</v>
      </c>
      <c r="I156" s="416">
        <v>42061</v>
      </c>
      <c r="J156" s="416">
        <v>42125</v>
      </c>
      <c r="K156" s="371"/>
      <c r="L156" s="371" t="s">
        <v>208</v>
      </c>
      <c r="M156" s="371" t="s">
        <v>209</v>
      </c>
      <c r="N156" s="416">
        <v>42116</v>
      </c>
      <c r="O156" s="371" t="s">
        <v>210</v>
      </c>
      <c r="P156" s="371" t="s">
        <v>214</v>
      </c>
      <c r="Q156" s="371" t="s">
        <v>215</v>
      </c>
      <c r="R156" s="371" t="s">
        <v>211</v>
      </c>
      <c r="S156" s="371" t="s">
        <v>212</v>
      </c>
      <c r="T156" s="371" t="s">
        <v>56</v>
      </c>
      <c r="U156" s="417">
        <v>260000</v>
      </c>
      <c r="V156" s="418"/>
      <c r="W156" s="371">
        <v>712605</v>
      </c>
      <c r="X156" s="371" t="s">
        <v>25</v>
      </c>
      <c r="Y156" s="371" t="s">
        <v>8</v>
      </c>
      <c r="Z156" s="419"/>
    </row>
    <row r="157" spans="1:26" s="420" customFormat="1" x14ac:dyDescent="0.25">
      <c r="A157" s="371" t="s">
        <v>902</v>
      </c>
      <c r="B157" s="371">
        <v>813827</v>
      </c>
      <c r="C157" s="371">
        <v>0</v>
      </c>
      <c r="D157" s="371"/>
      <c r="E157" s="371" t="s">
        <v>435</v>
      </c>
      <c r="F157" s="371" t="s">
        <v>903</v>
      </c>
      <c r="G157" s="371" t="s">
        <v>240</v>
      </c>
      <c r="H157" s="371" t="s">
        <v>341</v>
      </c>
      <c r="I157" s="416">
        <v>42062</v>
      </c>
      <c r="J157" s="416">
        <v>42064</v>
      </c>
      <c r="K157" s="416">
        <v>43890</v>
      </c>
      <c r="L157" s="371" t="s">
        <v>208</v>
      </c>
      <c r="M157" s="371" t="s">
        <v>209</v>
      </c>
      <c r="N157" s="416">
        <v>42116</v>
      </c>
      <c r="O157" s="371" t="s">
        <v>210</v>
      </c>
      <c r="P157" s="371" t="s">
        <v>341</v>
      </c>
      <c r="Q157" s="371" t="s">
        <v>211</v>
      </c>
      <c r="R157" s="371" t="s">
        <v>363</v>
      </c>
      <c r="S157" s="371" t="s">
        <v>212</v>
      </c>
      <c r="T157" s="371" t="s">
        <v>56</v>
      </c>
      <c r="U157" s="417">
        <v>4000000</v>
      </c>
      <c r="V157" s="418"/>
      <c r="W157" s="371">
        <v>785674</v>
      </c>
      <c r="X157" s="371" t="s">
        <v>25</v>
      </c>
      <c r="Y157" s="371" t="s">
        <v>2</v>
      </c>
      <c r="Z157" s="419"/>
    </row>
    <row r="158" spans="1:26" s="420" customFormat="1" x14ac:dyDescent="0.25">
      <c r="A158" s="371" t="s">
        <v>904</v>
      </c>
      <c r="B158" s="371">
        <v>813864</v>
      </c>
      <c r="C158" s="371">
        <v>0</v>
      </c>
      <c r="D158" s="371"/>
      <c r="E158" s="371" t="s">
        <v>905</v>
      </c>
      <c r="F158" s="371" t="s">
        <v>906</v>
      </c>
      <c r="G158" s="371" t="s">
        <v>236</v>
      </c>
      <c r="H158" s="371" t="s">
        <v>214</v>
      </c>
      <c r="I158" s="416">
        <v>42068</v>
      </c>
      <c r="J158" s="416">
        <v>42125</v>
      </c>
      <c r="K158" s="371"/>
      <c r="L158" s="371" t="s">
        <v>208</v>
      </c>
      <c r="M158" s="371" t="s">
        <v>209</v>
      </c>
      <c r="N158" s="416">
        <v>42116</v>
      </c>
      <c r="O158" s="371" t="s">
        <v>210</v>
      </c>
      <c r="P158" s="371" t="s">
        <v>214</v>
      </c>
      <c r="Q158" s="371" t="s">
        <v>215</v>
      </c>
      <c r="R158" s="371" t="s">
        <v>211</v>
      </c>
      <c r="S158" s="371" t="s">
        <v>212</v>
      </c>
      <c r="T158" s="371" t="s">
        <v>56</v>
      </c>
      <c r="U158" s="417">
        <v>312000</v>
      </c>
      <c r="V158" s="418"/>
      <c r="W158" s="371">
        <v>59630</v>
      </c>
      <c r="X158" s="371" t="s">
        <v>25</v>
      </c>
      <c r="Y158" s="371" t="s">
        <v>8</v>
      </c>
      <c r="Z158" s="419"/>
    </row>
    <row r="159" spans="1:26" s="420" customFormat="1" x14ac:dyDescent="0.25">
      <c r="A159" s="371" t="s">
        <v>907</v>
      </c>
      <c r="B159" s="371">
        <v>813899</v>
      </c>
      <c r="C159" s="371">
        <v>0</v>
      </c>
      <c r="D159" s="371"/>
      <c r="E159" s="371" t="s">
        <v>908</v>
      </c>
      <c r="F159" s="371" t="s">
        <v>909</v>
      </c>
      <c r="G159" s="371" t="s">
        <v>236</v>
      </c>
      <c r="H159" s="371" t="s">
        <v>214</v>
      </c>
      <c r="I159" s="416">
        <v>42069</v>
      </c>
      <c r="J159" s="416">
        <v>42125</v>
      </c>
      <c r="K159" s="371"/>
      <c r="L159" s="371" t="s">
        <v>208</v>
      </c>
      <c r="M159" s="371" t="s">
        <v>209</v>
      </c>
      <c r="N159" s="416">
        <v>42116</v>
      </c>
      <c r="O159" s="371" t="s">
        <v>210</v>
      </c>
      <c r="P159" s="371" t="s">
        <v>214</v>
      </c>
      <c r="Q159" s="371" t="s">
        <v>215</v>
      </c>
      <c r="R159" s="371" t="s">
        <v>211</v>
      </c>
      <c r="S159" s="371" t="s">
        <v>212</v>
      </c>
      <c r="T159" s="371" t="s">
        <v>56</v>
      </c>
      <c r="U159" s="417">
        <v>286000</v>
      </c>
      <c r="V159" s="418"/>
      <c r="W159" s="371">
        <v>143795</v>
      </c>
      <c r="X159" s="371" t="s">
        <v>25</v>
      </c>
      <c r="Y159" s="371" t="s">
        <v>8</v>
      </c>
      <c r="Z159" s="419"/>
    </row>
    <row r="160" spans="1:26" s="420" customFormat="1" x14ac:dyDescent="0.25">
      <c r="A160" s="371" t="s">
        <v>910</v>
      </c>
      <c r="B160" s="371">
        <v>813904</v>
      </c>
      <c r="C160" s="371">
        <v>0</v>
      </c>
      <c r="D160" s="371"/>
      <c r="E160" s="371" t="s">
        <v>911</v>
      </c>
      <c r="F160" s="371" t="s">
        <v>912</v>
      </c>
      <c r="G160" s="371" t="s">
        <v>236</v>
      </c>
      <c r="H160" s="371" t="s">
        <v>214</v>
      </c>
      <c r="I160" s="416">
        <v>42069</v>
      </c>
      <c r="J160" s="416">
        <v>42125</v>
      </c>
      <c r="K160" s="371"/>
      <c r="L160" s="371" t="s">
        <v>208</v>
      </c>
      <c r="M160" s="371" t="s">
        <v>209</v>
      </c>
      <c r="N160" s="416">
        <v>42116</v>
      </c>
      <c r="O160" s="371" t="s">
        <v>210</v>
      </c>
      <c r="P160" s="371" t="s">
        <v>214</v>
      </c>
      <c r="Q160" s="371" t="s">
        <v>215</v>
      </c>
      <c r="R160" s="371" t="s">
        <v>211</v>
      </c>
      <c r="S160" s="371" t="s">
        <v>212</v>
      </c>
      <c r="T160" s="371" t="s">
        <v>56</v>
      </c>
      <c r="U160" s="417">
        <v>149500</v>
      </c>
      <c r="V160" s="418"/>
      <c r="W160" s="371">
        <v>254896</v>
      </c>
      <c r="X160" s="371" t="s">
        <v>25</v>
      </c>
      <c r="Y160" s="371" t="s">
        <v>8</v>
      </c>
      <c r="Z160" s="419"/>
    </row>
    <row r="161" spans="1:26" s="420" customFormat="1" x14ac:dyDescent="0.25">
      <c r="A161" s="371" t="s">
        <v>913</v>
      </c>
      <c r="B161" s="371">
        <v>813949</v>
      </c>
      <c r="C161" s="371">
        <v>0</v>
      </c>
      <c r="D161" s="371"/>
      <c r="E161" s="371" t="s">
        <v>914</v>
      </c>
      <c r="F161" s="371" t="s">
        <v>915</v>
      </c>
      <c r="G161" s="371" t="s">
        <v>236</v>
      </c>
      <c r="H161" s="371" t="s">
        <v>214</v>
      </c>
      <c r="I161" s="416">
        <v>42069</v>
      </c>
      <c r="J161" s="416">
        <v>42125</v>
      </c>
      <c r="K161" s="371"/>
      <c r="L161" s="371" t="s">
        <v>208</v>
      </c>
      <c r="M161" s="371" t="s">
        <v>209</v>
      </c>
      <c r="N161" s="416">
        <v>42116</v>
      </c>
      <c r="O161" s="371" t="s">
        <v>210</v>
      </c>
      <c r="P161" s="371" t="s">
        <v>214</v>
      </c>
      <c r="Q161" s="371" t="s">
        <v>215</v>
      </c>
      <c r="R161" s="371" t="s">
        <v>211</v>
      </c>
      <c r="S161" s="371" t="s">
        <v>212</v>
      </c>
      <c r="T161" s="371" t="s">
        <v>56</v>
      </c>
      <c r="U161" s="417">
        <v>260000</v>
      </c>
      <c r="V161" s="418"/>
      <c r="W161" s="371"/>
      <c r="X161" s="371" t="s">
        <v>25</v>
      </c>
      <c r="Y161" s="371" t="s">
        <v>8</v>
      </c>
      <c r="Z161" s="419"/>
    </row>
    <row r="162" spans="1:26" s="420" customFormat="1" x14ac:dyDescent="0.25">
      <c r="A162" s="371" t="s">
        <v>916</v>
      </c>
      <c r="B162" s="371">
        <v>813953</v>
      </c>
      <c r="C162" s="371">
        <v>0</v>
      </c>
      <c r="D162" s="371"/>
      <c r="E162" s="371" t="s">
        <v>917</v>
      </c>
      <c r="F162" s="371" t="s">
        <v>918</v>
      </c>
      <c r="G162" s="371" t="s">
        <v>236</v>
      </c>
      <c r="H162" s="371" t="s">
        <v>214</v>
      </c>
      <c r="I162" s="416">
        <v>42069</v>
      </c>
      <c r="J162" s="416">
        <v>42125</v>
      </c>
      <c r="K162" s="371"/>
      <c r="L162" s="371" t="s">
        <v>208</v>
      </c>
      <c r="M162" s="371" t="s">
        <v>209</v>
      </c>
      <c r="N162" s="416">
        <v>42116</v>
      </c>
      <c r="O162" s="371" t="s">
        <v>210</v>
      </c>
      <c r="P162" s="371" t="s">
        <v>214</v>
      </c>
      <c r="Q162" s="371" t="s">
        <v>215</v>
      </c>
      <c r="R162" s="371" t="s">
        <v>211</v>
      </c>
      <c r="S162" s="371" t="s">
        <v>212</v>
      </c>
      <c r="T162" s="371" t="s">
        <v>56</v>
      </c>
      <c r="U162" s="417">
        <v>260000</v>
      </c>
      <c r="V162" s="418"/>
      <c r="W162" s="371">
        <v>588888</v>
      </c>
      <c r="X162" s="371" t="s">
        <v>25</v>
      </c>
      <c r="Y162" s="371" t="s">
        <v>8</v>
      </c>
      <c r="Z162" s="419"/>
    </row>
    <row r="163" spans="1:26" s="420" customFormat="1" x14ac:dyDescent="0.25">
      <c r="A163" s="371" t="s">
        <v>919</v>
      </c>
      <c r="B163" s="371">
        <v>813958</v>
      </c>
      <c r="C163" s="371">
        <v>0</v>
      </c>
      <c r="D163" s="371"/>
      <c r="E163" s="371" t="s">
        <v>920</v>
      </c>
      <c r="F163" s="371" t="s">
        <v>921</v>
      </c>
      <c r="G163" s="371" t="s">
        <v>236</v>
      </c>
      <c r="H163" s="371" t="s">
        <v>214</v>
      </c>
      <c r="I163" s="416">
        <v>42072</v>
      </c>
      <c r="J163" s="416">
        <v>42125</v>
      </c>
      <c r="K163" s="371"/>
      <c r="L163" s="371" t="s">
        <v>208</v>
      </c>
      <c r="M163" s="371" t="s">
        <v>209</v>
      </c>
      <c r="N163" s="416">
        <v>42116</v>
      </c>
      <c r="O163" s="371" t="s">
        <v>210</v>
      </c>
      <c r="P163" s="371" t="s">
        <v>214</v>
      </c>
      <c r="Q163" s="371" t="s">
        <v>215</v>
      </c>
      <c r="R163" s="371" t="s">
        <v>211</v>
      </c>
      <c r="S163" s="371" t="s">
        <v>212</v>
      </c>
      <c r="T163" s="371" t="s">
        <v>56</v>
      </c>
      <c r="U163" s="417">
        <v>260000</v>
      </c>
      <c r="V163" s="418"/>
      <c r="W163" s="371"/>
      <c r="X163" s="371" t="s">
        <v>25</v>
      </c>
      <c r="Y163" s="371" t="s">
        <v>8</v>
      </c>
      <c r="Z163" s="419"/>
    </row>
    <row r="164" spans="1:26" s="420" customFormat="1" x14ac:dyDescent="0.25">
      <c r="A164" s="371" t="s">
        <v>922</v>
      </c>
      <c r="B164" s="371">
        <v>813974</v>
      </c>
      <c r="C164" s="371">
        <v>0</v>
      </c>
      <c r="D164" s="371"/>
      <c r="E164" s="371" t="s">
        <v>923</v>
      </c>
      <c r="F164" s="371" t="s">
        <v>924</v>
      </c>
      <c r="G164" s="371" t="s">
        <v>236</v>
      </c>
      <c r="H164" s="371" t="s">
        <v>214</v>
      </c>
      <c r="I164" s="416">
        <v>42072</v>
      </c>
      <c r="J164" s="416">
        <v>42125</v>
      </c>
      <c r="K164" s="371"/>
      <c r="L164" s="371" t="s">
        <v>208</v>
      </c>
      <c r="M164" s="371" t="s">
        <v>209</v>
      </c>
      <c r="N164" s="416">
        <v>42116</v>
      </c>
      <c r="O164" s="371" t="s">
        <v>210</v>
      </c>
      <c r="P164" s="371" t="s">
        <v>214</v>
      </c>
      <c r="Q164" s="371" t="s">
        <v>215</v>
      </c>
      <c r="R164" s="371" t="s">
        <v>211</v>
      </c>
      <c r="S164" s="371" t="s">
        <v>212</v>
      </c>
      <c r="T164" s="371" t="s">
        <v>56</v>
      </c>
      <c r="U164" s="417">
        <v>260000</v>
      </c>
      <c r="V164" s="418"/>
      <c r="W164" s="371"/>
      <c r="X164" s="371" t="s">
        <v>25</v>
      </c>
      <c r="Y164" s="371" t="s">
        <v>8</v>
      </c>
      <c r="Z164" s="419"/>
    </row>
    <row r="165" spans="1:26" s="420" customFormat="1" x14ac:dyDescent="0.25">
      <c r="A165" s="371" t="s">
        <v>925</v>
      </c>
      <c r="B165" s="371">
        <v>814089</v>
      </c>
      <c r="C165" s="371">
        <v>0</v>
      </c>
      <c r="D165" s="371"/>
      <c r="E165" s="371" t="s">
        <v>651</v>
      </c>
      <c r="F165" s="371" t="s">
        <v>926</v>
      </c>
      <c r="G165" s="371" t="s">
        <v>240</v>
      </c>
      <c r="H165" s="371" t="s">
        <v>207</v>
      </c>
      <c r="I165" s="416">
        <v>42083</v>
      </c>
      <c r="J165" s="416">
        <v>42054</v>
      </c>
      <c r="K165" s="416">
        <v>43879</v>
      </c>
      <c r="L165" s="371" t="s">
        <v>208</v>
      </c>
      <c r="M165" s="371" t="s">
        <v>209</v>
      </c>
      <c r="N165" s="416">
        <v>42116</v>
      </c>
      <c r="O165" s="371" t="s">
        <v>210</v>
      </c>
      <c r="P165" s="371" t="s">
        <v>207</v>
      </c>
      <c r="Q165" s="371" t="s">
        <v>215</v>
      </c>
      <c r="R165" s="371" t="s">
        <v>211</v>
      </c>
      <c r="S165" s="371" t="s">
        <v>212</v>
      </c>
      <c r="T165" s="371" t="s">
        <v>56</v>
      </c>
      <c r="U165" s="371">
        <v>0</v>
      </c>
      <c r="V165" s="418"/>
      <c r="W165" s="371">
        <v>286864</v>
      </c>
      <c r="X165" s="371" t="s">
        <v>25</v>
      </c>
      <c r="Y165" s="371" t="s">
        <v>2</v>
      </c>
      <c r="Z165" s="419"/>
    </row>
    <row r="166" spans="1:26" s="420" customFormat="1" x14ac:dyDescent="0.25">
      <c r="A166" s="371" t="s">
        <v>927</v>
      </c>
      <c r="B166" s="371">
        <v>814148</v>
      </c>
      <c r="C166" s="371">
        <v>0</v>
      </c>
      <c r="D166" s="371"/>
      <c r="E166" s="371" t="s">
        <v>648</v>
      </c>
      <c r="F166" s="371" t="s">
        <v>928</v>
      </c>
      <c r="G166" s="371" t="s">
        <v>240</v>
      </c>
      <c r="H166" s="371" t="s">
        <v>631</v>
      </c>
      <c r="I166" s="416">
        <v>42090</v>
      </c>
      <c r="J166" s="416">
        <v>42090</v>
      </c>
      <c r="K166" s="416">
        <v>42460</v>
      </c>
      <c r="L166" s="371" t="s">
        <v>208</v>
      </c>
      <c r="M166" s="371" t="s">
        <v>209</v>
      </c>
      <c r="N166" s="416">
        <v>42116</v>
      </c>
      <c r="O166" s="371" t="s">
        <v>210</v>
      </c>
      <c r="P166" s="371" t="s">
        <v>631</v>
      </c>
      <c r="Q166" s="371" t="s">
        <v>215</v>
      </c>
      <c r="R166" s="371" t="s">
        <v>363</v>
      </c>
      <c r="S166" s="371" t="s">
        <v>212</v>
      </c>
      <c r="T166" s="371" t="s">
        <v>56</v>
      </c>
      <c r="U166" s="417">
        <v>2000000</v>
      </c>
      <c r="V166" s="418"/>
      <c r="W166" s="371">
        <v>152107</v>
      </c>
      <c r="X166" s="371" t="s">
        <v>25</v>
      </c>
      <c r="Y166" s="371" t="s">
        <v>2</v>
      </c>
      <c r="Z166" s="419"/>
    </row>
    <row r="167" spans="1:26" s="420" customFormat="1" x14ac:dyDescent="0.25">
      <c r="A167" s="371" t="s">
        <v>929</v>
      </c>
      <c r="B167" s="371">
        <v>804134</v>
      </c>
      <c r="C167" s="371">
        <v>0</v>
      </c>
      <c r="D167" s="371"/>
      <c r="E167" s="371" t="s">
        <v>930</v>
      </c>
      <c r="F167" s="371" t="s">
        <v>931</v>
      </c>
      <c r="G167" s="371" t="s">
        <v>240</v>
      </c>
      <c r="H167" s="371" t="s">
        <v>932</v>
      </c>
      <c r="I167" s="416">
        <v>40695</v>
      </c>
      <c r="J167" s="416">
        <v>40690</v>
      </c>
      <c r="K167" s="416">
        <v>42516</v>
      </c>
      <c r="L167" s="371" t="s">
        <v>208</v>
      </c>
      <c r="M167" s="371" t="s">
        <v>209</v>
      </c>
      <c r="N167" s="416">
        <v>42115</v>
      </c>
      <c r="O167" s="371" t="s">
        <v>210</v>
      </c>
      <c r="P167" s="371" t="s">
        <v>932</v>
      </c>
      <c r="Q167" s="371" t="s">
        <v>933</v>
      </c>
      <c r="R167" s="371" t="s">
        <v>363</v>
      </c>
      <c r="S167" s="371" t="s">
        <v>212</v>
      </c>
      <c r="T167" s="371" t="s">
        <v>715</v>
      </c>
      <c r="U167" s="417">
        <v>78500</v>
      </c>
      <c r="V167" s="418"/>
      <c r="W167" s="371">
        <v>570827</v>
      </c>
      <c r="X167" s="371" t="s">
        <v>25</v>
      </c>
      <c r="Y167" s="371" t="s">
        <v>2</v>
      </c>
      <c r="Z167" s="419"/>
    </row>
    <row r="168" spans="1:26" s="420" customFormat="1" x14ac:dyDescent="0.25">
      <c r="A168" s="371" t="s">
        <v>934</v>
      </c>
      <c r="B168" s="371">
        <v>813486</v>
      </c>
      <c r="C168" s="371">
        <v>0</v>
      </c>
      <c r="D168" s="371"/>
      <c r="E168" s="371" t="s">
        <v>649</v>
      </c>
      <c r="F168" s="371" t="s">
        <v>935</v>
      </c>
      <c r="G168" s="371" t="s">
        <v>240</v>
      </c>
      <c r="H168" s="371" t="s">
        <v>207</v>
      </c>
      <c r="I168" s="416">
        <v>42040</v>
      </c>
      <c r="J168" s="416">
        <v>42036</v>
      </c>
      <c r="K168" s="416">
        <v>43861</v>
      </c>
      <c r="L168" s="371" t="s">
        <v>208</v>
      </c>
      <c r="M168" s="371" t="s">
        <v>209</v>
      </c>
      <c r="N168" s="416">
        <v>42115</v>
      </c>
      <c r="O168" s="371" t="s">
        <v>210</v>
      </c>
      <c r="P168" s="371" t="s">
        <v>207</v>
      </c>
      <c r="Q168" s="371" t="s">
        <v>215</v>
      </c>
      <c r="R168" s="371" t="s">
        <v>211</v>
      </c>
      <c r="S168" s="371" t="s">
        <v>212</v>
      </c>
      <c r="T168" s="371" t="s">
        <v>463</v>
      </c>
      <c r="U168" s="371">
        <v>0</v>
      </c>
      <c r="V168" s="418"/>
      <c r="W168" s="371">
        <v>570779</v>
      </c>
      <c r="X168" s="371" t="s">
        <v>25</v>
      </c>
      <c r="Y168" s="371" t="s">
        <v>2</v>
      </c>
      <c r="Z168" s="419"/>
    </row>
    <row r="169" spans="1:26" s="420" customFormat="1" x14ac:dyDescent="0.25">
      <c r="A169" s="371" t="s">
        <v>936</v>
      </c>
      <c r="B169" s="371">
        <v>814053</v>
      </c>
      <c r="C169" s="371">
        <v>0</v>
      </c>
      <c r="D169" s="371"/>
      <c r="E169" s="371" t="s">
        <v>937</v>
      </c>
      <c r="F169" s="371" t="s">
        <v>938</v>
      </c>
      <c r="G169" s="371" t="s">
        <v>240</v>
      </c>
      <c r="H169" s="371" t="s">
        <v>570</v>
      </c>
      <c r="I169" s="416">
        <v>42076</v>
      </c>
      <c r="J169" s="416">
        <v>42095</v>
      </c>
      <c r="K169" s="416">
        <v>43921</v>
      </c>
      <c r="L169" s="371" t="s">
        <v>208</v>
      </c>
      <c r="M169" s="371" t="s">
        <v>209</v>
      </c>
      <c r="N169" s="416">
        <v>42114</v>
      </c>
      <c r="O169" s="371" t="s">
        <v>210</v>
      </c>
      <c r="P169" s="371" t="s">
        <v>570</v>
      </c>
      <c r="Q169" s="371" t="s">
        <v>211</v>
      </c>
      <c r="R169" s="371" t="s">
        <v>211</v>
      </c>
      <c r="S169" s="371" t="s">
        <v>212</v>
      </c>
      <c r="T169" s="371" t="s">
        <v>56</v>
      </c>
      <c r="U169" s="417">
        <v>11800000</v>
      </c>
      <c r="V169" s="418"/>
      <c r="W169" s="371"/>
      <c r="X169" s="371" t="s">
        <v>25</v>
      </c>
      <c r="Y169" s="371" t="s">
        <v>2</v>
      </c>
      <c r="Z169" s="419"/>
    </row>
    <row r="170" spans="1:26" s="420" customFormat="1" x14ac:dyDescent="0.25">
      <c r="A170" s="371" t="s">
        <v>939</v>
      </c>
      <c r="B170" s="371">
        <v>814175</v>
      </c>
      <c r="C170" s="371">
        <v>0</v>
      </c>
      <c r="D170" s="371"/>
      <c r="E170" s="371" t="s">
        <v>940</v>
      </c>
      <c r="F170" s="371" t="s">
        <v>941</v>
      </c>
      <c r="G170" s="371" t="s">
        <v>462</v>
      </c>
      <c r="H170" s="371" t="s">
        <v>214</v>
      </c>
      <c r="I170" s="416">
        <v>42095</v>
      </c>
      <c r="J170" s="416">
        <v>42095</v>
      </c>
      <c r="K170" s="416">
        <v>43921</v>
      </c>
      <c r="L170" s="371" t="s">
        <v>208</v>
      </c>
      <c r="M170" s="371" t="s">
        <v>209</v>
      </c>
      <c r="N170" s="416">
        <v>42112</v>
      </c>
      <c r="O170" s="371" t="s">
        <v>210</v>
      </c>
      <c r="P170" s="371" t="s">
        <v>214</v>
      </c>
      <c r="Q170" s="371" t="s">
        <v>215</v>
      </c>
      <c r="R170" s="371" t="s">
        <v>211</v>
      </c>
      <c r="S170" s="371" t="s">
        <v>212</v>
      </c>
      <c r="T170" s="371" t="s">
        <v>56</v>
      </c>
      <c r="U170" s="417">
        <v>546000</v>
      </c>
      <c r="V170" s="418"/>
      <c r="W170" s="371">
        <v>12907</v>
      </c>
      <c r="X170" s="371" t="s">
        <v>25</v>
      </c>
      <c r="Y170" s="371" t="s">
        <v>3</v>
      </c>
      <c r="Z170" s="419"/>
    </row>
    <row r="171" spans="1:26" s="420" customFormat="1" x14ac:dyDescent="0.25">
      <c r="A171" s="371" t="s">
        <v>942</v>
      </c>
      <c r="B171" s="371" t="s">
        <v>943</v>
      </c>
      <c r="C171" s="371">
        <v>1</v>
      </c>
      <c r="D171" s="371"/>
      <c r="E171" s="371" t="s">
        <v>944</v>
      </c>
      <c r="F171" s="371" t="s">
        <v>945</v>
      </c>
      <c r="G171" s="371" t="s">
        <v>224</v>
      </c>
      <c r="H171" s="371" t="s">
        <v>214</v>
      </c>
      <c r="I171" s="416">
        <v>42094</v>
      </c>
      <c r="J171" s="416">
        <v>41914</v>
      </c>
      <c r="K171" s="416">
        <v>42278</v>
      </c>
      <c r="L171" s="371" t="s">
        <v>208</v>
      </c>
      <c r="M171" s="371" t="s">
        <v>209</v>
      </c>
      <c r="N171" s="416">
        <v>42111</v>
      </c>
      <c r="O171" s="371" t="s">
        <v>210</v>
      </c>
      <c r="P171" s="371" t="s">
        <v>214</v>
      </c>
      <c r="Q171" s="371" t="s">
        <v>211</v>
      </c>
      <c r="R171" s="371" t="s">
        <v>211</v>
      </c>
      <c r="S171" s="371" t="s">
        <v>212</v>
      </c>
      <c r="T171" s="371" t="s">
        <v>56</v>
      </c>
      <c r="U171" s="417">
        <v>350000</v>
      </c>
      <c r="V171" s="418"/>
      <c r="W171" s="371">
        <v>50143</v>
      </c>
      <c r="X171" s="371" t="s">
        <v>25</v>
      </c>
      <c r="Y171" s="371" t="s">
        <v>4</v>
      </c>
      <c r="Z171" s="419"/>
    </row>
    <row r="172" spans="1:26" s="420" customFormat="1" x14ac:dyDescent="0.25">
      <c r="A172" s="371" t="s">
        <v>946</v>
      </c>
      <c r="B172" s="371">
        <v>813611</v>
      </c>
      <c r="C172" s="371">
        <v>0</v>
      </c>
      <c r="D172" s="371"/>
      <c r="E172" s="371" t="s">
        <v>947</v>
      </c>
      <c r="F172" s="371" t="s">
        <v>948</v>
      </c>
      <c r="G172" s="371" t="s">
        <v>236</v>
      </c>
      <c r="H172" s="371" t="s">
        <v>214</v>
      </c>
      <c r="I172" s="416">
        <v>42046</v>
      </c>
      <c r="J172" s="416">
        <v>42039</v>
      </c>
      <c r="K172" s="371"/>
      <c r="L172" s="371" t="s">
        <v>208</v>
      </c>
      <c r="M172" s="371" t="s">
        <v>209</v>
      </c>
      <c r="N172" s="416">
        <v>42111</v>
      </c>
      <c r="O172" s="371" t="s">
        <v>210</v>
      </c>
      <c r="P172" s="371" t="s">
        <v>214</v>
      </c>
      <c r="Q172" s="371" t="s">
        <v>215</v>
      </c>
      <c r="R172" s="371" t="s">
        <v>211</v>
      </c>
      <c r="S172" s="371" t="s">
        <v>212</v>
      </c>
      <c r="T172" s="371" t="s">
        <v>56</v>
      </c>
      <c r="U172" s="417">
        <v>200200</v>
      </c>
      <c r="V172" s="418"/>
      <c r="W172" s="371">
        <v>142544</v>
      </c>
      <c r="X172" s="371" t="s">
        <v>25</v>
      </c>
      <c r="Y172" s="371" t="s">
        <v>8</v>
      </c>
      <c r="Z172" s="419"/>
    </row>
    <row r="173" spans="1:26" s="420" customFormat="1" x14ac:dyDescent="0.25">
      <c r="A173" s="371" t="s">
        <v>949</v>
      </c>
      <c r="B173" s="371">
        <v>813631</v>
      </c>
      <c r="C173" s="371">
        <v>0</v>
      </c>
      <c r="D173" s="371"/>
      <c r="E173" s="371" t="s">
        <v>950</v>
      </c>
      <c r="F173" s="371" t="s">
        <v>951</v>
      </c>
      <c r="G173" s="371" t="s">
        <v>236</v>
      </c>
      <c r="H173" s="371" t="s">
        <v>214</v>
      </c>
      <c r="I173" s="416">
        <v>42047</v>
      </c>
      <c r="J173" s="416">
        <v>42039</v>
      </c>
      <c r="K173" s="371"/>
      <c r="L173" s="371" t="s">
        <v>208</v>
      </c>
      <c r="M173" s="371" t="s">
        <v>209</v>
      </c>
      <c r="N173" s="416">
        <v>42111</v>
      </c>
      <c r="O173" s="371" t="s">
        <v>210</v>
      </c>
      <c r="P173" s="371" t="s">
        <v>214</v>
      </c>
      <c r="Q173" s="371" t="s">
        <v>215</v>
      </c>
      <c r="R173" s="371" t="s">
        <v>211</v>
      </c>
      <c r="S173" s="371" t="s">
        <v>212</v>
      </c>
      <c r="T173" s="371" t="s">
        <v>56</v>
      </c>
      <c r="U173" s="417">
        <v>200200</v>
      </c>
      <c r="V173" s="418"/>
      <c r="W173" s="371">
        <v>166700</v>
      </c>
      <c r="X173" s="371" t="s">
        <v>25</v>
      </c>
      <c r="Y173" s="371" t="s">
        <v>8</v>
      </c>
      <c r="Z173" s="419"/>
    </row>
    <row r="174" spans="1:26" s="420" customFormat="1" x14ac:dyDescent="0.25">
      <c r="A174" s="371" t="s">
        <v>952</v>
      </c>
      <c r="B174" s="371">
        <v>813727</v>
      </c>
      <c r="C174" s="371">
        <v>0</v>
      </c>
      <c r="D174" s="371"/>
      <c r="E174" s="371" t="s">
        <v>953</v>
      </c>
      <c r="F174" s="371" t="s">
        <v>954</v>
      </c>
      <c r="G174" s="371" t="s">
        <v>236</v>
      </c>
      <c r="H174" s="371" t="s">
        <v>214</v>
      </c>
      <c r="I174" s="416">
        <v>42053</v>
      </c>
      <c r="J174" s="416">
        <v>42036</v>
      </c>
      <c r="K174" s="371"/>
      <c r="L174" s="371" t="s">
        <v>208</v>
      </c>
      <c r="M174" s="371" t="s">
        <v>209</v>
      </c>
      <c r="N174" s="416">
        <v>42111</v>
      </c>
      <c r="O174" s="371" t="s">
        <v>210</v>
      </c>
      <c r="P174" s="371" t="s">
        <v>214</v>
      </c>
      <c r="Q174" s="371" t="s">
        <v>215</v>
      </c>
      <c r="R174" s="371" t="s">
        <v>211</v>
      </c>
      <c r="S174" s="371" t="s">
        <v>212</v>
      </c>
      <c r="T174" s="371" t="s">
        <v>56</v>
      </c>
      <c r="U174" s="417">
        <v>331500</v>
      </c>
      <c r="V174" s="418"/>
      <c r="W174" s="371">
        <v>235950</v>
      </c>
      <c r="X174" s="371" t="s">
        <v>25</v>
      </c>
      <c r="Y174" s="371" t="s">
        <v>8</v>
      </c>
      <c r="Z174" s="419"/>
    </row>
    <row r="175" spans="1:26" s="420" customFormat="1" x14ac:dyDescent="0.25">
      <c r="A175" s="371" t="s">
        <v>955</v>
      </c>
      <c r="B175" s="371">
        <v>813799</v>
      </c>
      <c r="C175" s="371">
        <v>0</v>
      </c>
      <c r="D175" s="371"/>
      <c r="E175" s="371" t="s">
        <v>956</v>
      </c>
      <c r="F175" s="371" t="s">
        <v>957</v>
      </c>
      <c r="G175" s="371" t="s">
        <v>236</v>
      </c>
      <c r="H175" s="371" t="s">
        <v>214</v>
      </c>
      <c r="I175" s="416">
        <v>42061</v>
      </c>
      <c r="J175" s="416">
        <v>42125</v>
      </c>
      <c r="K175" s="371"/>
      <c r="L175" s="371" t="s">
        <v>208</v>
      </c>
      <c r="M175" s="371" t="s">
        <v>209</v>
      </c>
      <c r="N175" s="416">
        <v>42111</v>
      </c>
      <c r="O175" s="371" t="s">
        <v>210</v>
      </c>
      <c r="P175" s="371" t="s">
        <v>214</v>
      </c>
      <c r="Q175" s="371" t="s">
        <v>215</v>
      </c>
      <c r="R175" s="371" t="s">
        <v>211</v>
      </c>
      <c r="S175" s="371" t="s">
        <v>212</v>
      </c>
      <c r="T175" s="371" t="s">
        <v>56</v>
      </c>
      <c r="U175" s="417">
        <v>260000</v>
      </c>
      <c r="V175" s="418"/>
      <c r="W175" s="371">
        <v>149335</v>
      </c>
      <c r="X175" s="371" t="s">
        <v>25</v>
      </c>
      <c r="Y175" s="371" t="s">
        <v>8</v>
      </c>
      <c r="Z175" s="419"/>
    </row>
    <row r="176" spans="1:26" s="420" customFormat="1" x14ac:dyDescent="0.25">
      <c r="A176" s="371" t="s">
        <v>958</v>
      </c>
      <c r="B176" s="371">
        <v>813807</v>
      </c>
      <c r="C176" s="371">
        <v>0</v>
      </c>
      <c r="D176" s="371"/>
      <c r="E176" s="371" t="s">
        <v>959</v>
      </c>
      <c r="F176" s="371" t="s">
        <v>960</v>
      </c>
      <c r="G176" s="371" t="s">
        <v>236</v>
      </c>
      <c r="H176" s="371" t="s">
        <v>214</v>
      </c>
      <c r="I176" s="416">
        <v>42061</v>
      </c>
      <c r="J176" s="416">
        <v>42125</v>
      </c>
      <c r="K176" s="371"/>
      <c r="L176" s="371" t="s">
        <v>208</v>
      </c>
      <c r="M176" s="371" t="s">
        <v>209</v>
      </c>
      <c r="N176" s="416">
        <v>42111</v>
      </c>
      <c r="O176" s="371" t="s">
        <v>210</v>
      </c>
      <c r="P176" s="371" t="s">
        <v>214</v>
      </c>
      <c r="Q176" s="371" t="s">
        <v>215</v>
      </c>
      <c r="R176" s="371" t="s">
        <v>211</v>
      </c>
      <c r="S176" s="371" t="s">
        <v>212</v>
      </c>
      <c r="T176" s="371" t="s">
        <v>56</v>
      </c>
      <c r="U176" s="417">
        <v>260000</v>
      </c>
      <c r="V176" s="418"/>
      <c r="W176" s="371"/>
      <c r="X176" s="371" t="s">
        <v>25</v>
      </c>
      <c r="Y176" s="371" t="s">
        <v>8</v>
      </c>
      <c r="Z176" s="419"/>
    </row>
    <row r="177" spans="1:26" s="420" customFormat="1" x14ac:dyDescent="0.25">
      <c r="A177" s="371" t="s">
        <v>961</v>
      </c>
      <c r="B177" s="371">
        <v>813868</v>
      </c>
      <c r="C177" s="371">
        <v>0</v>
      </c>
      <c r="D177" s="371"/>
      <c r="E177" s="371" t="s">
        <v>962</v>
      </c>
      <c r="F177" s="371" t="s">
        <v>963</v>
      </c>
      <c r="G177" s="371" t="s">
        <v>236</v>
      </c>
      <c r="H177" s="371" t="s">
        <v>214</v>
      </c>
      <c r="I177" s="416">
        <v>42068</v>
      </c>
      <c r="J177" s="416">
        <v>42125</v>
      </c>
      <c r="K177" s="371"/>
      <c r="L177" s="371" t="s">
        <v>208</v>
      </c>
      <c r="M177" s="371" t="s">
        <v>209</v>
      </c>
      <c r="N177" s="416">
        <v>42111</v>
      </c>
      <c r="O177" s="371" t="s">
        <v>210</v>
      </c>
      <c r="P177" s="371" t="s">
        <v>214</v>
      </c>
      <c r="Q177" s="371" t="s">
        <v>215</v>
      </c>
      <c r="R177" s="371" t="s">
        <v>211</v>
      </c>
      <c r="S177" s="371" t="s">
        <v>212</v>
      </c>
      <c r="T177" s="371" t="s">
        <v>56</v>
      </c>
      <c r="U177" s="371">
        <v>0</v>
      </c>
      <c r="V177" s="418"/>
      <c r="W177" s="371"/>
      <c r="X177" s="371" t="s">
        <v>25</v>
      </c>
      <c r="Y177" s="371" t="s">
        <v>8</v>
      </c>
      <c r="Z177" s="419"/>
    </row>
    <row r="178" spans="1:26" s="420" customFormat="1" x14ac:dyDescent="0.25">
      <c r="A178" s="371" t="s">
        <v>964</v>
      </c>
      <c r="B178" s="371">
        <v>813877</v>
      </c>
      <c r="C178" s="371">
        <v>0</v>
      </c>
      <c r="D178" s="371"/>
      <c r="E178" s="371" t="s">
        <v>965</v>
      </c>
      <c r="F178" s="371" t="s">
        <v>966</v>
      </c>
      <c r="G178" s="371" t="s">
        <v>236</v>
      </c>
      <c r="H178" s="371" t="s">
        <v>214</v>
      </c>
      <c r="I178" s="416">
        <v>42069</v>
      </c>
      <c r="J178" s="416">
        <v>42125</v>
      </c>
      <c r="K178" s="371"/>
      <c r="L178" s="371" t="s">
        <v>208</v>
      </c>
      <c r="M178" s="371" t="s">
        <v>209</v>
      </c>
      <c r="N178" s="416">
        <v>42111</v>
      </c>
      <c r="O178" s="371" t="s">
        <v>210</v>
      </c>
      <c r="P178" s="371" t="s">
        <v>214</v>
      </c>
      <c r="Q178" s="371" t="s">
        <v>215</v>
      </c>
      <c r="R178" s="371" t="s">
        <v>211</v>
      </c>
      <c r="S178" s="371" t="s">
        <v>212</v>
      </c>
      <c r="T178" s="371" t="s">
        <v>56</v>
      </c>
      <c r="U178" s="417">
        <v>240500</v>
      </c>
      <c r="V178" s="418"/>
      <c r="W178" s="371"/>
      <c r="X178" s="371" t="s">
        <v>25</v>
      </c>
      <c r="Y178" s="371" t="s">
        <v>8</v>
      </c>
      <c r="Z178" s="419"/>
    </row>
    <row r="179" spans="1:26" s="420" customFormat="1" x14ac:dyDescent="0.25">
      <c r="A179" s="371" t="s">
        <v>967</v>
      </c>
      <c r="B179" s="371">
        <v>813885</v>
      </c>
      <c r="C179" s="371">
        <v>0</v>
      </c>
      <c r="D179" s="371"/>
      <c r="E179" s="371" t="s">
        <v>968</v>
      </c>
      <c r="F179" s="371" t="s">
        <v>969</v>
      </c>
      <c r="G179" s="371" t="s">
        <v>236</v>
      </c>
      <c r="H179" s="371" t="s">
        <v>214</v>
      </c>
      <c r="I179" s="416">
        <v>42069</v>
      </c>
      <c r="J179" s="416">
        <v>42125</v>
      </c>
      <c r="K179" s="371"/>
      <c r="L179" s="371" t="s">
        <v>208</v>
      </c>
      <c r="M179" s="371" t="s">
        <v>209</v>
      </c>
      <c r="N179" s="416">
        <v>42111</v>
      </c>
      <c r="O179" s="371" t="s">
        <v>210</v>
      </c>
      <c r="P179" s="371" t="s">
        <v>214</v>
      </c>
      <c r="Q179" s="371" t="s">
        <v>215</v>
      </c>
      <c r="R179" s="371" t="s">
        <v>211</v>
      </c>
      <c r="S179" s="371" t="s">
        <v>212</v>
      </c>
      <c r="T179" s="371" t="s">
        <v>56</v>
      </c>
      <c r="U179" s="417">
        <v>260000</v>
      </c>
      <c r="V179" s="418"/>
      <c r="W179" s="371">
        <v>156164</v>
      </c>
      <c r="X179" s="371" t="s">
        <v>25</v>
      </c>
      <c r="Y179" s="371" t="s">
        <v>8</v>
      </c>
      <c r="Z179" s="419"/>
    </row>
    <row r="180" spans="1:26" s="420" customFormat="1" x14ac:dyDescent="0.25">
      <c r="A180" s="371" t="s">
        <v>970</v>
      </c>
      <c r="B180" s="371">
        <v>813903</v>
      </c>
      <c r="C180" s="371">
        <v>0</v>
      </c>
      <c r="D180" s="371"/>
      <c r="E180" s="371" t="s">
        <v>647</v>
      </c>
      <c r="F180" s="371" t="s">
        <v>971</v>
      </c>
      <c r="G180" s="371" t="s">
        <v>240</v>
      </c>
      <c r="H180" s="371" t="s">
        <v>546</v>
      </c>
      <c r="I180" s="416">
        <v>42069</v>
      </c>
      <c r="J180" s="416">
        <v>42095</v>
      </c>
      <c r="K180" s="416">
        <v>43921</v>
      </c>
      <c r="L180" s="371" t="s">
        <v>208</v>
      </c>
      <c r="M180" s="371" t="s">
        <v>209</v>
      </c>
      <c r="N180" s="416">
        <v>42111</v>
      </c>
      <c r="O180" s="371" t="s">
        <v>210</v>
      </c>
      <c r="P180" s="371" t="s">
        <v>546</v>
      </c>
      <c r="Q180" s="371" t="s">
        <v>211</v>
      </c>
      <c r="R180" s="371" t="s">
        <v>211</v>
      </c>
      <c r="S180" s="371" t="s">
        <v>212</v>
      </c>
      <c r="T180" s="371" t="s">
        <v>717</v>
      </c>
      <c r="U180" s="371">
        <v>0</v>
      </c>
      <c r="V180" s="418"/>
      <c r="W180" s="371">
        <v>687354</v>
      </c>
      <c r="X180" s="371" t="s">
        <v>25</v>
      </c>
      <c r="Y180" s="371" t="s">
        <v>2</v>
      </c>
      <c r="Z180" s="419"/>
    </row>
    <row r="181" spans="1:26" s="420" customFormat="1" x14ac:dyDescent="0.25">
      <c r="A181" s="371" t="s">
        <v>972</v>
      </c>
      <c r="B181" s="371">
        <v>813912</v>
      </c>
      <c r="C181" s="371">
        <v>0</v>
      </c>
      <c r="D181" s="371"/>
      <c r="E181" s="371" t="s">
        <v>973</v>
      </c>
      <c r="F181" s="371" t="s">
        <v>974</v>
      </c>
      <c r="G181" s="371" t="s">
        <v>236</v>
      </c>
      <c r="H181" s="371" t="s">
        <v>214</v>
      </c>
      <c r="I181" s="416">
        <v>42069</v>
      </c>
      <c r="J181" s="416">
        <v>42125</v>
      </c>
      <c r="K181" s="371"/>
      <c r="L181" s="371" t="s">
        <v>208</v>
      </c>
      <c r="M181" s="371" t="s">
        <v>209</v>
      </c>
      <c r="N181" s="416">
        <v>42111</v>
      </c>
      <c r="O181" s="371" t="s">
        <v>210</v>
      </c>
      <c r="P181" s="371" t="s">
        <v>214</v>
      </c>
      <c r="Q181" s="371" t="s">
        <v>215</v>
      </c>
      <c r="R181" s="371" t="s">
        <v>211</v>
      </c>
      <c r="S181" s="371" t="s">
        <v>212</v>
      </c>
      <c r="T181" s="371" t="s">
        <v>56</v>
      </c>
      <c r="U181" s="417">
        <v>286000</v>
      </c>
      <c r="V181" s="418"/>
      <c r="W181" s="371">
        <v>143918</v>
      </c>
      <c r="X181" s="371" t="s">
        <v>25</v>
      </c>
      <c r="Y181" s="371" t="s">
        <v>8</v>
      </c>
      <c r="Z181" s="419"/>
    </row>
    <row r="182" spans="1:26" s="420" customFormat="1" x14ac:dyDescent="0.25">
      <c r="A182" s="371" t="s">
        <v>975</v>
      </c>
      <c r="B182" s="371">
        <v>813937</v>
      </c>
      <c r="C182" s="371">
        <v>0</v>
      </c>
      <c r="D182" s="371"/>
      <c r="E182" s="371" t="s">
        <v>976</v>
      </c>
      <c r="F182" s="371" t="s">
        <v>977</v>
      </c>
      <c r="G182" s="371" t="s">
        <v>236</v>
      </c>
      <c r="H182" s="371" t="s">
        <v>214</v>
      </c>
      <c r="I182" s="416">
        <v>42069</v>
      </c>
      <c r="J182" s="416">
        <v>42125</v>
      </c>
      <c r="K182" s="371"/>
      <c r="L182" s="371" t="s">
        <v>208</v>
      </c>
      <c r="M182" s="371" t="s">
        <v>209</v>
      </c>
      <c r="N182" s="416">
        <v>42111</v>
      </c>
      <c r="O182" s="371" t="s">
        <v>210</v>
      </c>
      <c r="P182" s="371" t="s">
        <v>214</v>
      </c>
      <c r="Q182" s="371" t="s">
        <v>215</v>
      </c>
      <c r="R182" s="371" t="s">
        <v>211</v>
      </c>
      <c r="S182" s="371" t="s">
        <v>212</v>
      </c>
      <c r="T182" s="371" t="s">
        <v>56</v>
      </c>
      <c r="U182" s="417">
        <v>312000</v>
      </c>
      <c r="V182" s="418"/>
      <c r="W182" s="371">
        <v>584827</v>
      </c>
      <c r="X182" s="371" t="s">
        <v>25</v>
      </c>
      <c r="Y182" s="371" t="s">
        <v>8</v>
      </c>
      <c r="Z182" s="419"/>
    </row>
    <row r="183" spans="1:26" s="420" customFormat="1" x14ac:dyDescent="0.25">
      <c r="A183" s="371" t="s">
        <v>978</v>
      </c>
      <c r="B183" s="371">
        <v>813962</v>
      </c>
      <c r="C183" s="371">
        <v>0</v>
      </c>
      <c r="D183" s="371"/>
      <c r="E183" s="371" t="s">
        <v>979</v>
      </c>
      <c r="F183" s="371" t="s">
        <v>980</v>
      </c>
      <c r="G183" s="371" t="s">
        <v>236</v>
      </c>
      <c r="H183" s="371" t="s">
        <v>214</v>
      </c>
      <c r="I183" s="416">
        <v>42072</v>
      </c>
      <c r="J183" s="416">
        <v>42125</v>
      </c>
      <c r="K183" s="371"/>
      <c r="L183" s="371" t="s">
        <v>208</v>
      </c>
      <c r="M183" s="371" t="s">
        <v>209</v>
      </c>
      <c r="N183" s="416">
        <v>42111</v>
      </c>
      <c r="O183" s="371" t="s">
        <v>210</v>
      </c>
      <c r="P183" s="371" t="s">
        <v>214</v>
      </c>
      <c r="Q183" s="371" t="s">
        <v>215</v>
      </c>
      <c r="R183" s="371" t="s">
        <v>211</v>
      </c>
      <c r="S183" s="371" t="s">
        <v>212</v>
      </c>
      <c r="T183" s="371" t="s">
        <v>56</v>
      </c>
      <c r="U183" s="417">
        <v>286000</v>
      </c>
      <c r="V183" s="418"/>
      <c r="W183" s="371"/>
      <c r="X183" s="371" t="s">
        <v>25</v>
      </c>
      <c r="Y183" s="371" t="s">
        <v>8</v>
      </c>
      <c r="Z183" s="419"/>
    </row>
    <row r="184" spans="1:26" s="420" customFormat="1" x14ac:dyDescent="0.25">
      <c r="A184" s="371" t="s">
        <v>981</v>
      </c>
      <c r="B184" s="371">
        <v>813891</v>
      </c>
      <c r="C184" s="371">
        <v>0</v>
      </c>
      <c r="D184" s="371"/>
      <c r="E184" s="371" t="s">
        <v>982</v>
      </c>
      <c r="F184" s="371" t="s">
        <v>983</v>
      </c>
      <c r="G184" s="371" t="s">
        <v>236</v>
      </c>
      <c r="H184" s="371" t="s">
        <v>214</v>
      </c>
      <c r="I184" s="416">
        <v>42069</v>
      </c>
      <c r="J184" s="416">
        <v>42125</v>
      </c>
      <c r="K184" s="371"/>
      <c r="L184" s="371" t="s">
        <v>208</v>
      </c>
      <c r="M184" s="371" t="s">
        <v>209</v>
      </c>
      <c r="N184" s="416">
        <v>42110</v>
      </c>
      <c r="O184" s="371" t="s">
        <v>210</v>
      </c>
      <c r="P184" s="371" t="s">
        <v>214</v>
      </c>
      <c r="Q184" s="371" t="s">
        <v>215</v>
      </c>
      <c r="R184" s="371" t="s">
        <v>211</v>
      </c>
      <c r="S184" s="371" t="s">
        <v>212</v>
      </c>
      <c r="T184" s="371" t="s">
        <v>56</v>
      </c>
      <c r="U184" s="417">
        <v>260000</v>
      </c>
      <c r="V184" s="418"/>
      <c r="W184" s="371">
        <v>147560</v>
      </c>
      <c r="X184" s="371" t="s">
        <v>25</v>
      </c>
      <c r="Y184" s="371" t="s">
        <v>8</v>
      </c>
      <c r="Z184" s="419"/>
    </row>
    <row r="185" spans="1:26" s="420" customFormat="1" x14ac:dyDescent="0.25">
      <c r="A185" s="371" t="s">
        <v>984</v>
      </c>
      <c r="B185" s="371">
        <v>814134</v>
      </c>
      <c r="C185" s="371">
        <v>0</v>
      </c>
      <c r="D185" s="371"/>
      <c r="E185" s="371" t="s">
        <v>428</v>
      </c>
      <c r="F185" s="371" t="s">
        <v>985</v>
      </c>
      <c r="G185" s="371" t="s">
        <v>240</v>
      </c>
      <c r="H185" s="371" t="s">
        <v>225</v>
      </c>
      <c r="I185" s="416">
        <v>42088</v>
      </c>
      <c r="J185" s="416">
        <v>42095</v>
      </c>
      <c r="K185" s="416">
        <v>43922</v>
      </c>
      <c r="L185" s="371" t="s">
        <v>208</v>
      </c>
      <c r="M185" s="371" t="s">
        <v>209</v>
      </c>
      <c r="N185" s="416">
        <v>42109</v>
      </c>
      <c r="O185" s="371" t="s">
        <v>210</v>
      </c>
      <c r="P185" s="371" t="s">
        <v>225</v>
      </c>
      <c r="Q185" s="371" t="s">
        <v>215</v>
      </c>
      <c r="R185" s="371" t="s">
        <v>211</v>
      </c>
      <c r="S185" s="371" t="s">
        <v>212</v>
      </c>
      <c r="T185" s="371" t="s">
        <v>56</v>
      </c>
      <c r="U185" s="417">
        <v>2000000</v>
      </c>
      <c r="V185" s="418"/>
      <c r="W185" s="371">
        <v>26743</v>
      </c>
      <c r="X185" s="371" t="s">
        <v>25</v>
      </c>
      <c r="Y185" s="371" t="s">
        <v>2</v>
      </c>
      <c r="Z185" s="419"/>
    </row>
    <row r="186" spans="1:26" s="420" customFormat="1" x14ac:dyDescent="0.25">
      <c r="A186" s="371" t="s">
        <v>986</v>
      </c>
      <c r="B186" s="371">
        <v>813856</v>
      </c>
      <c r="C186" s="371">
        <v>0</v>
      </c>
      <c r="D186" s="371"/>
      <c r="E186" s="371" t="s">
        <v>655</v>
      </c>
      <c r="F186" s="371" t="s">
        <v>987</v>
      </c>
      <c r="G186" s="371" t="s">
        <v>240</v>
      </c>
      <c r="H186" s="371" t="s">
        <v>241</v>
      </c>
      <c r="I186" s="416">
        <v>42068</v>
      </c>
      <c r="J186" s="416">
        <v>42100</v>
      </c>
      <c r="K186" s="416">
        <v>43926</v>
      </c>
      <c r="L186" s="371" t="s">
        <v>208</v>
      </c>
      <c r="M186" s="371" t="s">
        <v>209</v>
      </c>
      <c r="N186" s="416">
        <v>42108</v>
      </c>
      <c r="O186" s="371" t="s">
        <v>210</v>
      </c>
      <c r="P186" s="371" t="s">
        <v>241</v>
      </c>
      <c r="Q186" s="371" t="s">
        <v>215</v>
      </c>
      <c r="R186" s="371" t="s">
        <v>211</v>
      </c>
      <c r="S186" s="371" t="s">
        <v>212</v>
      </c>
      <c r="T186" s="371" t="s">
        <v>716</v>
      </c>
      <c r="U186" s="417">
        <v>3500000</v>
      </c>
      <c r="V186" s="418"/>
      <c r="W186" s="371">
        <v>148570</v>
      </c>
      <c r="X186" s="371" t="s">
        <v>25</v>
      </c>
      <c r="Y186" s="371" t="s">
        <v>2</v>
      </c>
      <c r="Z186" s="419"/>
    </row>
    <row r="187" spans="1:26" s="420" customFormat="1" x14ac:dyDescent="0.25">
      <c r="A187" s="371" t="s">
        <v>988</v>
      </c>
      <c r="B187" s="371">
        <v>3472</v>
      </c>
      <c r="C187" s="371">
        <v>1</v>
      </c>
      <c r="D187" s="371"/>
      <c r="E187" s="371" t="s">
        <v>643</v>
      </c>
      <c r="F187" s="371" t="s">
        <v>989</v>
      </c>
      <c r="G187" s="371" t="s">
        <v>240</v>
      </c>
      <c r="H187" s="371" t="s">
        <v>630</v>
      </c>
      <c r="I187" s="416">
        <v>42033</v>
      </c>
      <c r="J187" s="416">
        <v>42095</v>
      </c>
      <c r="K187" s="416">
        <v>42155</v>
      </c>
      <c r="L187" s="371" t="s">
        <v>208</v>
      </c>
      <c r="M187" s="371" t="s">
        <v>209</v>
      </c>
      <c r="N187" s="416">
        <v>42107</v>
      </c>
      <c r="O187" s="371" t="s">
        <v>210</v>
      </c>
      <c r="P187" s="371" t="s">
        <v>630</v>
      </c>
      <c r="Q187" s="371" t="s">
        <v>215</v>
      </c>
      <c r="R187" s="371" t="s">
        <v>211</v>
      </c>
      <c r="S187" s="371" t="s">
        <v>355</v>
      </c>
      <c r="T187" s="371" t="s">
        <v>56</v>
      </c>
      <c r="U187" s="417">
        <v>120000000</v>
      </c>
      <c r="V187" s="418"/>
      <c r="W187" s="371">
        <v>26404</v>
      </c>
      <c r="X187" s="371" t="s">
        <v>25</v>
      </c>
      <c r="Y187" s="371" t="s">
        <v>2</v>
      </c>
      <c r="Z187" s="419"/>
    </row>
    <row r="188" spans="1:26" s="420" customFormat="1" x14ac:dyDescent="0.25">
      <c r="A188" s="371" t="s">
        <v>690</v>
      </c>
      <c r="B188" s="371" t="s">
        <v>691</v>
      </c>
      <c r="C188" s="371">
        <v>1</v>
      </c>
      <c r="D188" s="371"/>
      <c r="E188" s="371" t="s">
        <v>990</v>
      </c>
      <c r="F188" s="371" t="s">
        <v>991</v>
      </c>
      <c r="G188" s="371" t="s">
        <v>224</v>
      </c>
      <c r="H188" s="371" t="s">
        <v>242</v>
      </c>
      <c r="I188" s="416">
        <v>42066</v>
      </c>
      <c r="J188" s="416">
        <v>41760</v>
      </c>
      <c r="K188" s="416">
        <v>42398</v>
      </c>
      <c r="L188" s="371" t="s">
        <v>208</v>
      </c>
      <c r="M188" s="371" t="s">
        <v>209</v>
      </c>
      <c r="N188" s="416">
        <v>42107</v>
      </c>
      <c r="O188" s="371" t="s">
        <v>210</v>
      </c>
      <c r="P188" s="371" t="s">
        <v>242</v>
      </c>
      <c r="Q188" s="371" t="s">
        <v>211</v>
      </c>
      <c r="R188" s="371" t="s">
        <v>211</v>
      </c>
      <c r="S188" s="371" t="s">
        <v>355</v>
      </c>
      <c r="T188" s="371" t="s">
        <v>56</v>
      </c>
      <c r="U188" s="417">
        <v>6300000</v>
      </c>
      <c r="V188" s="418"/>
      <c r="W188" s="371">
        <v>3417</v>
      </c>
      <c r="X188" s="371" t="s">
        <v>25</v>
      </c>
      <c r="Y188" s="371" t="s">
        <v>4</v>
      </c>
      <c r="Z188" s="419"/>
    </row>
    <row r="189" spans="1:26" s="420" customFormat="1" x14ac:dyDescent="0.25">
      <c r="A189" s="371" t="s">
        <v>992</v>
      </c>
      <c r="B189" s="371" t="s">
        <v>993</v>
      </c>
      <c r="C189" s="371">
        <v>2</v>
      </c>
      <c r="D189" s="371"/>
      <c r="E189" s="371" t="s">
        <v>994</v>
      </c>
      <c r="F189" s="371" t="s">
        <v>995</v>
      </c>
      <c r="G189" s="371" t="s">
        <v>577</v>
      </c>
      <c r="H189" s="371" t="s">
        <v>341</v>
      </c>
      <c r="I189" s="416">
        <v>42104</v>
      </c>
      <c r="J189" s="416">
        <v>42078</v>
      </c>
      <c r="K189" s="416">
        <v>42443</v>
      </c>
      <c r="L189" s="371" t="s">
        <v>208</v>
      </c>
      <c r="M189" s="371" t="s">
        <v>209</v>
      </c>
      <c r="N189" s="416">
        <v>42107</v>
      </c>
      <c r="O189" s="371" t="s">
        <v>210</v>
      </c>
      <c r="P189" s="371" t="s">
        <v>578</v>
      </c>
      <c r="Q189" s="371" t="s">
        <v>215</v>
      </c>
      <c r="R189" s="371" t="s">
        <v>211</v>
      </c>
      <c r="S189" s="371" t="s">
        <v>212</v>
      </c>
      <c r="T189" s="371" t="s">
        <v>872</v>
      </c>
      <c r="U189" s="417">
        <v>200000</v>
      </c>
      <c r="V189" s="418"/>
      <c r="W189" s="371"/>
      <c r="X189" s="371" t="s">
        <v>25</v>
      </c>
      <c r="Y189" s="371" t="s">
        <v>7</v>
      </c>
      <c r="Z189" s="419"/>
    </row>
    <row r="190" spans="1:26" s="420" customFormat="1" x14ac:dyDescent="0.25">
      <c r="A190" s="371" t="s">
        <v>688</v>
      </c>
      <c r="B190" s="371" t="s">
        <v>689</v>
      </c>
      <c r="C190" s="371">
        <v>1</v>
      </c>
      <c r="D190" s="371"/>
      <c r="E190" s="371" t="s">
        <v>996</v>
      </c>
      <c r="F190" s="371" t="s">
        <v>997</v>
      </c>
      <c r="G190" s="371" t="s">
        <v>224</v>
      </c>
      <c r="H190" s="371" t="s">
        <v>242</v>
      </c>
      <c r="I190" s="416">
        <v>42066</v>
      </c>
      <c r="J190" s="416">
        <v>41791</v>
      </c>
      <c r="K190" s="416">
        <v>42369</v>
      </c>
      <c r="L190" s="371" t="s">
        <v>208</v>
      </c>
      <c r="M190" s="371" t="s">
        <v>209</v>
      </c>
      <c r="N190" s="416">
        <v>42107</v>
      </c>
      <c r="O190" s="371" t="s">
        <v>210</v>
      </c>
      <c r="P190" s="371" t="s">
        <v>242</v>
      </c>
      <c r="Q190" s="371" t="s">
        <v>211</v>
      </c>
      <c r="R190" s="371" t="s">
        <v>211</v>
      </c>
      <c r="S190" s="371" t="s">
        <v>212</v>
      </c>
      <c r="T190" s="371" t="s">
        <v>56</v>
      </c>
      <c r="U190" s="417">
        <v>417000</v>
      </c>
      <c r="V190" s="418"/>
      <c r="W190" s="371">
        <v>566308</v>
      </c>
      <c r="X190" s="371" t="s">
        <v>25</v>
      </c>
      <c r="Y190" s="371" t="s">
        <v>4</v>
      </c>
      <c r="Z190" s="419"/>
    </row>
    <row r="191" spans="1:26" s="420" customFormat="1" x14ac:dyDescent="0.25">
      <c r="A191" s="371" t="s">
        <v>998</v>
      </c>
      <c r="B191" s="371">
        <v>814164</v>
      </c>
      <c r="C191" s="371">
        <v>0</v>
      </c>
      <c r="D191" s="371"/>
      <c r="E191" s="371" t="s">
        <v>999</v>
      </c>
      <c r="F191" s="371" t="s">
        <v>1000</v>
      </c>
      <c r="G191" s="371" t="s">
        <v>462</v>
      </c>
      <c r="H191" s="371" t="s">
        <v>214</v>
      </c>
      <c r="I191" s="416">
        <v>42094</v>
      </c>
      <c r="J191" s="416">
        <v>42030</v>
      </c>
      <c r="K191" s="416">
        <v>43855</v>
      </c>
      <c r="L191" s="371" t="s">
        <v>208</v>
      </c>
      <c r="M191" s="371" t="s">
        <v>209</v>
      </c>
      <c r="N191" s="416">
        <v>42104</v>
      </c>
      <c r="O191" s="371" t="s">
        <v>210</v>
      </c>
      <c r="P191" s="371" t="s">
        <v>214</v>
      </c>
      <c r="Q191" s="371" t="s">
        <v>215</v>
      </c>
      <c r="R191" s="371" t="s">
        <v>211</v>
      </c>
      <c r="S191" s="371" t="s">
        <v>212</v>
      </c>
      <c r="T191" s="371" t="s">
        <v>56</v>
      </c>
      <c r="U191" s="417">
        <v>364000</v>
      </c>
      <c r="V191" s="418"/>
      <c r="W191" s="371"/>
      <c r="X191" s="371" t="s">
        <v>25</v>
      </c>
      <c r="Y191" s="371" t="s">
        <v>3</v>
      </c>
      <c r="Z191" s="419"/>
    </row>
    <row r="192" spans="1:26" s="420" customFormat="1" x14ac:dyDescent="0.25">
      <c r="A192" s="371" t="s">
        <v>1001</v>
      </c>
      <c r="B192" s="371" t="s">
        <v>1002</v>
      </c>
      <c r="C192" s="371">
        <v>1</v>
      </c>
      <c r="D192" s="371"/>
      <c r="E192" s="371" t="s">
        <v>1003</v>
      </c>
      <c r="F192" s="371" t="s">
        <v>1004</v>
      </c>
      <c r="G192" s="371" t="s">
        <v>224</v>
      </c>
      <c r="H192" s="371" t="s">
        <v>241</v>
      </c>
      <c r="I192" s="416">
        <v>42074</v>
      </c>
      <c r="J192" s="416">
        <v>41306</v>
      </c>
      <c r="K192" s="416">
        <v>42369</v>
      </c>
      <c r="L192" s="371" t="s">
        <v>208</v>
      </c>
      <c r="M192" s="371" t="s">
        <v>209</v>
      </c>
      <c r="N192" s="416">
        <v>42101</v>
      </c>
      <c r="O192" s="371" t="s">
        <v>210</v>
      </c>
      <c r="P192" s="371" t="s">
        <v>241</v>
      </c>
      <c r="Q192" s="371" t="s">
        <v>215</v>
      </c>
      <c r="R192" s="371" t="s">
        <v>211</v>
      </c>
      <c r="S192" s="371" t="s">
        <v>212</v>
      </c>
      <c r="T192" s="371" t="s">
        <v>56</v>
      </c>
      <c r="U192" s="417">
        <v>3000000</v>
      </c>
      <c r="V192" s="418"/>
      <c r="W192" s="371">
        <v>2242</v>
      </c>
      <c r="X192" s="371" t="s">
        <v>25</v>
      </c>
      <c r="Y192" s="371" t="s">
        <v>4</v>
      </c>
      <c r="Z192" s="419"/>
    </row>
    <row r="193" spans="1:26" s="420" customFormat="1" x14ac:dyDescent="0.25">
      <c r="A193" s="371" t="s">
        <v>1005</v>
      </c>
      <c r="B193" s="371" t="s">
        <v>1006</v>
      </c>
      <c r="C193" s="371">
        <v>1</v>
      </c>
      <c r="D193" s="371"/>
      <c r="E193" s="371" t="s">
        <v>1007</v>
      </c>
      <c r="F193" s="371" t="s">
        <v>1008</v>
      </c>
      <c r="G193" s="371" t="s">
        <v>224</v>
      </c>
      <c r="H193" s="371" t="s">
        <v>241</v>
      </c>
      <c r="I193" s="416">
        <v>42065</v>
      </c>
      <c r="J193" s="416">
        <v>42045</v>
      </c>
      <c r="K193" s="416">
        <v>42369</v>
      </c>
      <c r="L193" s="371" t="s">
        <v>208</v>
      </c>
      <c r="M193" s="371" t="s">
        <v>209</v>
      </c>
      <c r="N193" s="416">
        <v>42101</v>
      </c>
      <c r="O193" s="371" t="s">
        <v>210</v>
      </c>
      <c r="P193" s="371" t="s">
        <v>241</v>
      </c>
      <c r="Q193" s="371" t="s">
        <v>215</v>
      </c>
      <c r="R193" s="371" t="s">
        <v>211</v>
      </c>
      <c r="S193" s="371" t="s">
        <v>212</v>
      </c>
      <c r="T193" s="371" t="s">
        <v>56</v>
      </c>
      <c r="U193" s="417">
        <v>3500000</v>
      </c>
      <c r="V193" s="418"/>
      <c r="W193" s="371">
        <v>5505</v>
      </c>
      <c r="X193" s="371" t="s">
        <v>25</v>
      </c>
      <c r="Y193" s="371" t="s">
        <v>4</v>
      </c>
      <c r="Z193" s="419"/>
    </row>
    <row r="194" spans="1:26" s="420" customFormat="1" x14ac:dyDescent="0.25">
      <c r="A194" s="371" t="s">
        <v>1009</v>
      </c>
      <c r="B194" s="371">
        <v>811516</v>
      </c>
      <c r="C194" s="371">
        <v>0</v>
      </c>
      <c r="D194" s="371"/>
      <c r="E194" s="371" t="s">
        <v>1010</v>
      </c>
      <c r="F194" s="371" t="s">
        <v>1011</v>
      </c>
      <c r="G194" s="371" t="s">
        <v>240</v>
      </c>
      <c r="H194" s="371" t="s">
        <v>546</v>
      </c>
      <c r="I194" s="416">
        <v>41774</v>
      </c>
      <c r="J194" s="416">
        <v>42036</v>
      </c>
      <c r="K194" s="416">
        <v>43861</v>
      </c>
      <c r="L194" s="371" t="s">
        <v>208</v>
      </c>
      <c r="M194" s="371" t="s">
        <v>209</v>
      </c>
      <c r="N194" s="416">
        <v>42101</v>
      </c>
      <c r="O194" s="371" t="s">
        <v>210</v>
      </c>
      <c r="P194" s="371" t="s">
        <v>546</v>
      </c>
      <c r="Q194" s="371" t="s">
        <v>215</v>
      </c>
      <c r="R194" s="371" t="s">
        <v>211</v>
      </c>
      <c r="S194" s="371" t="s">
        <v>212</v>
      </c>
      <c r="T194" s="371" t="s">
        <v>463</v>
      </c>
      <c r="U194" s="417">
        <v>8102795.3200000003</v>
      </c>
      <c r="V194" s="418"/>
      <c r="W194" s="371">
        <v>165879</v>
      </c>
      <c r="X194" s="371" t="s">
        <v>25</v>
      </c>
      <c r="Y194" s="371" t="s">
        <v>2</v>
      </c>
      <c r="Z194" s="419"/>
    </row>
    <row r="195" spans="1:26" s="420" customFormat="1" x14ac:dyDescent="0.25">
      <c r="A195" s="371" t="s">
        <v>1012</v>
      </c>
      <c r="B195" s="371">
        <v>813510</v>
      </c>
      <c r="C195" s="371">
        <v>0</v>
      </c>
      <c r="D195" s="371"/>
      <c r="E195" s="371" t="s">
        <v>1013</v>
      </c>
      <c r="F195" s="371" t="s">
        <v>1014</v>
      </c>
      <c r="G195" s="371" t="s">
        <v>236</v>
      </c>
      <c r="H195" s="371" t="s">
        <v>214</v>
      </c>
      <c r="I195" s="416">
        <v>42045</v>
      </c>
      <c r="J195" s="416">
        <v>42065</v>
      </c>
      <c r="K195" s="371"/>
      <c r="L195" s="371" t="s">
        <v>208</v>
      </c>
      <c r="M195" s="371" t="s">
        <v>209</v>
      </c>
      <c r="N195" s="416">
        <v>42101</v>
      </c>
      <c r="O195" s="371" t="s">
        <v>210</v>
      </c>
      <c r="P195" s="371" t="s">
        <v>214</v>
      </c>
      <c r="Q195" s="371" t="s">
        <v>215</v>
      </c>
      <c r="R195" s="371" t="s">
        <v>211</v>
      </c>
      <c r="S195" s="371" t="s">
        <v>212</v>
      </c>
      <c r="T195" s="371" t="s">
        <v>56</v>
      </c>
      <c r="U195" s="417">
        <v>200200</v>
      </c>
      <c r="V195" s="418"/>
      <c r="W195" s="371"/>
      <c r="X195" s="371" t="s">
        <v>25</v>
      </c>
      <c r="Y195" s="371" t="s">
        <v>8</v>
      </c>
      <c r="Z195" s="419"/>
    </row>
    <row r="196" spans="1:26" s="420" customFormat="1" x14ac:dyDescent="0.25">
      <c r="A196" s="371" t="s">
        <v>1015</v>
      </c>
      <c r="B196" s="371">
        <v>813535</v>
      </c>
      <c r="C196" s="371">
        <v>0</v>
      </c>
      <c r="D196" s="371"/>
      <c r="E196" s="371" t="s">
        <v>1016</v>
      </c>
      <c r="F196" s="371" t="s">
        <v>1017</v>
      </c>
      <c r="G196" s="371" t="s">
        <v>236</v>
      </c>
      <c r="H196" s="371" t="s">
        <v>214</v>
      </c>
      <c r="I196" s="416">
        <v>42045</v>
      </c>
      <c r="J196" s="416">
        <v>42065</v>
      </c>
      <c r="K196" s="371"/>
      <c r="L196" s="371" t="s">
        <v>208</v>
      </c>
      <c r="M196" s="371" t="s">
        <v>209</v>
      </c>
      <c r="N196" s="416">
        <v>42101</v>
      </c>
      <c r="O196" s="371" t="s">
        <v>210</v>
      </c>
      <c r="P196" s="371" t="s">
        <v>214</v>
      </c>
      <c r="Q196" s="371" t="s">
        <v>215</v>
      </c>
      <c r="R196" s="371" t="s">
        <v>211</v>
      </c>
      <c r="S196" s="371" t="s">
        <v>212</v>
      </c>
      <c r="T196" s="371" t="s">
        <v>56</v>
      </c>
      <c r="U196" s="417">
        <v>200200</v>
      </c>
      <c r="V196" s="418"/>
      <c r="W196" s="371">
        <v>654487</v>
      </c>
      <c r="X196" s="371" t="s">
        <v>25</v>
      </c>
      <c r="Y196" s="371" t="s">
        <v>8</v>
      </c>
      <c r="Z196" s="419"/>
    </row>
    <row r="197" spans="1:26" s="420" customFormat="1" x14ac:dyDescent="0.25">
      <c r="A197" s="371" t="s">
        <v>1018</v>
      </c>
      <c r="B197" s="371">
        <v>813548</v>
      </c>
      <c r="C197" s="371">
        <v>0</v>
      </c>
      <c r="D197" s="371"/>
      <c r="E197" s="371" t="s">
        <v>1019</v>
      </c>
      <c r="F197" s="371" t="s">
        <v>1020</v>
      </c>
      <c r="G197" s="371" t="s">
        <v>236</v>
      </c>
      <c r="H197" s="371" t="s">
        <v>214</v>
      </c>
      <c r="I197" s="416">
        <v>42045</v>
      </c>
      <c r="J197" s="416">
        <v>42065</v>
      </c>
      <c r="K197" s="371"/>
      <c r="L197" s="371" t="s">
        <v>208</v>
      </c>
      <c r="M197" s="371" t="s">
        <v>209</v>
      </c>
      <c r="N197" s="416">
        <v>42101</v>
      </c>
      <c r="O197" s="371" t="s">
        <v>210</v>
      </c>
      <c r="P197" s="371" t="s">
        <v>214</v>
      </c>
      <c r="Q197" s="371" t="s">
        <v>215</v>
      </c>
      <c r="R197" s="371" t="s">
        <v>211</v>
      </c>
      <c r="S197" s="371" t="s">
        <v>212</v>
      </c>
      <c r="T197" s="371" t="s">
        <v>56</v>
      </c>
      <c r="U197" s="417">
        <v>200200</v>
      </c>
      <c r="V197" s="418"/>
      <c r="W197" s="371">
        <v>143852</v>
      </c>
      <c r="X197" s="371" t="s">
        <v>25</v>
      </c>
      <c r="Y197" s="371" t="s">
        <v>8</v>
      </c>
      <c r="Z197" s="419"/>
    </row>
    <row r="198" spans="1:26" s="420" customFormat="1" x14ac:dyDescent="0.25">
      <c r="A198" s="371" t="s">
        <v>1021</v>
      </c>
      <c r="B198" s="371">
        <v>813556</v>
      </c>
      <c r="C198" s="371">
        <v>0</v>
      </c>
      <c r="D198" s="371"/>
      <c r="E198" s="371" t="s">
        <v>1022</v>
      </c>
      <c r="F198" s="371" t="s">
        <v>1023</v>
      </c>
      <c r="G198" s="371" t="s">
        <v>236</v>
      </c>
      <c r="H198" s="371" t="s">
        <v>214</v>
      </c>
      <c r="I198" s="416">
        <v>42045</v>
      </c>
      <c r="J198" s="416">
        <v>42065</v>
      </c>
      <c r="K198" s="371"/>
      <c r="L198" s="371" t="s">
        <v>208</v>
      </c>
      <c r="M198" s="371" t="s">
        <v>209</v>
      </c>
      <c r="N198" s="416">
        <v>42101</v>
      </c>
      <c r="O198" s="371" t="s">
        <v>210</v>
      </c>
      <c r="P198" s="371" t="s">
        <v>214</v>
      </c>
      <c r="Q198" s="371" t="s">
        <v>215</v>
      </c>
      <c r="R198" s="371" t="s">
        <v>211</v>
      </c>
      <c r="S198" s="371" t="s">
        <v>212</v>
      </c>
      <c r="T198" s="371" t="s">
        <v>56</v>
      </c>
      <c r="U198" s="417">
        <v>200200</v>
      </c>
      <c r="V198" s="418"/>
      <c r="W198" s="371">
        <v>173401</v>
      </c>
      <c r="X198" s="371" t="s">
        <v>25</v>
      </c>
      <c r="Y198" s="371" t="s">
        <v>8</v>
      </c>
      <c r="Z198" s="419"/>
    </row>
    <row r="199" spans="1:26" s="420" customFormat="1" x14ac:dyDescent="0.25">
      <c r="A199" s="371" t="s">
        <v>1024</v>
      </c>
      <c r="B199" s="371">
        <v>813574</v>
      </c>
      <c r="C199" s="371">
        <v>0</v>
      </c>
      <c r="D199" s="371"/>
      <c r="E199" s="371" t="s">
        <v>1025</v>
      </c>
      <c r="F199" s="371" t="s">
        <v>1026</v>
      </c>
      <c r="G199" s="371" t="s">
        <v>236</v>
      </c>
      <c r="H199" s="371" t="s">
        <v>214</v>
      </c>
      <c r="I199" s="416">
        <v>42046</v>
      </c>
      <c r="J199" s="416">
        <v>42039</v>
      </c>
      <c r="K199" s="371"/>
      <c r="L199" s="371" t="s">
        <v>208</v>
      </c>
      <c r="M199" s="371" t="s">
        <v>209</v>
      </c>
      <c r="N199" s="416">
        <v>42101</v>
      </c>
      <c r="O199" s="371" t="s">
        <v>210</v>
      </c>
      <c r="P199" s="371" t="s">
        <v>214</v>
      </c>
      <c r="Q199" s="371" t="s">
        <v>215</v>
      </c>
      <c r="R199" s="371" t="s">
        <v>211</v>
      </c>
      <c r="S199" s="371" t="s">
        <v>212</v>
      </c>
      <c r="T199" s="371" t="s">
        <v>56</v>
      </c>
      <c r="U199" s="417">
        <v>200200</v>
      </c>
      <c r="V199" s="418"/>
      <c r="W199" s="371"/>
      <c r="X199" s="371" t="s">
        <v>25</v>
      </c>
      <c r="Y199" s="371" t="s">
        <v>8</v>
      </c>
      <c r="Z199" s="419"/>
    </row>
    <row r="200" spans="1:26" s="420" customFormat="1" x14ac:dyDescent="0.25">
      <c r="A200" s="371" t="s">
        <v>1027</v>
      </c>
      <c r="B200" s="371">
        <v>813863</v>
      </c>
      <c r="C200" s="371">
        <v>0</v>
      </c>
      <c r="D200" s="371"/>
      <c r="E200" s="371" t="s">
        <v>646</v>
      </c>
      <c r="F200" s="371" t="s">
        <v>1028</v>
      </c>
      <c r="G200" s="371" t="s">
        <v>240</v>
      </c>
      <c r="H200" s="371" t="s">
        <v>546</v>
      </c>
      <c r="I200" s="416">
        <v>42068</v>
      </c>
      <c r="J200" s="416">
        <v>42095</v>
      </c>
      <c r="K200" s="416">
        <v>43921</v>
      </c>
      <c r="L200" s="371" t="s">
        <v>208</v>
      </c>
      <c r="M200" s="371" t="s">
        <v>209</v>
      </c>
      <c r="N200" s="416">
        <v>42101</v>
      </c>
      <c r="O200" s="371" t="s">
        <v>210</v>
      </c>
      <c r="P200" s="371" t="s">
        <v>546</v>
      </c>
      <c r="Q200" s="371" t="s">
        <v>211</v>
      </c>
      <c r="R200" s="371" t="s">
        <v>211</v>
      </c>
      <c r="S200" s="371" t="s">
        <v>212</v>
      </c>
      <c r="T200" s="371" t="s">
        <v>463</v>
      </c>
      <c r="U200" s="417">
        <v>4999999.99</v>
      </c>
      <c r="V200" s="418"/>
      <c r="W200" s="371">
        <v>562048</v>
      </c>
      <c r="X200" s="371" t="s">
        <v>25</v>
      </c>
      <c r="Y200" s="371" t="s">
        <v>2</v>
      </c>
      <c r="Z200" s="419"/>
    </row>
    <row r="201" spans="1:26" s="420" customFormat="1" x14ac:dyDescent="0.25">
      <c r="A201" s="371" t="s">
        <v>694</v>
      </c>
      <c r="B201" s="371" t="s">
        <v>695</v>
      </c>
      <c r="C201" s="371">
        <v>2</v>
      </c>
      <c r="D201" s="371"/>
      <c r="E201" s="371" t="s">
        <v>1029</v>
      </c>
      <c r="F201" s="371" t="s">
        <v>1030</v>
      </c>
      <c r="G201" s="371" t="s">
        <v>224</v>
      </c>
      <c r="H201" s="371" t="s">
        <v>242</v>
      </c>
      <c r="I201" s="416">
        <v>42062</v>
      </c>
      <c r="J201" s="416">
        <v>41821</v>
      </c>
      <c r="K201" s="416">
        <v>42369</v>
      </c>
      <c r="L201" s="371" t="s">
        <v>208</v>
      </c>
      <c r="M201" s="371" t="s">
        <v>209</v>
      </c>
      <c r="N201" s="416">
        <v>42100</v>
      </c>
      <c r="O201" s="371" t="s">
        <v>210</v>
      </c>
      <c r="P201" s="371" t="s">
        <v>242</v>
      </c>
      <c r="Q201" s="371" t="s">
        <v>211</v>
      </c>
      <c r="R201" s="371" t="s">
        <v>363</v>
      </c>
      <c r="S201" s="371" t="s">
        <v>212</v>
      </c>
      <c r="T201" s="371" t="s">
        <v>56</v>
      </c>
      <c r="U201" s="417">
        <v>3974173</v>
      </c>
      <c r="V201" s="418"/>
      <c r="W201" s="371">
        <v>153703</v>
      </c>
      <c r="X201" s="371" t="s">
        <v>25</v>
      </c>
      <c r="Y201" s="371" t="s">
        <v>4</v>
      </c>
      <c r="Z201" s="419"/>
    </row>
    <row r="202" spans="1:26" s="420" customFormat="1" x14ac:dyDescent="0.25">
      <c r="A202" s="371" t="s">
        <v>692</v>
      </c>
      <c r="B202" s="371" t="s">
        <v>693</v>
      </c>
      <c r="C202" s="371">
        <v>1</v>
      </c>
      <c r="D202" s="371"/>
      <c r="E202" s="371" t="s">
        <v>1029</v>
      </c>
      <c r="F202" s="371" t="s">
        <v>1031</v>
      </c>
      <c r="G202" s="371" t="s">
        <v>224</v>
      </c>
      <c r="H202" s="371" t="s">
        <v>242</v>
      </c>
      <c r="I202" s="416">
        <v>42060</v>
      </c>
      <c r="J202" s="416">
        <v>41821</v>
      </c>
      <c r="K202" s="416">
        <v>42369</v>
      </c>
      <c r="L202" s="371" t="s">
        <v>208</v>
      </c>
      <c r="M202" s="371" t="s">
        <v>209</v>
      </c>
      <c r="N202" s="416">
        <v>42100</v>
      </c>
      <c r="O202" s="371" t="s">
        <v>210</v>
      </c>
      <c r="P202" s="371" t="s">
        <v>242</v>
      </c>
      <c r="Q202" s="371" t="s">
        <v>211</v>
      </c>
      <c r="R202" s="371" t="s">
        <v>211</v>
      </c>
      <c r="S202" s="371" t="s">
        <v>212</v>
      </c>
      <c r="T202" s="371" t="s">
        <v>56</v>
      </c>
      <c r="U202" s="417">
        <v>4780919</v>
      </c>
      <c r="V202" s="418"/>
      <c r="W202" s="371">
        <v>153703</v>
      </c>
      <c r="X202" s="371" t="s">
        <v>25</v>
      </c>
      <c r="Y202" s="371" t="s">
        <v>4</v>
      </c>
      <c r="Z202" s="419"/>
    </row>
    <row r="203" spans="1:26" s="420" customFormat="1" x14ac:dyDescent="0.25">
      <c r="A203" s="371" t="s">
        <v>1032</v>
      </c>
      <c r="B203" s="371" t="s">
        <v>1033</v>
      </c>
      <c r="C203" s="371">
        <v>1</v>
      </c>
      <c r="D203" s="371"/>
      <c r="E203" s="371" t="s">
        <v>1034</v>
      </c>
      <c r="F203" s="371" t="s">
        <v>1035</v>
      </c>
      <c r="G203" s="371" t="s">
        <v>213</v>
      </c>
      <c r="H203" s="371" t="s">
        <v>214</v>
      </c>
      <c r="I203" s="416">
        <v>42094</v>
      </c>
      <c r="J203" s="416">
        <v>42095</v>
      </c>
      <c r="K203" s="416">
        <v>42461</v>
      </c>
      <c r="L203" s="371" t="s">
        <v>208</v>
      </c>
      <c r="M203" s="371" t="s">
        <v>209</v>
      </c>
      <c r="N203" s="416">
        <v>42100</v>
      </c>
      <c r="O203" s="371" t="s">
        <v>210</v>
      </c>
      <c r="P203" s="371" t="s">
        <v>214</v>
      </c>
      <c r="Q203" s="371" t="s">
        <v>215</v>
      </c>
      <c r="R203" s="371" t="s">
        <v>211</v>
      </c>
      <c r="S203" s="371" t="s">
        <v>212</v>
      </c>
      <c r="T203" s="371" t="s">
        <v>56</v>
      </c>
      <c r="U203" s="417">
        <v>270000</v>
      </c>
      <c r="V203" s="418"/>
      <c r="W203" s="371"/>
      <c r="X203" s="371" t="s">
        <v>25</v>
      </c>
      <c r="Y203" s="371" t="s">
        <v>276</v>
      </c>
      <c r="Z203" s="419"/>
    </row>
    <row r="204" spans="1:26" s="420" customFormat="1" x14ac:dyDescent="0.25">
      <c r="A204" s="371" t="s">
        <v>1036</v>
      </c>
      <c r="B204" s="371">
        <v>813505</v>
      </c>
      <c r="C204" s="371">
        <v>0</v>
      </c>
      <c r="D204" s="371"/>
      <c r="E204" s="371" t="s">
        <v>1037</v>
      </c>
      <c r="F204" s="371" t="s">
        <v>1038</v>
      </c>
      <c r="G204" s="371" t="s">
        <v>236</v>
      </c>
      <c r="H204" s="371" t="s">
        <v>214</v>
      </c>
      <c r="I204" s="416">
        <v>42045</v>
      </c>
      <c r="J204" s="416">
        <v>42039</v>
      </c>
      <c r="K204" s="371"/>
      <c r="L204" s="371" t="s">
        <v>208</v>
      </c>
      <c r="M204" s="371" t="s">
        <v>209</v>
      </c>
      <c r="N204" s="416">
        <v>42100</v>
      </c>
      <c r="O204" s="371" t="s">
        <v>210</v>
      </c>
      <c r="P204" s="371" t="s">
        <v>214</v>
      </c>
      <c r="Q204" s="371" t="s">
        <v>215</v>
      </c>
      <c r="R204" s="371" t="s">
        <v>211</v>
      </c>
      <c r="S204" s="371" t="s">
        <v>212</v>
      </c>
      <c r="T204" s="371" t="s">
        <v>56</v>
      </c>
      <c r="U204" s="417">
        <v>200200</v>
      </c>
      <c r="V204" s="418"/>
      <c r="W204" s="371"/>
      <c r="X204" s="371" t="s">
        <v>25</v>
      </c>
      <c r="Y204" s="371" t="s">
        <v>8</v>
      </c>
      <c r="Z204" s="419"/>
    </row>
    <row r="205" spans="1:26" s="420" customFormat="1" x14ac:dyDescent="0.25">
      <c r="A205" s="371" t="s">
        <v>1039</v>
      </c>
      <c r="B205" s="371">
        <v>813562</v>
      </c>
      <c r="C205" s="371">
        <v>0</v>
      </c>
      <c r="D205" s="371"/>
      <c r="E205" s="371" t="s">
        <v>1040</v>
      </c>
      <c r="F205" s="371" t="s">
        <v>1041</v>
      </c>
      <c r="G205" s="371" t="s">
        <v>236</v>
      </c>
      <c r="H205" s="371" t="s">
        <v>214</v>
      </c>
      <c r="I205" s="416">
        <v>42046</v>
      </c>
      <c r="J205" s="416">
        <v>42065</v>
      </c>
      <c r="K205" s="371"/>
      <c r="L205" s="371" t="s">
        <v>208</v>
      </c>
      <c r="M205" s="371" t="s">
        <v>209</v>
      </c>
      <c r="N205" s="416">
        <v>42100</v>
      </c>
      <c r="O205" s="371" t="s">
        <v>210</v>
      </c>
      <c r="P205" s="371" t="s">
        <v>214</v>
      </c>
      <c r="Q205" s="371" t="s">
        <v>215</v>
      </c>
      <c r="R205" s="371" t="s">
        <v>211</v>
      </c>
      <c r="S205" s="371" t="s">
        <v>212</v>
      </c>
      <c r="T205" s="371" t="s">
        <v>56</v>
      </c>
      <c r="U205" s="417">
        <v>200200</v>
      </c>
      <c r="V205" s="418"/>
      <c r="W205" s="371">
        <v>143772</v>
      </c>
      <c r="X205" s="371" t="s">
        <v>25</v>
      </c>
      <c r="Y205" s="371" t="s">
        <v>8</v>
      </c>
      <c r="Z205" s="419"/>
    </row>
    <row r="206" spans="1:26" s="420" customFormat="1" x14ac:dyDescent="0.25">
      <c r="A206" s="371" t="s">
        <v>1042</v>
      </c>
      <c r="B206" s="371">
        <v>813572</v>
      </c>
      <c r="C206" s="371">
        <v>0</v>
      </c>
      <c r="D206" s="371"/>
      <c r="E206" s="371" t="s">
        <v>1043</v>
      </c>
      <c r="F206" s="371" t="s">
        <v>1044</v>
      </c>
      <c r="G206" s="371" t="s">
        <v>236</v>
      </c>
      <c r="H206" s="371" t="s">
        <v>214</v>
      </c>
      <c r="I206" s="416">
        <v>42046</v>
      </c>
      <c r="J206" s="416">
        <v>42039</v>
      </c>
      <c r="K206" s="371"/>
      <c r="L206" s="371" t="s">
        <v>208</v>
      </c>
      <c r="M206" s="371" t="s">
        <v>209</v>
      </c>
      <c r="N206" s="416">
        <v>42100</v>
      </c>
      <c r="O206" s="371" t="s">
        <v>210</v>
      </c>
      <c r="P206" s="371" t="s">
        <v>214</v>
      </c>
      <c r="Q206" s="371" t="s">
        <v>215</v>
      </c>
      <c r="R206" s="371" t="s">
        <v>211</v>
      </c>
      <c r="S206" s="371" t="s">
        <v>212</v>
      </c>
      <c r="T206" s="371" t="s">
        <v>56</v>
      </c>
      <c r="U206" s="417">
        <v>200200</v>
      </c>
      <c r="V206" s="418"/>
      <c r="W206" s="371"/>
      <c r="X206" s="371" t="s">
        <v>25</v>
      </c>
      <c r="Y206" s="371" t="s">
        <v>8</v>
      </c>
      <c r="Z206" s="419"/>
    </row>
    <row r="207" spans="1:26" s="420" customFormat="1" x14ac:dyDescent="0.25">
      <c r="A207" s="371" t="s">
        <v>1045</v>
      </c>
      <c r="B207" s="371">
        <v>813626</v>
      </c>
      <c r="C207" s="371">
        <v>0</v>
      </c>
      <c r="D207" s="371"/>
      <c r="E207" s="371" t="s">
        <v>1046</v>
      </c>
      <c r="F207" s="371" t="s">
        <v>1047</v>
      </c>
      <c r="G207" s="371" t="s">
        <v>236</v>
      </c>
      <c r="H207" s="371" t="s">
        <v>214</v>
      </c>
      <c r="I207" s="416">
        <v>42047</v>
      </c>
      <c r="J207" s="416">
        <v>42039</v>
      </c>
      <c r="K207" s="371"/>
      <c r="L207" s="371" t="s">
        <v>208</v>
      </c>
      <c r="M207" s="371" t="s">
        <v>209</v>
      </c>
      <c r="N207" s="416">
        <v>42100</v>
      </c>
      <c r="O207" s="371" t="s">
        <v>210</v>
      </c>
      <c r="P207" s="371" t="s">
        <v>214</v>
      </c>
      <c r="Q207" s="371" t="s">
        <v>215</v>
      </c>
      <c r="R207" s="371" t="s">
        <v>211</v>
      </c>
      <c r="S207" s="371" t="s">
        <v>212</v>
      </c>
      <c r="T207" s="371" t="s">
        <v>56</v>
      </c>
      <c r="U207" s="417">
        <v>200200</v>
      </c>
      <c r="V207" s="418"/>
      <c r="W207" s="371">
        <v>657598</v>
      </c>
      <c r="X207" s="371" t="s">
        <v>25</v>
      </c>
      <c r="Y207" s="371" t="s">
        <v>8</v>
      </c>
      <c r="Z207" s="419"/>
    </row>
    <row r="208" spans="1:26" s="420" customFormat="1" x14ac:dyDescent="0.25">
      <c r="A208" s="371" t="s">
        <v>1048</v>
      </c>
      <c r="B208" s="371">
        <v>813636</v>
      </c>
      <c r="C208" s="371">
        <v>0</v>
      </c>
      <c r="D208" s="371"/>
      <c r="E208" s="371" t="s">
        <v>1049</v>
      </c>
      <c r="F208" s="371" t="s">
        <v>1050</v>
      </c>
      <c r="G208" s="371" t="s">
        <v>236</v>
      </c>
      <c r="H208" s="371" t="s">
        <v>214</v>
      </c>
      <c r="I208" s="416">
        <v>42047</v>
      </c>
      <c r="J208" s="416">
        <v>42039</v>
      </c>
      <c r="K208" s="371"/>
      <c r="L208" s="371" t="s">
        <v>208</v>
      </c>
      <c r="M208" s="371" t="s">
        <v>209</v>
      </c>
      <c r="N208" s="416">
        <v>42100</v>
      </c>
      <c r="O208" s="371" t="s">
        <v>210</v>
      </c>
      <c r="P208" s="371" t="s">
        <v>214</v>
      </c>
      <c r="Q208" s="371" t="s">
        <v>215</v>
      </c>
      <c r="R208" s="371" t="s">
        <v>211</v>
      </c>
      <c r="S208" s="371" t="s">
        <v>212</v>
      </c>
      <c r="T208" s="371" t="s">
        <v>56</v>
      </c>
      <c r="U208" s="417">
        <v>200200</v>
      </c>
      <c r="V208" s="418"/>
      <c r="W208" s="371"/>
      <c r="X208" s="371" t="s">
        <v>25</v>
      </c>
      <c r="Y208" s="371" t="s">
        <v>8</v>
      </c>
      <c r="Z208" s="419"/>
    </row>
    <row r="209" spans="1:26" s="420" customFormat="1" x14ac:dyDescent="0.25">
      <c r="A209" s="371" t="s">
        <v>1051</v>
      </c>
      <c r="B209" s="371">
        <v>813688</v>
      </c>
      <c r="C209" s="371">
        <v>0</v>
      </c>
      <c r="D209" s="371"/>
      <c r="E209" s="371" t="s">
        <v>1052</v>
      </c>
      <c r="F209" s="371" t="s">
        <v>1053</v>
      </c>
      <c r="G209" s="371" t="s">
        <v>236</v>
      </c>
      <c r="H209" s="371" t="s">
        <v>214</v>
      </c>
      <c r="I209" s="416">
        <v>42047</v>
      </c>
      <c r="J209" s="416">
        <v>42039</v>
      </c>
      <c r="K209" s="371"/>
      <c r="L209" s="371" t="s">
        <v>208</v>
      </c>
      <c r="M209" s="371" t="s">
        <v>209</v>
      </c>
      <c r="N209" s="416">
        <v>42100</v>
      </c>
      <c r="O209" s="371" t="s">
        <v>210</v>
      </c>
      <c r="P209" s="371" t="s">
        <v>214</v>
      </c>
      <c r="Q209" s="371" t="s">
        <v>215</v>
      </c>
      <c r="R209" s="371" t="s">
        <v>211</v>
      </c>
      <c r="S209" s="371" t="s">
        <v>212</v>
      </c>
      <c r="T209" s="371" t="s">
        <v>56</v>
      </c>
      <c r="U209" s="417">
        <v>200200</v>
      </c>
      <c r="V209" s="418"/>
      <c r="W209" s="371"/>
      <c r="X209" s="371" t="s">
        <v>25</v>
      </c>
      <c r="Y209" s="371" t="s">
        <v>8</v>
      </c>
      <c r="Z209" s="419"/>
    </row>
    <row r="210" spans="1:26" s="420" customFormat="1" x14ac:dyDescent="0.25">
      <c r="A210" s="371" t="s">
        <v>1054</v>
      </c>
      <c r="B210" s="371">
        <v>814072</v>
      </c>
      <c r="C210" s="371">
        <v>0</v>
      </c>
      <c r="D210" s="371"/>
      <c r="E210" s="371" t="s">
        <v>1055</v>
      </c>
      <c r="F210" s="371" t="s">
        <v>1056</v>
      </c>
      <c r="G210" s="371" t="s">
        <v>236</v>
      </c>
      <c r="H210" s="371" t="s">
        <v>214</v>
      </c>
      <c r="I210" s="416">
        <v>42081</v>
      </c>
      <c r="J210" s="416">
        <v>42095</v>
      </c>
      <c r="K210" s="371"/>
      <c r="L210" s="371" t="s">
        <v>208</v>
      </c>
      <c r="M210" s="371" t="s">
        <v>209</v>
      </c>
      <c r="N210" s="416">
        <v>42100</v>
      </c>
      <c r="O210" s="371" t="s">
        <v>210</v>
      </c>
      <c r="P210" s="371" t="s">
        <v>214</v>
      </c>
      <c r="Q210" s="371" t="s">
        <v>215</v>
      </c>
      <c r="R210" s="371" t="s">
        <v>211</v>
      </c>
      <c r="S210" s="371" t="s">
        <v>212</v>
      </c>
      <c r="T210" s="371" t="s">
        <v>56</v>
      </c>
      <c r="U210" s="417">
        <v>234000</v>
      </c>
      <c r="V210" s="418"/>
      <c r="W210" s="371">
        <v>55852</v>
      </c>
      <c r="X210" s="371" t="s">
        <v>25</v>
      </c>
      <c r="Y210" s="371" t="s">
        <v>8</v>
      </c>
    </row>
    <row r="211" spans="1:26" s="424" customFormat="1" x14ac:dyDescent="0.25">
      <c r="A211" s="372" t="s">
        <v>1129</v>
      </c>
      <c r="B211" s="372" t="s">
        <v>1130</v>
      </c>
      <c r="C211" s="372">
        <v>3</v>
      </c>
      <c r="D211" s="372"/>
      <c r="E211" s="372" t="s">
        <v>1131</v>
      </c>
      <c r="F211" s="372" t="s">
        <v>1132</v>
      </c>
      <c r="G211" s="372" t="s">
        <v>224</v>
      </c>
      <c r="H211" s="372" t="s">
        <v>214</v>
      </c>
      <c r="I211" s="421">
        <v>42150</v>
      </c>
      <c r="J211" s="421">
        <v>42156</v>
      </c>
      <c r="K211" s="421">
        <v>42185</v>
      </c>
      <c r="L211" s="372" t="s">
        <v>208</v>
      </c>
      <c r="M211" s="372" t="s">
        <v>209</v>
      </c>
      <c r="N211" s="421">
        <v>42153</v>
      </c>
      <c r="O211" s="372" t="s">
        <v>210</v>
      </c>
      <c r="P211" s="372" t="s">
        <v>214</v>
      </c>
      <c r="Q211" s="372" t="s">
        <v>215</v>
      </c>
      <c r="R211" s="372" t="s">
        <v>211</v>
      </c>
      <c r="S211" s="372" t="s">
        <v>212</v>
      </c>
      <c r="T211" s="372" t="s">
        <v>1133</v>
      </c>
      <c r="U211" s="422">
        <v>100000</v>
      </c>
      <c r="V211" s="423"/>
      <c r="W211" s="372">
        <v>584032</v>
      </c>
      <c r="X211" s="323" t="s">
        <v>26</v>
      </c>
      <c r="Y211" s="373" t="s">
        <v>4</v>
      </c>
    </row>
    <row r="212" spans="1:26" s="424" customFormat="1" x14ac:dyDescent="0.25">
      <c r="A212" s="373" t="s">
        <v>1134</v>
      </c>
      <c r="B212" s="373" t="s">
        <v>1135</v>
      </c>
      <c r="C212" s="373">
        <v>0</v>
      </c>
      <c r="D212" s="373"/>
      <c r="E212" s="373" t="s">
        <v>660</v>
      </c>
      <c r="F212" s="373" t="s">
        <v>1136</v>
      </c>
      <c r="G212" s="373" t="s">
        <v>224</v>
      </c>
      <c r="H212" s="373" t="s">
        <v>634</v>
      </c>
      <c r="I212" s="425">
        <v>42131</v>
      </c>
      <c r="J212" s="425">
        <v>42131</v>
      </c>
      <c r="K212" s="425">
        <v>42496</v>
      </c>
      <c r="L212" s="373" t="s">
        <v>208</v>
      </c>
      <c r="M212" s="373" t="s">
        <v>209</v>
      </c>
      <c r="N212" s="425">
        <v>42153</v>
      </c>
      <c r="O212" s="373" t="s">
        <v>210</v>
      </c>
      <c r="P212" s="373" t="s">
        <v>634</v>
      </c>
      <c r="Q212" s="373" t="s">
        <v>215</v>
      </c>
      <c r="R212" s="373" t="s">
        <v>211</v>
      </c>
      <c r="S212" s="373" t="s">
        <v>212</v>
      </c>
      <c r="T212" s="373" t="s">
        <v>56</v>
      </c>
      <c r="U212" s="426">
        <v>4465834.26</v>
      </c>
      <c r="V212" s="423"/>
      <c r="W212" s="373">
        <v>14024</v>
      </c>
      <c r="X212" s="323" t="s">
        <v>26</v>
      </c>
      <c r="Y212" s="373" t="s">
        <v>4</v>
      </c>
    </row>
    <row r="213" spans="1:26" s="424" customFormat="1" x14ac:dyDescent="0.25">
      <c r="A213" s="373" t="s">
        <v>1137</v>
      </c>
      <c r="B213" s="373" t="s">
        <v>453</v>
      </c>
      <c r="C213" s="373">
        <v>3</v>
      </c>
      <c r="D213" s="373"/>
      <c r="E213" s="373" t="s">
        <v>454</v>
      </c>
      <c r="F213" s="373" t="s">
        <v>1138</v>
      </c>
      <c r="G213" s="373" t="s">
        <v>213</v>
      </c>
      <c r="H213" s="373" t="s">
        <v>214</v>
      </c>
      <c r="I213" s="425">
        <v>42150</v>
      </c>
      <c r="J213" s="425">
        <v>42156</v>
      </c>
      <c r="K213" s="425">
        <v>42185</v>
      </c>
      <c r="L213" s="373" t="s">
        <v>208</v>
      </c>
      <c r="M213" s="373" t="s">
        <v>209</v>
      </c>
      <c r="N213" s="425">
        <v>42153</v>
      </c>
      <c r="O213" s="373" t="s">
        <v>210</v>
      </c>
      <c r="P213" s="373" t="s">
        <v>214</v>
      </c>
      <c r="Q213" s="373" t="s">
        <v>215</v>
      </c>
      <c r="R213" s="373" t="s">
        <v>211</v>
      </c>
      <c r="S213" s="373" t="s">
        <v>212</v>
      </c>
      <c r="T213" s="373" t="s">
        <v>56</v>
      </c>
      <c r="U213" s="426">
        <v>85000</v>
      </c>
      <c r="V213" s="423"/>
      <c r="W213" s="373"/>
      <c r="X213" s="323" t="s">
        <v>26</v>
      </c>
      <c r="Y213" s="373" t="s">
        <v>276</v>
      </c>
    </row>
    <row r="214" spans="1:26" s="424" customFormat="1" x14ac:dyDescent="0.25">
      <c r="A214" s="373" t="s">
        <v>1139</v>
      </c>
      <c r="B214" s="373">
        <v>811155</v>
      </c>
      <c r="C214" s="373">
        <v>0</v>
      </c>
      <c r="D214" s="373"/>
      <c r="E214" s="373" t="s">
        <v>1140</v>
      </c>
      <c r="F214" s="373" t="s">
        <v>1141</v>
      </c>
      <c r="G214" s="373" t="s">
        <v>240</v>
      </c>
      <c r="H214" s="373" t="s">
        <v>570</v>
      </c>
      <c r="I214" s="425">
        <v>41736</v>
      </c>
      <c r="J214" s="425">
        <v>42146</v>
      </c>
      <c r="K214" s="425">
        <v>43972</v>
      </c>
      <c r="L214" s="373" t="s">
        <v>208</v>
      </c>
      <c r="M214" s="373" t="s">
        <v>209</v>
      </c>
      <c r="N214" s="425">
        <v>42153</v>
      </c>
      <c r="O214" s="373" t="s">
        <v>210</v>
      </c>
      <c r="P214" s="373" t="s">
        <v>570</v>
      </c>
      <c r="Q214" s="373" t="s">
        <v>211</v>
      </c>
      <c r="R214" s="373" t="s">
        <v>211</v>
      </c>
      <c r="S214" s="373" t="s">
        <v>212</v>
      </c>
      <c r="T214" s="373" t="s">
        <v>56</v>
      </c>
      <c r="U214" s="426">
        <v>5000000</v>
      </c>
      <c r="V214" s="423"/>
      <c r="W214" s="373">
        <v>673910</v>
      </c>
      <c r="X214" s="323" t="s">
        <v>26</v>
      </c>
      <c r="Y214" s="373" t="s">
        <v>2</v>
      </c>
    </row>
    <row r="215" spans="1:26" s="424" customFormat="1" x14ac:dyDescent="0.25">
      <c r="A215" s="373" t="s">
        <v>1142</v>
      </c>
      <c r="B215" s="373" t="s">
        <v>457</v>
      </c>
      <c r="C215" s="373">
        <v>2</v>
      </c>
      <c r="D215" s="373"/>
      <c r="E215" s="373" t="s">
        <v>234</v>
      </c>
      <c r="F215" s="373" t="s">
        <v>1143</v>
      </c>
      <c r="G215" s="373" t="s">
        <v>213</v>
      </c>
      <c r="H215" s="373" t="s">
        <v>214</v>
      </c>
      <c r="I215" s="425">
        <v>42150</v>
      </c>
      <c r="J215" s="425">
        <v>42156</v>
      </c>
      <c r="K215" s="425">
        <v>42185</v>
      </c>
      <c r="L215" s="373" t="s">
        <v>208</v>
      </c>
      <c r="M215" s="373" t="s">
        <v>209</v>
      </c>
      <c r="N215" s="425">
        <v>42153</v>
      </c>
      <c r="O215" s="373" t="s">
        <v>210</v>
      </c>
      <c r="P215" s="373" t="s">
        <v>214</v>
      </c>
      <c r="Q215" s="373" t="s">
        <v>215</v>
      </c>
      <c r="R215" s="373" t="s">
        <v>211</v>
      </c>
      <c r="S215" s="373" t="s">
        <v>212</v>
      </c>
      <c r="T215" s="373" t="s">
        <v>56</v>
      </c>
      <c r="U215" s="426">
        <v>32500</v>
      </c>
      <c r="V215" s="423"/>
      <c r="W215" s="373"/>
      <c r="X215" s="323" t="s">
        <v>26</v>
      </c>
      <c r="Y215" s="373" t="s">
        <v>276</v>
      </c>
    </row>
    <row r="216" spans="1:26" s="424" customFormat="1" x14ac:dyDescent="0.25">
      <c r="A216" s="373" t="s">
        <v>1144</v>
      </c>
      <c r="B216" s="373">
        <v>813978</v>
      </c>
      <c r="C216" s="373">
        <v>0</v>
      </c>
      <c r="D216" s="373"/>
      <c r="E216" s="373" t="s">
        <v>1145</v>
      </c>
      <c r="F216" s="373" t="s">
        <v>1146</v>
      </c>
      <c r="G216" s="373" t="s">
        <v>236</v>
      </c>
      <c r="H216" s="373" t="s">
        <v>214</v>
      </c>
      <c r="I216" s="425">
        <v>42072</v>
      </c>
      <c r="J216" s="425">
        <v>42139</v>
      </c>
      <c r="K216" s="373"/>
      <c r="L216" s="373" t="s">
        <v>208</v>
      </c>
      <c r="M216" s="373" t="s">
        <v>209</v>
      </c>
      <c r="N216" s="425">
        <v>42153</v>
      </c>
      <c r="O216" s="373" t="s">
        <v>210</v>
      </c>
      <c r="P216" s="373" t="s">
        <v>214</v>
      </c>
      <c r="Q216" s="373" t="s">
        <v>215</v>
      </c>
      <c r="R216" s="373" t="s">
        <v>211</v>
      </c>
      <c r="S216" s="373" t="s">
        <v>212</v>
      </c>
      <c r="T216" s="373" t="s">
        <v>56</v>
      </c>
      <c r="U216" s="426">
        <v>188500</v>
      </c>
      <c r="V216" s="423"/>
      <c r="W216" s="373">
        <v>587990</v>
      </c>
      <c r="X216" s="323" t="s">
        <v>26</v>
      </c>
      <c r="Y216" s="373" t="s">
        <v>8</v>
      </c>
    </row>
    <row r="217" spans="1:26" s="424" customFormat="1" x14ac:dyDescent="0.25">
      <c r="A217" s="373" t="s">
        <v>1147</v>
      </c>
      <c r="B217" s="373">
        <v>811414</v>
      </c>
      <c r="C217" s="373">
        <v>0</v>
      </c>
      <c r="D217" s="373"/>
      <c r="E217" s="373" t="s">
        <v>645</v>
      </c>
      <c r="F217" s="373" t="s">
        <v>1011</v>
      </c>
      <c r="G217" s="373" t="s">
        <v>240</v>
      </c>
      <c r="H217" s="373" t="s">
        <v>546</v>
      </c>
      <c r="I217" s="425">
        <v>41765</v>
      </c>
      <c r="J217" s="425">
        <v>42036</v>
      </c>
      <c r="K217" s="425">
        <v>43861</v>
      </c>
      <c r="L217" s="373" t="s">
        <v>208</v>
      </c>
      <c r="M217" s="373" t="s">
        <v>209</v>
      </c>
      <c r="N217" s="425">
        <v>42152</v>
      </c>
      <c r="O217" s="373" t="s">
        <v>210</v>
      </c>
      <c r="P217" s="373" t="s">
        <v>546</v>
      </c>
      <c r="Q217" s="373" t="s">
        <v>215</v>
      </c>
      <c r="R217" s="373" t="s">
        <v>211</v>
      </c>
      <c r="S217" s="373" t="s">
        <v>212</v>
      </c>
      <c r="T217" s="373" t="s">
        <v>463</v>
      </c>
      <c r="U217" s="426">
        <v>14233122.279999999</v>
      </c>
      <c r="V217" s="423"/>
      <c r="W217" s="427">
        <v>6100</v>
      </c>
      <c r="X217" s="323" t="s">
        <v>26</v>
      </c>
      <c r="Y217" s="373" t="s">
        <v>2</v>
      </c>
    </row>
    <row r="218" spans="1:26" s="424" customFormat="1" x14ac:dyDescent="0.25">
      <c r="A218" s="373" t="s">
        <v>1148</v>
      </c>
      <c r="B218" s="373" t="s">
        <v>714</v>
      </c>
      <c r="C218" s="373">
        <v>0</v>
      </c>
      <c r="D218" s="373"/>
      <c r="E218" s="373" t="s">
        <v>650</v>
      </c>
      <c r="F218" s="373" t="s">
        <v>1149</v>
      </c>
      <c r="G218" s="373" t="s">
        <v>224</v>
      </c>
      <c r="H218" s="373" t="s">
        <v>207</v>
      </c>
      <c r="I218" s="425">
        <v>42115</v>
      </c>
      <c r="J218" s="425">
        <v>42125</v>
      </c>
      <c r="K218" s="425">
        <v>42369</v>
      </c>
      <c r="L218" s="373" t="s">
        <v>208</v>
      </c>
      <c r="M218" s="373" t="s">
        <v>209</v>
      </c>
      <c r="N218" s="425">
        <v>42152</v>
      </c>
      <c r="O218" s="373" t="s">
        <v>210</v>
      </c>
      <c r="P218" s="373" t="s">
        <v>207</v>
      </c>
      <c r="Q218" s="373" t="s">
        <v>215</v>
      </c>
      <c r="R218" s="373" t="s">
        <v>211</v>
      </c>
      <c r="S218" s="373" t="s">
        <v>212</v>
      </c>
      <c r="T218" s="373" t="s">
        <v>56</v>
      </c>
      <c r="U218" s="426">
        <v>3800000</v>
      </c>
      <c r="V218" s="423"/>
      <c r="W218" s="427"/>
      <c r="X218" s="323" t="s">
        <v>26</v>
      </c>
      <c r="Y218" s="373" t="s">
        <v>4</v>
      </c>
    </row>
    <row r="219" spans="1:26" s="424" customFormat="1" x14ac:dyDescent="0.25">
      <c r="A219" s="373" t="s">
        <v>1150</v>
      </c>
      <c r="B219" s="373">
        <v>814461</v>
      </c>
      <c r="C219" s="373">
        <v>0</v>
      </c>
      <c r="D219" s="373"/>
      <c r="E219" s="373" t="s">
        <v>1151</v>
      </c>
      <c r="F219" s="373" t="s">
        <v>1152</v>
      </c>
      <c r="G219" s="373" t="s">
        <v>577</v>
      </c>
      <c r="H219" s="373" t="s">
        <v>785</v>
      </c>
      <c r="I219" s="425">
        <v>42132</v>
      </c>
      <c r="J219" s="425">
        <v>42132</v>
      </c>
      <c r="K219" s="373"/>
      <c r="L219" s="373" t="s">
        <v>208</v>
      </c>
      <c r="M219" s="373" t="s">
        <v>209</v>
      </c>
      <c r="N219" s="425">
        <v>42152</v>
      </c>
      <c r="O219" s="373" t="s">
        <v>210</v>
      </c>
      <c r="P219" s="373" t="s">
        <v>578</v>
      </c>
      <c r="Q219" s="373" t="s">
        <v>215</v>
      </c>
      <c r="R219" s="373" t="s">
        <v>211</v>
      </c>
      <c r="S219" s="373" t="s">
        <v>212</v>
      </c>
      <c r="T219" s="373" t="s">
        <v>739</v>
      </c>
      <c r="U219" s="426">
        <v>140000</v>
      </c>
      <c r="V219" s="423"/>
      <c r="W219" s="427">
        <v>285353</v>
      </c>
      <c r="X219" s="323" t="s">
        <v>26</v>
      </c>
      <c r="Y219" s="373" t="s">
        <v>7</v>
      </c>
    </row>
    <row r="220" spans="1:26" s="424" customFormat="1" x14ac:dyDescent="0.25">
      <c r="A220" s="373" t="s">
        <v>1153</v>
      </c>
      <c r="B220" s="373">
        <v>814556</v>
      </c>
      <c r="C220" s="373">
        <v>0</v>
      </c>
      <c r="D220" s="373"/>
      <c r="E220" s="373" t="s">
        <v>1154</v>
      </c>
      <c r="F220" s="373" t="s">
        <v>1155</v>
      </c>
      <c r="G220" s="373" t="s">
        <v>240</v>
      </c>
      <c r="H220" s="373" t="s">
        <v>546</v>
      </c>
      <c r="I220" s="425">
        <v>42143</v>
      </c>
      <c r="J220" s="425">
        <v>42156</v>
      </c>
      <c r="K220" s="425">
        <v>43982</v>
      </c>
      <c r="L220" s="373" t="s">
        <v>208</v>
      </c>
      <c r="M220" s="373" t="s">
        <v>209</v>
      </c>
      <c r="N220" s="425">
        <v>42152</v>
      </c>
      <c r="O220" s="373" t="s">
        <v>210</v>
      </c>
      <c r="P220" s="373" t="s">
        <v>546</v>
      </c>
      <c r="Q220" s="373" t="s">
        <v>215</v>
      </c>
      <c r="R220" s="373" t="s">
        <v>211</v>
      </c>
      <c r="S220" s="373" t="s">
        <v>212</v>
      </c>
      <c r="T220" s="373" t="s">
        <v>717</v>
      </c>
      <c r="U220" s="426">
        <v>2099313.44</v>
      </c>
      <c r="V220" s="423"/>
      <c r="W220" s="373">
        <v>166931</v>
      </c>
      <c r="X220" s="323" t="s">
        <v>26</v>
      </c>
      <c r="Y220" s="373" t="s">
        <v>2</v>
      </c>
    </row>
    <row r="221" spans="1:26" s="424" customFormat="1" x14ac:dyDescent="0.25">
      <c r="A221" s="373" t="s">
        <v>1156</v>
      </c>
      <c r="B221" s="373" t="s">
        <v>1157</v>
      </c>
      <c r="C221" s="373">
        <v>0</v>
      </c>
      <c r="D221" s="373"/>
      <c r="E221" s="373" t="s">
        <v>1158</v>
      </c>
      <c r="F221" s="373" t="s">
        <v>1159</v>
      </c>
      <c r="G221" s="373" t="s">
        <v>224</v>
      </c>
      <c r="H221" s="373" t="s">
        <v>325</v>
      </c>
      <c r="I221" s="425">
        <v>42012</v>
      </c>
      <c r="J221" s="425">
        <v>42005</v>
      </c>
      <c r="K221" s="425">
        <v>42369</v>
      </c>
      <c r="L221" s="373" t="s">
        <v>208</v>
      </c>
      <c r="M221" s="373" t="s">
        <v>209</v>
      </c>
      <c r="N221" s="425">
        <v>42151</v>
      </c>
      <c r="O221" s="373" t="s">
        <v>210</v>
      </c>
      <c r="P221" s="373" t="s">
        <v>325</v>
      </c>
      <c r="Q221" s="373" t="s">
        <v>215</v>
      </c>
      <c r="R221" s="373" t="s">
        <v>211</v>
      </c>
      <c r="S221" s="373" t="s">
        <v>212</v>
      </c>
      <c r="T221" s="373" t="s">
        <v>56</v>
      </c>
      <c r="U221" s="373">
        <v>0</v>
      </c>
      <c r="V221" s="423"/>
      <c r="W221" s="373">
        <v>69708</v>
      </c>
      <c r="X221" s="323" t="s">
        <v>26</v>
      </c>
      <c r="Y221" s="373" t="s">
        <v>4</v>
      </c>
    </row>
    <row r="222" spans="1:26" s="428" customFormat="1" x14ac:dyDescent="0.25">
      <c r="A222" s="373" t="s">
        <v>1160</v>
      </c>
      <c r="B222" s="373">
        <v>813330</v>
      </c>
      <c r="C222" s="373">
        <v>0</v>
      </c>
      <c r="D222" s="373"/>
      <c r="E222" s="373" t="s">
        <v>1161</v>
      </c>
      <c r="F222" s="373" t="s">
        <v>1162</v>
      </c>
      <c r="G222" s="373" t="s">
        <v>577</v>
      </c>
      <c r="H222" s="373" t="s">
        <v>785</v>
      </c>
      <c r="I222" s="425">
        <v>42018</v>
      </c>
      <c r="J222" s="425">
        <v>41974</v>
      </c>
      <c r="K222" s="373"/>
      <c r="L222" s="373" t="s">
        <v>208</v>
      </c>
      <c r="M222" s="373" t="s">
        <v>209</v>
      </c>
      <c r="N222" s="425">
        <v>42151</v>
      </c>
      <c r="O222" s="373" t="s">
        <v>210</v>
      </c>
      <c r="P222" s="373" t="s">
        <v>785</v>
      </c>
      <c r="Q222" s="373" t="s">
        <v>215</v>
      </c>
      <c r="R222" s="373" t="s">
        <v>211</v>
      </c>
      <c r="S222" s="373" t="s">
        <v>212</v>
      </c>
      <c r="T222" s="373" t="s">
        <v>739</v>
      </c>
      <c r="U222" s="426">
        <v>140000</v>
      </c>
      <c r="V222" s="423"/>
      <c r="W222" s="373"/>
      <c r="X222" s="323" t="s">
        <v>26</v>
      </c>
      <c r="Y222" s="373" t="s">
        <v>7</v>
      </c>
    </row>
    <row r="223" spans="1:26" s="429" customFormat="1" x14ac:dyDescent="0.25">
      <c r="A223" s="373" t="s">
        <v>1163</v>
      </c>
      <c r="B223" s="373">
        <v>813982</v>
      </c>
      <c r="C223" s="373">
        <v>0</v>
      </c>
      <c r="D223" s="373"/>
      <c r="E223" s="373" t="s">
        <v>1164</v>
      </c>
      <c r="F223" s="373" t="s">
        <v>1165</v>
      </c>
      <c r="G223" s="373" t="s">
        <v>236</v>
      </c>
      <c r="H223" s="373" t="s">
        <v>214</v>
      </c>
      <c r="I223" s="425">
        <v>42072</v>
      </c>
      <c r="J223" s="425">
        <v>42139</v>
      </c>
      <c r="K223" s="373"/>
      <c r="L223" s="373" t="s">
        <v>208</v>
      </c>
      <c r="M223" s="373" t="s">
        <v>209</v>
      </c>
      <c r="N223" s="425">
        <v>42151</v>
      </c>
      <c r="O223" s="373" t="s">
        <v>210</v>
      </c>
      <c r="P223" s="373" t="s">
        <v>214</v>
      </c>
      <c r="Q223" s="373" t="s">
        <v>215</v>
      </c>
      <c r="R223" s="373" t="s">
        <v>211</v>
      </c>
      <c r="S223" s="373" t="s">
        <v>212</v>
      </c>
      <c r="T223" s="373" t="s">
        <v>56</v>
      </c>
      <c r="U223" s="426">
        <v>165100</v>
      </c>
      <c r="V223" s="423"/>
      <c r="W223" s="373"/>
      <c r="X223" s="323" t="s">
        <v>26</v>
      </c>
      <c r="Y223" s="373" t="s">
        <v>8</v>
      </c>
    </row>
    <row r="224" spans="1:26" s="424" customFormat="1" x14ac:dyDescent="0.25">
      <c r="A224" s="373" t="s">
        <v>1166</v>
      </c>
      <c r="B224" s="373">
        <v>813994</v>
      </c>
      <c r="C224" s="373">
        <v>0</v>
      </c>
      <c r="D224" s="373"/>
      <c r="E224" s="373" t="s">
        <v>1167</v>
      </c>
      <c r="F224" s="373" t="s">
        <v>1168</v>
      </c>
      <c r="G224" s="373" t="s">
        <v>236</v>
      </c>
      <c r="H224" s="373" t="s">
        <v>214</v>
      </c>
      <c r="I224" s="425">
        <v>42072</v>
      </c>
      <c r="J224" s="425">
        <v>42139</v>
      </c>
      <c r="K224" s="373"/>
      <c r="L224" s="373" t="s">
        <v>208</v>
      </c>
      <c r="M224" s="373" t="s">
        <v>209</v>
      </c>
      <c r="N224" s="425">
        <v>42151</v>
      </c>
      <c r="O224" s="373" t="s">
        <v>210</v>
      </c>
      <c r="P224" s="373" t="s">
        <v>214</v>
      </c>
      <c r="Q224" s="373" t="s">
        <v>215</v>
      </c>
      <c r="R224" s="373" t="s">
        <v>211</v>
      </c>
      <c r="S224" s="373" t="s">
        <v>212</v>
      </c>
      <c r="T224" s="373" t="s">
        <v>56</v>
      </c>
      <c r="U224" s="426">
        <v>165100</v>
      </c>
      <c r="V224" s="423"/>
      <c r="W224" s="373">
        <v>821134</v>
      </c>
      <c r="X224" s="323" t="s">
        <v>26</v>
      </c>
      <c r="Y224" s="373" t="s">
        <v>8</v>
      </c>
    </row>
    <row r="225" spans="1:25" s="424" customFormat="1" x14ac:dyDescent="0.25">
      <c r="A225" s="373" t="s">
        <v>1169</v>
      </c>
      <c r="B225" s="373">
        <v>813998</v>
      </c>
      <c r="C225" s="373">
        <v>0</v>
      </c>
      <c r="D225" s="373"/>
      <c r="E225" s="373" t="s">
        <v>1170</v>
      </c>
      <c r="F225" s="373" t="s">
        <v>1171</v>
      </c>
      <c r="G225" s="373" t="s">
        <v>236</v>
      </c>
      <c r="H225" s="373" t="s">
        <v>214</v>
      </c>
      <c r="I225" s="425">
        <v>42072</v>
      </c>
      <c r="J225" s="425">
        <v>42139</v>
      </c>
      <c r="K225" s="373"/>
      <c r="L225" s="373" t="s">
        <v>208</v>
      </c>
      <c r="M225" s="373" t="s">
        <v>209</v>
      </c>
      <c r="N225" s="425">
        <v>42151</v>
      </c>
      <c r="O225" s="373" t="s">
        <v>210</v>
      </c>
      <c r="P225" s="373" t="s">
        <v>214</v>
      </c>
      <c r="Q225" s="373" t="s">
        <v>215</v>
      </c>
      <c r="R225" s="373" t="s">
        <v>211</v>
      </c>
      <c r="S225" s="373" t="s">
        <v>212</v>
      </c>
      <c r="T225" s="373" t="s">
        <v>56</v>
      </c>
      <c r="U225" s="426">
        <v>165100</v>
      </c>
      <c r="V225" s="423"/>
      <c r="W225" s="373"/>
      <c r="X225" s="323" t="s">
        <v>26</v>
      </c>
      <c r="Y225" s="373" t="s">
        <v>8</v>
      </c>
    </row>
    <row r="226" spans="1:25" s="424" customFormat="1" x14ac:dyDescent="0.25">
      <c r="A226" s="373" t="s">
        <v>1172</v>
      </c>
      <c r="B226" s="373">
        <v>814002</v>
      </c>
      <c r="C226" s="373">
        <v>0</v>
      </c>
      <c r="D226" s="373"/>
      <c r="E226" s="373" t="s">
        <v>1173</v>
      </c>
      <c r="F226" s="373" t="s">
        <v>1174</v>
      </c>
      <c r="G226" s="373" t="s">
        <v>236</v>
      </c>
      <c r="H226" s="373" t="s">
        <v>214</v>
      </c>
      <c r="I226" s="425">
        <v>42072</v>
      </c>
      <c r="J226" s="425">
        <v>42139</v>
      </c>
      <c r="K226" s="373"/>
      <c r="L226" s="373" t="s">
        <v>208</v>
      </c>
      <c r="M226" s="373" t="s">
        <v>209</v>
      </c>
      <c r="N226" s="425">
        <v>42151</v>
      </c>
      <c r="O226" s="373" t="s">
        <v>210</v>
      </c>
      <c r="P226" s="373" t="s">
        <v>214</v>
      </c>
      <c r="Q226" s="373" t="s">
        <v>215</v>
      </c>
      <c r="R226" s="373" t="s">
        <v>211</v>
      </c>
      <c r="S226" s="373" t="s">
        <v>212</v>
      </c>
      <c r="T226" s="373" t="s">
        <v>56</v>
      </c>
      <c r="U226" s="426">
        <v>165100</v>
      </c>
      <c r="V226" s="423"/>
      <c r="W226" s="373">
        <v>148219</v>
      </c>
      <c r="X226" s="323" t="s">
        <v>26</v>
      </c>
      <c r="Y226" s="373" t="s">
        <v>8</v>
      </c>
    </row>
    <row r="227" spans="1:25" s="424" customFormat="1" x14ac:dyDescent="0.25">
      <c r="A227" s="373" t="s">
        <v>1175</v>
      </c>
      <c r="B227" s="373">
        <v>814006</v>
      </c>
      <c r="C227" s="373">
        <v>0</v>
      </c>
      <c r="D227" s="373"/>
      <c r="E227" s="373" t="s">
        <v>1176</v>
      </c>
      <c r="F227" s="373" t="s">
        <v>1177</v>
      </c>
      <c r="G227" s="373" t="s">
        <v>236</v>
      </c>
      <c r="H227" s="373" t="s">
        <v>214</v>
      </c>
      <c r="I227" s="425">
        <v>42072</v>
      </c>
      <c r="J227" s="425">
        <v>42125</v>
      </c>
      <c r="K227" s="373"/>
      <c r="L227" s="373" t="s">
        <v>208</v>
      </c>
      <c r="M227" s="373" t="s">
        <v>209</v>
      </c>
      <c r="N227" s="425">
        <v>42151</v>
      </c>
      <c r="O227" s="373" t="s">
        <v>210</v>
      </c>
      <c r="P227" s="373" t="s">
        <v>214</v>
      </c>
      <c r="Q227" s="373" t="s">
        <v>215</v>
      </c>
      <c r="R227" s="373" t="s">
        <v>211</v>
      </c>
      <c r="S227" s="373" t="s">
        <v>212</v>
      </c>
      <c r="T227" s="373" t="s">
        <v>56</v>
      </c>
      <c r="U227" s="426">
        <v>234000</v>
      </c>
      <c r="V227" s="423"/>
      <c r="W227" s="373">
        <v>12410</v>
      </c>
      <c r="X227" s="323" t="s">
        <v>26</v>
      </c>
      <c r="Y227" s="373" t="s">
        <v>8</v>
      </c>
    </row>
    <row r="228" spans="1:25" s="424" customFormat="1" x14ac:dyDescent="0.25">
      <c r="A228" s="373" t="s">
        <v>1178</v>
      </c>
      <c r="B228" s="373">
        <v>814251</v>
      </c>
      <c r="C228" s="373">
        <v>0</v>
      </c>
      <c r="D228" s="373"/>
      <c r="E228" s="373" t="s">
        <v>719</v>
      </c>
      <c r="F228" s="373" t="s">
        <v>1179</v>
      </c>
      <c r="G228" s="373" t="s">
        <v>236</v>
      </c>
      <c r="H228" s="373" t="s">
        <v>214</v>
      </c>
      <c r="I228" s="425">
        <v>42108</v>
      </c>
      <c r="J228" s="425">
        <v>42125</v>
      </c>
      <c r="K228" s="373"/>
      <c r="L228" s="373" t="s">
        <v>208</v>
      </c>
      <c r="M228" s="373" t="s">
        <v>209</v>
      </c>
      <c r="N228" s="425">
        <v>42151</v>
      </c>
      <c r="O228" s="373" t="s">
        <v>210</v>
      </c>
      <c r="P228" s="373" t="s">
        <v>214</v>
      </c>
      <c r="Q228" s="373" t="s">
        <v>215</v>
      </c>
      <c r="R228" s="373" t="s">
        <v>211</v>
      </c>
      <c r="S228" s="373" t="s">
        <v>212</v>
      </c>
      <c r="T228" s="373" t="s">
        <v>56</v>
      </c>
      <c r="U228" s="426">
        <v>312000</v>
      </c>
      <c r="V228" s="423"/>
      <c r="W228" s="373">
        <v>17665</v>
      </c>
      <c r="X228" s="323" t="s">
        <v>26</v>
      </c>
      <c r="Y228" s="373" t="s">
        <v>8</v>
      </c>
    </row>
    <row r="229" spans="1:25" s="424" customFormat="1" x14ac:dyDescent="0.25">
      <c r="A229" s="373" t="s">
        <v>1180</v>
      </c>
      <c r="B229" s="373">
        <v>814492</v>
      </c>
      <c r="C229" s="373">
        <v>0</v>
      </c>
      <c r="D229" s="373"/>
      <c r="E229" s="373" t="s">
        <v>1181</v>
      </c>
      <c r="F229" s="373" t="s">
        <v>1182</v>
      </c>
      <c r="G229" s="373" t="s">
        <v>236</v>
      </c>
      <c r="H229" s="373" t="s">
        <v>214</v>
      </c>
      <c r="I229" s="425">
        <v>42135</v>
      </c>
      <c r="J229" s="425">
        <v>42125</v>
      </c>
      <c r="K229" s="373"/>
      <c r="L229" s="373" t="s">
        <v>208</v>
      </c>
      <c r="M229" s="373" t="s">
        <v>209</v>
      </c>
      <c r="N229" s="425">
        <v>42151</v>
      </c>
      <c r="O229" s="373" t="s">
        <v>210</v>
      </c>
      <c r="P229" s="373" t="s">
        <v>214</v>
      </c>
      <c r="Q229" s="373" t="s">
        <v>215</v>
      </c>
      <c r="R229" s="373" t="s">
        <v>211</v>
      </c>
      <c r="S229" s="373" t="s">
        <v>212</v>
      </c>
      <c r="T229" s="373" t="s">
        <v>56</v>
      </c>
      <c r="U229" s="426">
        <v>273000</v>
      </c>
      <c r="V229" s="423"/>
      <c r="W229" s="373">
        <v>7785</v>
      </c>
      <c r="X229" s="323" t="s">
        <v>26</v>
      </c>
      <c r="Y229" s="373" t="s">
        <v>8</v>
      </c>
    </row>
    <row r="230" spans="1:25" s="424" customFormat="1" x14ac:dyDescent="0.25">
      <c r="A230" s="373" t="s">
        <v>1183</v>
      </c>
      <c r="B230" s="373">
        <v>814501</v>
      </c>
      <c r="C230" s="373">
        <v>0</v>
      </c>
      <c r="D230" s="373"/>
      <c r="E230" s="373" t="s">
        <v>1184</v>
      </c>
      <c r="F230" s="373" t="s">
        <v>1185</v>
      </c>
      <c r="G230" s="373" t="s">
        <v>236</v>
      </c>
      <c r="H230" s="373" t="s">
        <v>214</v>
      </c>
      <c r="I230" s="425">
        <v>42135</v>
      </c>
      <c r="J230" s="425">
        <v>42125</v>
      </c>
      <c r="K230" s="373"/>
      <c r="L230" s="373" t="s">
        <v>208</v>
      </c>
      <c r="M230" s="373" t="s">
        <v>209</v>
      </c>
      <c r="N230" s="425">
        <v>42151</v>
      </c>
      <c r="O230" s="373" t="s">
        <v>210</v>
      </c>
      <c r="P230" s="373" t="s">
        <v>214</v>
      </c>
      <c r="Q230" s="373" t="s">
        <v>215</v>
      </c>
      <c r="R230" s="373" t="s">
        <v>211</v>
      </c>
      <c r="S230" s="373" t="s">
        <v>212</v>
      </c>
      <c r="T230" s="373" t="s">
        <v>56</v>
      </c>
      <c r="U230" s="373">
        <v>0</v>
      </c>
      <c r="V230" s="423"/>
      <c r="W230" s="373">
        <v>142786</v>
      </c>
      <c r="X230" s="323" t="s">
        <v>26</v>
      </c>
      <c r="Y230" s="373" t="s">
        <v>8</v>
      </c>
    </row>
    <row r="231" spans="1:25" s="424" customFormat="1" x14ac:dyDescent="0.25">
      <c r="A231" s="373" t="s">
        <v>1320</v>
      </c>
      <c r="B231" s="373">
        <v>814391</v>
      </c>
      <c r="C231" s="373">
        <v>0</v>
      </c>
      <c r="D231" s="373"/>
      <c r="E231" s="373" t="s">
        <v>1321</v>
      </c>
      <c r="F231" s="373" t="s">
        <v>1322</v>
      </c>
      <c r="G231" s="373" t="s">
        <v>240</v>
      </c>
      <c r="H231" s="373" t="s">
        <v>757</v>
      </c>
      <c r="I231" s="425">
        <v>42129</v>
      </c>
      <c r="J231" s="425">
        <v>42156</v>
      </c>
      <c r="K231" s="425">
        <v>43982</v>
      </c>
      <c r="L231" s="373" t="s">
        <v>208</v>
      </c>
      <c r="M231" s="373" t="s">
        <v>209</v>
      </c>
      <c r="N231" s="425">
        <v>42151</v>
      </c>
      <c r="O231" s="373" t="s">
        <v>210</v>
      </c>
      <c r="P231" s="373" t="s">
        <v>757</v>
      </c>
      <c r="Q231" s="373" t="s">
        <v>215</v>
      </c>
      <c r="R231" s="373" t="s">
        <v>211</v>
      </c>
      <c r="S231" s="373" t="s">
        <v>212</v>
      </c>
      <c r="T231" s="373" t="s">
        <v>243</v>
      </c>
      <c r="U231" s="373">
        <v>0</v>
      </c>
      <c r="V231" s="423"/>
      <c r="W231" s="373">
        <v>152630</v>
      </c>
      <c r="X231" s="323" t="s">
        <v>26</v>
      </c>
      <c r="Y231" s="373" t="s">
        <v>2</v>
      </c>
    </row>
    <row r="232" spans="1:25" s="424" customFormat="1" x14ac:dyDescent="0.25">
      <c r="A232" s="373" t="s">
        <v>1323</v>
      </c>
      <c r="B232" s="373" t="s">
        <v>1324</v>
      </c>
      <c r="C232" s="373">
        <v>0</v>
      </c>
      <c r="D232" s="373"/>
      <c r="E232" s="373" t="s">
        <v>1321</v>
      </c>
      <c r="F232" s="373" t="s">
        <v>1325</v>
      </c>
      <c r="G232" s="373" t="s">
        <v>224</v>
      </c>
      <c r="H232" s="373" t="s">
        <v>757</v>
      </c>
      <c r="I232" s="425">
        <v>42129</v>
      </c>
      <c r="J232" s="425">
        <v>42156</v>
      </c>
      <c r="K232" s="425">
        <v>42886</v>
      </c>
      <c r="L232" s="373" t="s">
        <v>208</v>
      </c>
      <c r="M232" s="373" t="s">
        <v>209</v>
      </c>
      <c r="N232" s="425">
        <v>42151</v>
      </c>
      <c r="O232" s="373" t="s">
        <v>210</v>
      </c>
      <c r="P232" s="373" t="s">
        <v>757</v>
      </c>
      <c r="Q232" s="373" t="s">
        <v>215</v>
      </c>
      <c r="R232" s="373" t="s">
        <v>211</v>
      </c>
      <c r="S232" s="373" t="s">
        <v>212</v>
      </c>
      <c r="T232" s="373" t="s">
        <v>243</v>
      </c>
      <c r="U232" s="426">
        <v>3000000</v>
      </c>
      <c r="V232" s="423"/>
      <c r="W232" s="373">
        <v>152630</v>
      </c>
      <c r="X232" s="323" t="s">
        <v>26</v>
      </c>
      <c r="Y232" s="373" t="s">
        <v>4</v>
      </c>
    </row>
    <row r="233" spans="1:25" s="424" customFormat="1" x14ac:dyDescent="0.25">
      <c r="A233" s="373" t="s">
        <v>1326</v>
      </c>
      <c r="B233" s="373" t="s">
        <v>1327</v>
      </c>
      <c r="C233" s="373">
        <v>0</v>
      </c>
      <c r="D233" s="373"/>
      <c r="E233" s="373" t="s">
        <v>1328</v>
      </c>
      <c r="F233" s="373" t="s">
        <v>1329</v>
      </c>
      <c r="G233" s="373" t="s">
        <v>224</v>
      </c>
      <c r="H233" s="373" t="s">
        <v>757</v>
      </c>
      <c r="I233" s="425">
        <v>42129</v>
      </c>
      <c r="J233" s="425">
        <v>42143</v>
      </c>
      <c r="K233" s="425">
        <v>42873</v>
      </c>
      <c r="L233" s="373" t="s">
        <v>208</v>
      </c>
      <c r="M233" s="373" t="s">
        <v>209</v>
      </c>
      <c r="N233" s="425">
        <v>42150</v>
      </c>
      <c r="O233" s="373" t="s">
        <v>210</v>
      </c>
      <c r="P233" s="373" t="s">
        <v>757</v>
      </c>
      <c r="Q233" s="373" t="s">
        <v>215</v>
      </c>
      <c r="R233" s="373" t="s">
        <v>211</v>
      </c>
      <c r="S233" s="373" t="s">
        <v>212</v>
      </c>
      <c r="T233" s="373" t="s">
        <v>243</v>
      </c>
      <c r="U233" s="426">
        <v>1250000</v>
      </c>
      <c r="V233" s="423"/>
      <c r="W233" s="373"/>
      <c r="X233" s="323" t="s">
        <v>26</v>
      </c>
      <c r="Y233" s="373" t="s">
        <v>4</v>
      </c>
    </row>
    <row r="234" spans="1:25" s="424" customFormat="1" x14ac:dyDescent="0.25">
      <c r="A234" s="373" t="s">
        <v>1186</v>
      </c>
      <c r="B234" s="373" t="s">
        <v>1187</v>
      </c>
      <c r="C234" s="373">
        <v>2</v>
      </c>
      <c r="D234" s="373"/>
      <c r="E234" s="373" t="s">
        <v>1091</v>
      </c>
      <c r="F234" s="373" t="s">
        <v>1188</v>
      </c>
      <c r="G234" s="373" t="s">
        <v>224</v>
      </c>
      <c r="H234" s="373" t="s">
        <v>242</v>
      </c>
      <c r="I234" s="425">
        <v>42125</v>
      </c>
      <c r="J234" s="425">
        <v>42125</v>
      </c>
      <c r="K234" s="425">
        <v>42216</v>
      </c>
      <c r="L234" s="373" t="s">
        <v>208</v>
      </c>
      <c r="M234" s="373" t="s">
        <v>209</v>
      </c>
      <c r="N234" s="425">
        <v>42150</v>
      </c>
      <c r="O234" s="373" t="s">
        <v>210</v>
      </c>
      <c r="P234" s="373" t="s">
        <v>242</v>
      </c>
      <c r="Q234" s="373" t="s">
        <v>211</v>
      </c>
      <c r="R234" s="373" t="s">
        <v>211</v>
      </c>
      <c r="S234" s="373" t="s">
        <v>212</v>
      </c>
      <c r="T234" s="373" t="s">
        <v>56</v>
      </c>
      <c r="U234" s="426">
        <v>2500000</v>
      </c>
      <c r="V234" s="423"/>
      <c r="W234" s="373">
        <v>746202</v>
      </c>
      <c r="X234" s="323" t="s">
        <v>26</v>
      </c>
      <c r="Y234" s="373" t="s">
        <v>4</v>
      </c>
    </row>
    <row r="235" spans="1:25" s="424" customFormat="1" x14ac:dyDescent="0.25">
      <c r="A235" s="373" t="s">
        <v>1189</v>
      </c>
      <c r="B235" s="373" t="s">
        <v>635</v>
      </c>
      <c r="C235" s="373">
        <v>0</v>
      </c>
      <c r="D235" s="373"/>
      <c r="E235" s="373" t="s">
        <v>654</v>
      </c>
      <c r="F235" s="373" t="s">
        <v>1190</v>
      </c>
      <c r="G235" s="373" t="s">
        <v>224</v>
      </c>
      <c r="H235" s="373" t="s">
        <v>241</v>
      </c>
      <c r="I235" s="425">
        <v>41988</v>
      </c>
      <c r="J235" s="425">
        <v>42016</v>
      </c>
      <c r="K235" s="425">
        <v>42746</v>
      </c>
      <c r="L235" s="373" t="s">
        <v>208</v>
      </c>
      <c r="M235" s="373" t="s">
        <v>209</v>
      </c>
      <c r="N235" s="425">
        <v>42150</v>
      </c>
      <c r="O235" s="373" t="s">
        <v>210</v>
      </c>
      <c r="P235" s="373" t="s">
        <v>241</v>
      </c>
      <c r="Q235" s="373" t="s">
        <v>215</v>
      </c>
      <c r="R235" s="373" t="s">
        <v>211</v>
      </c>
      <c r="S235" s="373" t="s">
        <v>212</v>
      </c>
      <c r="T235" s="373" t="s">
        <v>243</v>
      </c>
      <c r="U235" s="426">
        <v>2400000</v>
      </c>
      <c r="V235" s="423"/>
      <c r="W235" s="373">
        <v>26770</v>
      </c>
      <c r="X235" s="323" t="s">
        <v>26</v>
      </c>
      <c r="Y235" s="373" t="s">
        <v>4</v>
      </c>
    </row>
    <row r="236" spans="1:25" s="424" customFormat="1" x14ac:dyDescent="0.25">
      <c r="A236" s="373" t="s">
        <v>1191</v>
      </c>
      <c r="B236" s="373" t="s">
        <v>712</v>
      </c>
      <c r="C236" s="373">
        <v>2</v>
      </c>
      <c r="D236" s="373"/>
      <c r="E236" s="373" t="s">
        <v>659</v>
      </c>
      <c r="F236" s="373" t="s">
        <v>1192</v>
      </c>
      <c r="G236" s="373" t="s">
        <v>224</v>
      </c>
      <c r="H236" s="373" t="s">
        <v>634</v>
      </c>
      <c r="I236" s="425">
        <v>42121</v>
      </c>
      <c r="J236" s="425">
        <v>42065</v>
      </c>
      <c r="K236" s="425">
        <v>42431</v>
      </c>
      <c r="L236" s="373" t="s">
        <v>208</v>
      </c>
      <c r="M236" s="373" t="s">
        <v>209</v>
      </c>
      <c r="N236" s="425">
        <v>42150</v>
      </c>
      <c r="O236" s="373" t="s">
        <v>210</v>
      </c>
      <c r="P236" s="373" t="s">
        <v>634</v>
      </c>
      <c r="Q236" s="373" t="s">
        <v>211</v>
      </c>
      <c r="R236" s="373" t="s">
        <v>211</v>
      </c>
      <c r="S236" s="373" t="s">
        <v>212</v>
      </c>
      <c r="T236" s="373" t="s">
        <v>56</v>
      </c>
      <c r="U236" s="426">
        <v>8607791</v>
      </c>
      <c r="V236" s="423"/>
      <c r="W236" s="373">
        <v>8757</v>
      </c>
      <c r="X236" s="323" t="s">
        <v>26</v>
      </c>
      <c r="Y236" s="373" t="s">
        <v>4</v>
      </c>
    </row>
    <row r="237" spans="1:25" s="424" customFormat="1" x14ac:dyDescent="0.25">
      <c r="A237" s="373" t="s">
        <v>1193</v>
      </c>
      <c r="B237" s="373" t="s">
        <v>1194</v>
      </c>
      <c r="C237" s="373">
        <v>1</v>
      </c>
      <c r="D237" s="373"/>
      <c r="E237" s="373" t="s">
        <v>718</v>
      </c>
      <c r="F237" s="373" t="s">
        <v>1195</v>
      </c>
      <c r="G237" s="373" t="s">
        <v>224</v>
      </c>
      <c r="H237" s="373" t="s">
        <v>634</v>
      </c>
      <c r="I237" s="425">
        <v>42123</v>
      </c>
      <c r="J237" s="425">
        <v>42123</v>
      </c>
      <c r="K237" s="425">
        <v>42489</v>
      </c>
      <c r="L237" s="373" t="s">
        <v>208</v>
      </c>
      <c r="M237" s="373" t="s">
        <v>209</v>
      </c>
      <c r="N237" s="425">
        <v>42150</v>
      </c>
      <c r="O237" s="373" t="s">
        <v>210</v>
      </c>
      <c r="P237" s="373" t="s">
        <v>634</v>
      </c>
      <c r="Q237" s="373" t="s">
        <v>211</v>
      </c>
      <c r="R237" s="373" t="s">
        <v>211</v>
      </c>
      <c r="S237" s="373" t="s">
        <v>212</v>
      </c>
      <c r="T237" s="373" t="s">
        <v>56</v>
      </c>
      <c r="U237" s="426">
        <v>1000000</v>
      </c>
      <c r="V237" s="423"/>
      <c r="W237" s="373">
        <v>564418</v>
      </c>
      <c r="X237" s="323" t="s">
        <v>26</v>
      </c>
      <c r="Y237" s="373" t="s">
        <v>4</v>
      </c>
    </row>
    <row r="238" spans="1:25" s="424" customFormat="1" x14ac:dyDescent="0.25">
      <c r="A238" s="373" t="s">
        <v>1196</v>
      </c>
      <c r="B238" s="373">
        <v>813929</v>
      </c>
      <c r="C238" s="373">
        <v>0</v>
      </c>
      <c r="D238" s="373"/>
      <c r="E238" s="373" t="s">
        <v>1197</v>
      </c>
      <c r="F238" s="373" t="s">
        <v>1198</v>
      </c>
      <c r="G238" s="373" t="s">
        <v>236</v>
      </c>
      <c r="H238" s="373" t="s">
        <v>214</v>
      </c>
      <c r="I238" s="425">
        <v>42069</v>
      </c>
      <c r="J238" s="425">
        <v>42125</v>
      </c>
      <c r="K238" s="373"/>
      <c r="L238" s="373" t="s">
        <v>208</v>
      </c>
      <c r="M238" s="373" t="s">
        <v>209</v>
      </c>
      <c r="N238" s="425">
        <v>42149</v>
      </c>
      <c r="O238" s="373" t="s">
        <v>210</v>
      </c>
      <c r="P238" s="373" t="s">
        <v>214</v>
      </c>
      <c r="Q238" s="373" t="s">
        <v>215</v>
      </c>
      <c r="R238" s="373" t="s">
        <v>211</v>
      </c>
      <c r="S238" s="373" t="s">
        <v>212</v>
      </c>
      <c r="T238" s="373" t="s">
        <v>56</v>
      </c>
      <c r="U238" s="426">
        <v>312000</v>
      </c>
      <c r="V238" s="423"/>
      <c r="W238" s="373">
        <v>12163</v>
      </c>
      <c r="X238" s="323" t="s">
        <v>26</v>
      </c>
      <c r="Y238" s="373" t="s">
        <v>8</v>
      </c>
    </row>
    <row r="239" spans="1:25" s="424" customFormat="1" x14ac:dyDescent="0.25">
      <c r="A239" s="373" t="s">
        <v>1199</v>
      </c>
      <c r="B239" s="373">
        <v>814411</v>
      </c>
      <c r="C239" s="373">
        <v>0</v>
      </c>
      <c r="D239" s="373"/>
      <c r="E239" s="373" t="s">
        <v>1200</v>
      </c>
      <c r="F239" s="373" t="s">
        <v>1201</v>
      </c>
      <c r="G239" s="373" t="s">
        <v>240</v>
      </c>
      <c r="H239" s="373" t="s">
        <v>325</v>
      </c>
      <c r="I239" s="425">
        <v>42131</v>
      </c>
      <c r="J239" s="425">
        <v>42131</v>
      </c>
      <c r="K239" s="425">
        <v>43957</v>
      </c>
      <c r="L239" s="373" t="s">
        <v>208</v>
      </c>
      <c r="M239" s="373" t="s">
        <v>209</v>
      </c>
      <c r="N239" s="425">
        <v>42149</v>
      </c>
      <c r="O239" s="373" t="s">
        <v>210</v>
      </c>
      <c r="P239" s="373" t="s">
        <v>325</v>
      </c>
      <c r="Q239" s="373" t="s">
        <v>215</v>
      </c>
      <c r="R239" s="373" t="s">
        <v>211</v>
      </c>
      <c r="S239" s="373" t="s">
        <v>212</v>
      </c>
      <c r="T239" s="373" t="s">
        <v>56</v>
      </c>
      <c r="U239" s="373">
        <v>0</v>
      </c>
      <c r="V239" s="423"/>
      <c r="W239" s="373">
        <v>45242</v>
      </c>
      <c r="X239" s="323" t="s">
        <v>26</v>
      </c>
      <c r="Y239" s="373" t="s">
        <v>2</v>
      </c>
    </row>
    <row r="240" spans="1:25" s="424" customFormat="1" x14ac:dyDescent="0.25">
      <c r="A240" s="373" t="s">
        <v>1202</v>
      </c>
      <c r="B240" s="373">
        <v>814534</v>
      </c>
      <c r="C240" s="373">
        <v>0</v>
      </c>
      <c r="D240" s="373"/>
      <c r="E240" s="373" t="s">
        <v>1203</v>
      </c>
      <c r="F240" s="373" t="s">
        <v>1204</v>
      </c>
      <c r="G240" s="373" t="s">
        <v>577</v>
      </c>
      <c r="H240" s="373" t="s">
        <v>785</v>
      </c>
      <c r="I240" s="425">
        <v>42138</v>
      </c>
      <c r="J240" s="425">
        <v>42126</v>
      </c>
      <c r="K240" s="373"/>
      <c r="L240" s="373" t="s">
        <v>208</v>
      </c>
      <c r="M240" s="373" t="s">
        <v>209</v>
      </c>
      <c r="N240" s="425">
        <v>42145</v>
      </c>
      <c r="O240" s="373" t="s">
        <v>210</v>
      </c>
      <c r="P240" s="373" t="s">
        <v>578</v>
      </c>
      <c r="Q240" s="373" t="s">
        <v>215</v>
      </c>
      <c r="R240" s="373" t="s">
        <v>211</v>
      </c>
      <c r="S240" s="373" t="s">
        <v>212</v>
      </c>
      <c r="T240" s="373" t="s">
        <v>1128</v>
      </c>
      <c r="U240" s="373">
        <v>0</v>
      </c>
      <c r="V240" s="423"/>
      <c r="W240" s="373"/>
      <c r="X240" s="323" t="s">
        <v>26</v>
      </c>
      <c r="Y240" s="373" t="s">
        <v>7</v>
      </c>
    </row>
    <row r="241" spans="1:25" s="428" customFormat="1" x14ac:dyDescent="0.25">
      <c r="A241" s="373" t="s">
        <v>1205</v>
      </c>
      <c r="B241" s="373" t="s">
        <v>713</v>
      </c>
      <c r="C241" s="373">
        <v>0</v>
      </c>
      <c r="D241" s="373"/>
      <c r="E241" s="373" t="s">
        <v>640</v>
      </c>
      <c r="F241" s="373" t="s">
        <v>1206</v>
      </c>
      <c r="G241" s="373" t="s">
        <v>224</v>
      </c>
      <c r="H241" s="373" t="s">
        <v>570</v>
      </c>
      <c r="I241" s="425">
        <v>42095</v>
      </c>
      <c r="J241" s="425">
        <v>42124</v>
      </c>
      <c r="K241" s="425">
        <v>42489</v>
      </c>
      <c r="L241" s="373" t="s">
        <v>208</v>
      </c>
      <c r="M241" s="373" t="s">
        <v>209</v>
      </c>
      <c r="N241" s="425">
        <v>42144</v>
      </c>
      <c r="O241" s="373" t="s">
        <v>210</v>
      </c>
      <c r="P241" s="373" t="s">
        <v>570</v>
      </c>
      <c r="Q241" s="373" t="s">
        <v>215</v>
      </c>
      <c r="R241" s="373" t="s">
        <v>211</v>
      </c>
      <c r="S241" s="373" t="s">
        <v>212</v>
      </c>
      <c r="T241" s="373" t="s">
        <v>56</v>
      </c>
      <c r="U241" s="426">
        <v>11000000</v>
      </c>
      <c r="V241" s="423"/>
      <c r="W241" s="373">
        <v>56392</v>
      </c>
      <c r="X241" s="323" t="s">
        <v>26</v>
      </c>
      <c r="Y241" s="373" t="s">
        <v>4</v>
      </c>
    </row>
    <row r="242" spans="1:25" s="424" customFormat="1" x14ac:dyDescent="0.25">
      <c r="A242" s="373" t="s">
        <v>1207</v>
      </c>
      <c r="B242" s="373" t="s">
        <v>696</v>
      </c>
      <c r="C242" s="373">
        <v>0</v>
      </c>
      <c r="D242" s="373"/>
      <c r="E242" s="373" t="s">
        <v>1208</v>
      </c>
      <c r="F242" s="373" t="s">
        <v>1209</v>
      </c>
      <c r="G242" s="373" t="s">
        <v>224</v>
      </c>
      <c r="H242" s="373" t="s">
        <v>1210</v>
      </c>
      <c r="I242" s="425">
        <v>42076</v>
      </c>
      <c r="J242" s="425">
        <v>42044</v>
      </c>
      <c r="K242" s="425">
        <v>42774</v>
      </c>
      <c r="L242" s="373" t="s">
        <v>208</v>
      </c>
      <c r="M242" s="373" t="s">
        <v>209</v>
      </c>
      <c r="N242" s="425">
        <v>42144</v>
      </c>
      <c r="O242" s="373" t="s">
        <v>210</v>
      </c>
      <c r="P242" s="373" t="s">
        <v>1210</v>
      </c>
      <c r="Q242" s="373" t="s">
        <v>215</v>
      </c>
      <c r="R242" s="373" t="s">
        <v>211</v>
      </c>
      <c r="S242" s="373" t="s">
        <v>212</v>
      </c>
      <c r="T242" s="373" t="s">
        <v>243</v>
      </c>
      <c r="U242" s="426">
        <v>775000</v>
      </c>
      <c r="V242" s="423"/>
      <c r="W242" s="373">
        <v>175107</v>
      </c>
      <c r="X242" s="323" t="s">
        <v>26</v>
      </c>
      <c r="Y242" s="373" t="s">
        <v>4</v>
      </c>
    </row>
    <row r="243" spans="1:25" s="424" customFormat="1" x14ac:dyDescent="0.25">
      <c r="A243" s="373" t="s">
        <v>70</v>
      </c>
      <c r="B243" s="373">
        <v>2448</v>
      </c>
      <c r="C243" s="373">
        <v>1</v>
      </c>
      <c r="D243" s="373">
        <v>2448</v>
      </c>
      <c r="E243" s="373" t="s">
        <v>653</v>
      </c>
      <c r="F243" s="373" t="s">
        <v>1211</v>
      </c>
      <c r="G243" s="373" t="s">
        <v>240</v>
      </c>
      <c r="H243" s="373" t="s">
        <v>632</v>
      </c>
      <c r="I243" s="425">
        <v>41493</v>
      </c>
      <c r="J243" s="425">
        <v>41487</v>
      </c>
      <c r="K243" s="425">
        <v>43312</v>
      </c>
      <c r="L243" s="373" t="s">
        <v>208</v>
      </c>
      <c r="M243" s="373" t="s">
        <v>209</v>
      </c>
      <c r="N243" s="425">
        <v>42143</v>
      </c>
      <c r="O243" s="373" t="s">
        <v>210</v>
      </c>
      <c r="P243" s="373" t="s">
        <v>632</v>
      </c>
      <c r="Q243" s="373" t="s">
        <v>1212</v>
      </c>
      <c r="R243" s="373" t="s">
        <v>363</v>
      </c>
      <c r="S243" s="373" t="s">
        <v>355</v>
      </c>
      <c r="T243" s="373" t="s">
        <v>56</v>
      </c>
      <c r="U243" s="426">
        <v>25000000</v>
      </c>
      <c r="V243" s="423"/>
      <c r="W243" s="373">
        <v>143730</v>
      </c>
      <c r="X243" s="323" t="s">
        <v>26</v>
      </c>
      <c r="Y243" s="373" t="s">
        <v>2</v>
      </c>
    </row>
    <row r="244" spans="1:25" s="424" customFormat="1" x14ac:dyDescent="0.25">
      <c r="A244" s="373" t="s">
        <v>1213</v>
      </c>
      <c r="B244" s="373" t="s">
        <v>710</v>
      </c>
      <c r="C244" s="373">
        <v>0</v>
      </c>
      <c r="D244" s="373"/>
      <c r="E244" s="373" t="s">
        <v>641</v>
      </c>
      <c r="F244" s="373" t="s">
        <v>1214</v>
      </c>
      <c r="G244" s="373" t="s">
        <v>224</v>
      </c>
      <c r="H244" s="373" t="s">
        <v>570</v>
      </c>
      <c r="I244" s="425">
        <v>42102</v>
      </c>
      <c r="J244" s="425">
        <v>42128</v>
      </c>
      <c r="K244" s="425">
        <v>42493</v>
      </c>
      <c r="L244" s="373" t="s">
        <v>208</v>
      </c>
      <c r="M244" s="373" t="s">
        <v>209</v>
      </c>
      <c r="N244" s="425">
        <v>42137</v>
      </c>
      <c r="O244" s="373" t="s">
        <v>210</v>
      </c>
      <c r="P244" s="373" t="s">
        <v>570</v>
      </c>
      <c r="Q244" s="373" t="s">
        <v>211</v>
      </c>
      <c r="R244" s="373" t="s">
        <v>211</v>
      </c>
      <c r="S244" s="373" t="s">
        <v>212</v>
      </c>
      <c r="T244" s="373" t="s">
        <v>56</v>
      </c>
      <c r="U244" s="426">
        <v>17000000</v>
      </c>
      <c r="V244" s="423"/>
      <c r="W244" s="373">
        <v>4526</v>
      </c>
      <c r="X244" s="323" t="s">
        <v>26</v>
      </c>
      <c r="Y244" s="373" t="s">
        <v>4</v>
      </c>
    </row>
    <row r="245" spans="1:25" s="424" customFormat="1" x14ac:dyDescent="0.25">
      <c r="A245" s="373" t="s">
        <v>1215</v>
      </c>
      <c r="B245" s="373">
        <v>812787</v>
      </c>
      <c r="C245" s="373">
        <v>0</v>
      </c>
      <c r="D245" s="373"/>
      <c r="E245" s="373" t="s">
        <v>1216</v>
      </c>
      <c r="F245" s="373" t="s">
        <v>1217</v>
      </c>
      <c r="G245" s="373" t="s">
        <v>577</v>
      </c>
      <c r="H245" s="373" t="s">
        <v>785</v>
      </c>
      <c r="I245" s="425">
        <v>41928</v>
      </c>
      <c r="J245" s="425">
        <v>41918</v>
      </c>
      <c r="K245" s="373"/>
      <c r="L245" s="373" t="s">
        <v>208</v>
      </c>
      <c r="M245" s="373" t="s">
        <v>209</v>
      </c>
      <c r="N245" s="425">
        <v>42137</v>
      </c>
      <c r="O245" s="373" t="s">
        <v>210</v>
      </c>
      <c r="P245" s="373" t="s">
        <v>578</v>
      </c>
      <c r="Q245" s="373" t="s">
        <v>215</v>
      </c>
      <c r="R245" s="373" t="s">
        <v>211</v>
      </c>
      <c r="S245" s="373" t="s">
        <v>212</v>
      </c>
      <c r="T245" s="373" t="s">
        <v>739</v>
      </c>
      <c r="U245" s="426">
        <v>140000</v>
      </c>
      <c r="V245" s="423"/>
      <c r="W245" s="373"/>
      <c r="X245" s="323" t="s">
        <v>26</v>
      </c>
      <c r="Y245" s="373" t="s">
        <v>7</v>
      </c>
    </row>
    <row r="246" spans="1:25" s="424" customFormat="1" x14ac:dyDescent="0.25">
      <c r="A246" s="373" t="s">
        <v>1218</v>
      </c>
      <c r="B246" s="373">
        <v>813781</v>
      </c>
      <c r="C246" s="373">
        <v>0</v>
      </c>
      <c r="D246" s="373"/>
      <c r="E246" s="373" t="s">
        <v>1219</v>
      </c>
      <c r="F246" s="373" t="s">
        <v>1220</v>
      </c>
      <c r="G246" s="373" t="s">
        <v>577</v>
      </c>
      <c r="H246" s="373" t="s">
        <v>785</v>
      </c>
      <c r="I246" s="425">
        <v>42061</v>
      </c>
      <c r="J246" s="425">
        <v>42064</v>
      </c>
      <c r="K246" s="373"/>
      <c r="L246" s="373" t="s">
        <v>208</v>
      </c>
      <c r="M246" s="373" t="s">
        <v>209</v>
      </c>
      <c r="N246" s="425">
        <v>42137</v>
      </c>
      <c r="O246" s="373" t="s">
        <v>210</v>
      </c>
      <c r="P246" s="373" t="s">
        <v>578</v>
      </c>
      <c r="Q246" s="373" t="s">
        <v>215</v>
      </c>
      <c r="R246" s="373" t="s">
        <v>211</v>
      </c>
      <c r="S246" s="373" t="s">
        <v>212</v>
      </c>
      <c r="T246" s="373" t="s">
        <v>243</v>
      </c>
      <c r="U246" s="426">
        <v>140000</v>
      </c>
      <c r="V246" s="423"/>
      <c r="W246" s="373"/>
      <c r="X246" s="323" t="s">
        <v>26</v>
      </c>
      <c r="Y246" s="373" t="s">
        <v>7</v>
      </c>
    </row>
    <row r="247" spans="1:25" s="424" customFormat="1" x14ac:dyDescent="0.25">
      <c r="A247" s="373" t="s">
        <v>1221</v>
      </c>
      <c r="B247" s="373">
        <v>814403</v>
      </c>
      <c r="C247" s="373">
        <v>0</v>
      </c>
      <c r="D247" s="373"/>
      <c r="E247" s="373" t="s">
        <v>1222</v>
      </c>
      <c r="F247" s="373" t="s">
        <v>1223</v>
      </c>
      <c r="G247" s="373" t="s">
        <v>577</v>
      </c>
      <c r="H247" s="373" t="s">
        <v>785</v>
      </c>
      <c r="I247" s="425">
        <v>42130</v>
      </c>
      <c r="J247" s="425">
        <v>42128</v>
      </c>
      <c r="K247" s="373"/>
      <c r="L247" s="373" t="s">
        <v>208</v>
      </c>
      <c r="M247" s="373" t="s">
        <v>209</v>
      </c>
      <c r="N247" s="425">
        <v>42137</v>
      </c>
      <c r="O247" s="373" t="s">
        <v>210</v>
      </c>
      <c r="P247" s="373" t="s">
        <v>578</v>
      </c>
      <c r="Q247" s="373" t="s">
        <v>215</v>
      </c>
      <c r="R247" s="373" t="s">
        <v>211</v>
      </c>
      <c r="S247" s="373" t="s">
        <v>212</v>
      </c>
      <c r="T247" s="373" t="s">
        <v>739</v>
      </c>
      <c r="U247" s="373">
        <v>0</v>
      </c>
      <c r="V247" s="423"/>
      <c r="W247" s="373"/>
      <c r="X247" s="323" t="s">
        <v>26</v>
      </c>
      <c r="Y247" s="373" t="s">
        <v>7</v>
      </c>
    </row>
    <row r="248" spans="1:25" s="424" customFormat="1" x14ac:dyDescent="0.25">
      <c r="A248" s="373" t="s">
        <v>1224</v>
      </c>
      <c r="B248" s="373">
        <v>814414</v>
      </c>
      <c r="C248" s="373">
        <v>0</v>
      </c>
      <c r="D248" s="373"/>
      <c r="E248" s="373" t="s">
        <v>1225</v>
      </c>
      <c r="F248" s="373" t="s">
        <v>1226</v>
      </c>
      <c r="G248" s="373" t="s">
        <v>577</v>
      </c>
      <c r="H248" s="373" t="s">
        <v>785</v>
      </c>
      <c r="I248" s="425">
        <v>42131</v>
      </c>
      <c r="J248" s="425">
        <v>42124</v>
      </c>
      <c r="K248" s="373"/>
      <c r="L248" s="373" t="s">
        <v>208</v>
      </c>
      <c r="M248" s="373" t="s">
        <v>209</v>
      </c>
      <c r="N248" s="425">
        <v>42137</v>
      </c>
      <c r="O248" s="373" t="s">
        <v>210</v>
      </c>
      <c r="P248" s="373" t="s">
        <v>578</v>
      </c>
      <c r="Q248" s="373" t="s">
        <v>215</v>
      </c>
      <c r="R248" s="373" t="s">
        <v>211</v>
      </c>
      <c r="S248" s="373" t="s">
        <v>212</v>
      </c>
      <c r="T248" s="373" t="s">
        <v>739</v>
      </c>
      <c r="U248" s="373">
        <v>0</v>
      </c>
      <c r="V248" s="423"/>
      <c r="W248" s="373">
        <v>285374</v>
      </c>
      <c r="X248" s="323" t="s">
        <v>26</v>
      </c>
      <c r="Y248" s="373" t="s">
        <v>7</v>
      </c>
    </row>
    <row r="249" spans="1:25" s="424" customFormat="1" x14ac:dyDescent="0.25">
      <c r="A249" s="373" t="s">
        <v>1227</v>
      </c>
      <c r="B249" s="373">
        <v>805754</v>
      </c>
      <c r="C249" s="373">
        <v>7</v>
      </c>
      <c r="D249" s="373"/>
      <c r="E249" s="373" t="s">
        <v>1228</v>
      </c>
      <c r="F249" s="373" t="s">
        <v>1229</v>
      </c>
      <c r="G249" s="373" t="s">
        <v>240</v>
      </c>
      <c r="H249" s="373" t="s">
        <v>631</v>
      </c>
      <c r="I249" s="425">
        <v>42130</v>
      </c>
      <c r="J249" s="425">
        <v>42036</v>
      </c>
      <c r="K249" s="425">
        <v>42369</v>
      </c>
      <c r="L249" s="373" t="s">
        <v>208</v>
      </c>
      <c r="M249" s="373" t="s">
        <v>209</v>
      </c>
      <c r="N249" s="425">
        <v>42136</v>
      </c>
      <c r="O249" s="373" t="s">
        <v>210</v>
      </c>
      <c r="P249" s="373" t="s">
        <v>631</v>
      </c>
      <c r="Q249" s="373" t="s">
        <v>215</v>
      </c>
      <c r="R249" s="373" t="s">
        <v>363</v>
      </c>
      <c r="S249" s="373" t="s">
        <v>212</v>
      </c>
      <c r="T249" s="373" t="s">
        <v>56</v>
      </c>
      <c r="U249" s="426">
        <v>2500000</v>
      </c>
      <c r="V249" s="423"/>
      <c r="W249" s="373">
        <v>583766</v>
      </c>
      <c r="X249" s="323" t="s">
        <v>26</v>
      </c>
      <c r="Y249" s="373" t="s">
        <v>2</v>
      </c>
    </row>
    <row r="250" spans="1:25" s="424" customFormat="1" x14ac:dyDescent="0.25">
      <c r="A250" s="373" t="s">
        <v>1230</v>
      </c>
      <c r="B250" s="373">
        <v>809748</v>
      </c>
      <c r="C250" s="373">
        <v>2</v>
      </c>
      <c r="D250" s="373"/>
      <c r="E250" s="373" t="s">
        <v>1231</v>
      </c>
      <c r="F250" s="373" t="s">
        <v>1232</v>
      </c>
      <c r="G250" s="373" t="s">
        <v>240</v>
      </c>
      <c r="H250" s="373" t="s">
        <v>631</v>
      </c>
      <c r="I250" s="425">
        <v>42131</v>
      </c>
      <c r="J250" s="425">
        <v>42010</v>
      </c>
      <c r="K250" s="425">
        <v>42400</v>
      </c>
      <c r="L250" s="373" t="s">
        <v>208</v>
      </c>
      <c r="M250" s="373" t="s">
        <v>209</v>
      </c>
      <c r="N250" s="425">
        <v>42136</v>
      </c>
      <c r="O250" s="373" t="s">
        <v>210</v>
      </c>
      <c r="P250" s="373" t="s">
        <v>631</v>
      </c>
      <c r="Q250" s="373" t="s">
        <v>215</v>
      </c>
      <c r="R250" s="373" t="s">
        <v>363</v>
      </c>
      <c r="S250" s="373" t="s">
        <v>212</v>
      </c>
      <c r="T250" s="373" t="s">
        <v>56</v>
      </c>
      <c r="U250" s="426">
        <v>17000000</v>
      </c>
      <c r="V250" s="423"/>
      <c r="W250" s="373">
        <v>14410</v>
      </c>
      <c r="X250" s="323" t="s">
        <v>26</v>
      </c>
      <c r="Y250" s="373" t="s">
        <v>2</v>
      </c>
    </row>
    <row r="251" spans="1:25" s="424" customFormat="1" x14ac:dyDescent="0.25">
      <c r="A251" s="373" t="s">
        <v>1233</v>
      </c>
      <c r="B251" s="373">
        <v>813339</v>
      </c>
      <c r="C251" s="373">
        <v>0</v>
      </c>
      <c r="D251" s="373"/>
      <c r="E251" s="373" t="s">
        <v>1234</v>
      </c>
      <c r="F251" s="373" t="s">
        <v>1235</v>
      </c>
      <c r="G251" s="373" t="s">
        <v>577</v>
      </c>
      <c r="H251" s="373" t="s">
        <v>785</v>
      </c>
      <c r="I251" s="425">
        <v>42019</v>
      </c>
      <c r="J251" s="425">
        <v>41974</v>
      </c>
      <c r="K251" s="373"/>
      <c r="L251" s="373" t="s">
        <v>208</v>
      </c>
      <c r="M251" s="373" t="s">
        <v>209</v>
      </c>
      <c r="N251" s="425">
        <v>42136</v>
      </c>
      <c r="O251" s="373" t="s">
        <v>210</v>
      </c>
      <c r="P251" s="373" t="s">
        <v>785</v>
      </c>
      <c r="Q251" s="373" t="s">
        <v>215</v>
      </c>
      <c r="R251" s="373" t="s">
        <v>211</v>
      </c>
      <c r="S251" s="373" t="s">
        <v>212</v>
      </c>
      <c r="T251" s="373" t="s">
        <v>739</v>
      </c>
      <c r="U251" s="426">
        <v>140000</v>
      </c>
      <c r="V251" s="423"/>
      <c r="W251" s="373"/>
      <c r="X251" s="323" t="s">
        <v>26</v>
      </c>
      <c r="Y251" s="373" t="s">
        <v>7</v>
      </c>
    </row>
    <row r="252" spans="1:25" s="424" customFormat="1" x14ac:dyDescent="0.25">
      <c r="A252" s="373" t="s">
        <v>1236</v>
      </c>
      <c r="B252" s="373">
        <v>813857</v>
      </c>
      <c r="C252" s="373">
        <v>0</v>
      </c>
      <c r="D252" s="373"/>
      <c r="E252" s="373" t="s">
        <v>656</v>
      </c>
      <c r="F252" s="373" t="s">
        <v>1237</v>
      </c>
      <c r="G252" s="373" t="s">
        <v>240</v>
      </c>
      <c r="H252" s="373" t="s">
        <v>241</v>
      </c>
      <c r="I252" s="425">
        <v>42068</v>
      </c>
      <c r="J252" s="425">
        <v>42100</v>
      </c>
      <c r="K252" s="425">
        <v>43926</v>
      </c>
      <c r="L252" s="373" t="s">
        <v>208</v>
      </c>
      <c r="M252" s="373" t="s">
        <v>209</v>
      </c>
      <c r="N252" s="425">
        <v>42136</v>
      </c>
      <c r="O252" s="373" t="s">
        <v>210</v>
      </c>
      <c r="P252" s="373" t="s">
        <v>241</v>
      </c>
      <c r="Q252" s="373" t="s">
        <v>215</v>
      </c>
      <c r="R252" s="373" t="s">
        <v>211</v>
      </c>
      <c r="S252" s="373" t="s">
        <v>212</v>
      </c>
      <c r="T252" s="373" t="s">
        <v>716</v>
      </c>
      <c r="U252" s="426">
        <v>2300000</v>
      </c>
      <c r="V252" s="423"/>
      <c r="W252" s="373">
        <v>13222</v>
      </c>
      <c r="X252" s="323" t="s">
        <v>26</v>
      </c>
      <c r="Y252" s="373" t="s">
        <v>2</v>
      </c>
    </row>
    <row r="253" spans="1:25" s="424" customFormat="1" x14ac:dyDescent="0.25">
      <c r="A253" s="373" t="s">
        <v>1238</v>
      </c>
      <c r="B253" s="373">
        <v>814217</v>
      </c>
      <c r="C253" s="373">
        <v>0</v>
      </c>
      <c r="D253" s="373"/>
      <c r="E253" s="373" t="s">
        <v>642</v>
      </c>
      <c r="F253" s="373" t="s">
        <v>2</v>
      </c>
      <c r="G253" s="373" t="s">
        <v>240</v>
      </c>
      <c r="H253" s="373" t="s">
        <v>570</v>
      </c>
      <c r="I253" s="425">
        <v>42103</v>
      </c>
      <c r="J253" s="425">
        <v>42121</v>
      </c>
      <c r="K253" s="425">
        <v>43947</v>
      </c>
      <c r="L253" s="373" t="s">
        <v>208</v>
      </c>
      <c r="M253" s="373" t="s">
        <v>209</v>
      </c>
      <c r="N253" s="425">
        <v>42135</v>
      </c>
      <c r="O253" s="373" t="s">
        <v>210</v>
      </c>
      <c r="P253" s="373" t="s">
        <v>570</v>
      </c>
      <c r="Q253" s="373" t="s">
        <v>215</v>
      </c>
      <c r="R253" s="373" t="s">
        <v>211</v>
      </c>
      <c r="S253" s="373" t="s">
        <v>212</v>
      </c>
      <c r="T253" s="373" t="s">
        <v>56</v>
      </c>
      <c r="U253" s="426">
        <v>7800000</v>
      </c>
      <c r="V253" s="423"/>
      <c r="W253" s="373">
        <v>16553</v>
      </c>
      <c r="X253" s="323" t="s">
        <v>26</v>
      </c>
      <c r="Y253" s="373" t="s">
        <v>2</v>
      </c>
    </row>
    <row r="254" spans="1:25" s="424" customFormat="1" x14ac:dyDescent="0.25">
      <c r="A254" s="373" t="s">
        <v>1239</v>
      </c>
      <c r="B254" s="373">
        <v>814303</v>
      </c>
      <c r="C254" s="373">
        <v>0</v>
      </c>
      <c r="D254" s="373"/>
      <c r="E254" s="373" t="s">
        <v>720</v>
      </c>
      <c r="F254" s="373" t="s">
        <v>1240</v>
      </c>
      <c r="G254" s="373" t="s">
        <v>240</v>
      </c>
      <c r="H254" s="373" t="s">
        <v>546</v>
      </c>
      <c r="I254" s="425">
        <v>42116</v>
      </c>
      <c r="J254" s="425">
        <v>42095</v>
      </c>
      <c r="K254" s="425">
        <v>43921</v>
      </c>
      <c r="L254" s="373" t="s">
        <v>208</v>
      </c>
      <c r="M254" s="373" t="s">
        <v>209</v>
      </c>
      <c r="N254" s="425">
        <v>42135</v>
      </c>
      <c r="O254" s="373" t="s">
        <v>210</v>
      </c>
      <c r="P254" s="373" t="s">
        <v>546</v>
      </c>
      <c r="Q254" s="373" t="s">
        <v>215</v>
      </c>
      <c r="R254" s="373" t="s">
        <v>211</v>
      </c>
      <c r="S254" s="373" t="s">
        <v>212</v>
      </c>
      <c r="T254" s="373" t="s">
        <v>717</v>
      </c>
      <c r="U254" s="426">
        <v>3149038.84</v>
      </c>
      <c r="V254" s="423"/>
      <c r="W254" s="373">
        <v>153946</v>
      </c>
      <c r="X254" s="323" t="s">
        <v>26</v>
      </c>
      <c r="Y254" s="373" t="s">
        <v>2</v>
      </c>
    </row>
    <row r="255" spans="1:25" s="430" customFormat="1" x14ac:dyDescent="0.25">
      <c r="A255" s="373" t="s">
        <v>1241</v>
      </c>
      <c r="B255" s="373">
        <v>814137</v>
      </c>
      <c r="C255" s="373">
        <v>0</v>
      </c>
      <c r="D255" s="373"/>
      <c r="E255" s="373" t="s">
        <v>1242</v>
      </c>
      <c r="F255" s="373" t="s">
        <v>1243</v>
      </c>
      <c r="G255" s="373" t="s">
        <v>577</v>
      </c>
      <c r="H255" s="373" t="s">
        <v>214</v>
      </c>
      <c r="I255" s="425">
        <v>42088</v>
      </c>
      <c r="J255" s="425">
        <v>42086</v>
      </c>
      <c r="K255" s="373"/>
      <c r="L255" s="373" t="s">
        <v>208</v>
      </c>
      <c r="M255" s="373" t="s">
        <v>209</v>
      </c>
      <c r="N255" s="425">
        <v>42134</v>
      </c>
      <c r="O255" s="373" t="s">
        <v>210</v>
      </c>
      <c r="P255" s="373" t="s">
        <v>214</v>
      </c>
      <c r="Q255" s="373" t="s">
        <v>215</v>
      </c>
      <c r="R255" s="373" t="s">
        <v>211</v>
      </c>
      <c r="S255" s="373" t="s">
        <v>212</v>
      </c>
      <c r="T255" s="373" t="s">
        <v>716</v>
      </c>
      <c r="U255" s="426">
        <v>140000</v>
      </c>
      <c r="V255" s="423"/>
      <c r="W255" s="373">
        <v>140887</v>
      </c>
      <c r="X255" s="323" t="s">
        <v>26</v>
      </c>
      <c r="Y255" s="373" t="s">
        <v>7</v>
      </c>
    </row>
    <row r="256" spans="1:25" s="424" customFormat="1" x14ac:dyDescent="0.25">
      <c r="A256" s="373" t="s">
        <v>1244</v>
      </c>
      <c r="B256" s="373">
        <v>814144</v>
      </c>
      <c r="C256" s="373">
        <v>0</v>
      </c>
      <c r="D256" s="373"/>
      <c r="E256" s="373" t="s">
        <v>1245</v>
      </c>
      <c r="F256" s="373" t="s">
        <v>1246</v>
      </c>
      <c r="G256" s="373" t="s">
        <v>577</v>
      </c>
      <c r="H256" s="373" t="s">
        <v>214</v>
      </c>
      <c r="I256" s="425">
        <v>42089</v>
      </c>
      <c r="J256" s="425">
        <v>42086</v>
      </c>
      <c r="K256" s="373"/>
      <c r="L256" s="373" t="s">
        <v>208</v>
      </c>
      <c r="M256" s="373" t="s">
        <v>209</v>
      </c>
      <c r="N256" s="425">
        <v>42134</v>
      </c>
      <c r="O256" s="373" t="s">
        <v>210</v>
      </c>
      <c r="P256" s="373" t="s">
        <v>214</v>
      </c>
      <c r="Q256" s="373" t="s">
        <v>215</v>
      </c>
      <c r="R256" s="373" t="s">
        <v>211</v>
      </c>
      <c r="S256" s="373" t="s">
        <v>212</v>
      </c>
      <c r="T256" s="373" t="s">
        <v>716</v>
      </c>
      <c r="U256" s="426">
        <v>140000</v>
      </c>
      <c r="V256" s="423"/>
      <c r="W256" s="373"/>
      <c r="X256" s="323" t="s">
        <v>26</v>
      </c>
      <c r="Y256" s="373" t="s">
        <v>7</v>
      </c>
    </row>
    <row r="257" spans="1:25" s="424" customFormat="1" x14ac:dyDescent="0.25">
      <c r="A257" s="373" t="s">
        <v>1247</v>
      </c>
      <c r="B257" s="373" t="s">
        <v>536</v>
      </c>
      <c r="C257" s="373">
        <v>2</v>
      </c>
      <c r="D257" s="373"/>
      <c r="E257" s="373" t="s">
        <v>537</v>
      </c>
      <c r="F257" s="373" t="s">
        <v>1248</v>
      </c>
      <c r="G257" s="373" t="s">
        <v>224</v>
      </c>
      <c r="H257" s="373" t="s">
        <v>207</v>
      </c>
      <c r="I257" s="425">
        <v>42083</v>
      </c>
      <c r="J257" s="425">
        <v>42017</v>
      </c>
      <c r="K257" s="425">
        <v>42381</v>
      </c>
      <c r="L257" s="373" t="s">
        <v>208</v>
      </c>
      <c r="M257" s="373" t="s">
        <v>209</v>
      </c>
      <c r="N257" s="425">
        <v>42132</v>
      </c>
      <c r="O257" s="373" t="s">
        <v>210</v>
      </c>
      <c r="P257" s="373" t="s">
        <v>207</v>
      </c>
      <c r="Q257" s="373" t="s">
        <v>211</v>
      </c>
      <c r="R257" s="373" t="s">
        <v>211</v>
      </c>
      <c r="S257" s="373"/>
      <c r="T257" s="373" t="s">
        <v>56</v>
      </c>
      <c r="U257" s="426">
        <v>21800000</v>
      </c>
      <c r="V257" s="423"/>
      <c r="W257" s="373">
        <v>615901</v>
      </c>
      <c r="X257" s="323" t="s">
        <v>26</v>
      </c>
      <c r="Y257" s="373" t="s">
        <v>4</v>
      </c>
    </row>
    <row r="258" spans="1:25" s="431" customFormat="1" x14ac:dyDescent="0.25">
      <c r="A258" s="373" t="s">
        <v>1249</v>
      </c>
      <c r="B258" s="373">
        <v>813376</v>
      </c>
      <c r="C258" s="373">
        <v>0</v>
      </c>
      <c r="D258" s="373"/>
      <c r="E258" s="373" t="s">
        <v>1250</v>
      </c>
      <c r="F258" s="373" t="s">
        <v>1251</v>
      </c>
      <c r="G258" s="373" t="s">
        <v>577</v>
      </c>
      <c r="H258" s="373" t="s">
        <v>785</v>
      </c>
      <c r="I258" s="425">
        <v>42030</v>
      </c>
      <c r="J258" s="425">
        <v>41971</v>
      </c>
      <c r="K258" s="373"/>
      <c r="L258" s="373" t="s">
        <v>208</v>
      </c>
      <c r="M258" s="373" t="s">
        <v>209</v>
      </c>
      <c r="N258" s="425">
        <v>42132</v>
      </c>
      <c r="O258" s="373" t="s">
        <v>210</v>
      </c>
      <c r="P258" s="373" t="s">
        <v>578</v>
      </c>
      <c r="Q258" s="373" t="s">
        <v>215</v>
      </c>
      <c r="R258" s="373" t="s">
        <v>211</v>
      </c>
      <c r="S258" s="373" t="s">
        <v>212</v>
      </c>
      <c r="T258" s="373" t="s">
        <v>786</v>
      </c>
      <c r="U258" s="373">
        <v>0</v>
      </c>
      <c r="V258" s="423"/>
      <c r="W258" s="373">
        <v>287728</v>
      </c>
      <c r="X258" s="323" t="s">
        <v>26</v>
      </c>
      <c r="Y258" s="373" t="s">
        <v>7</v>
      </c>
    </row>
    <row r="259" spans="1:25" s="430" customFormat="1" x14ac:dyDescent="0.25">
      <c r="A259" s="373" t="s">
        <v>1252</v>
      </c>
      <c r="B259" s="373">
        <v>814090</v>
      </c>
      <c r="C259" s="373">
        <v>0</v>
      </c>
      <c r="D259" s="373"/>
      <c r="E259" s="373" t="s">
        <v>652</v>
      </c>
      <c r="F259" s="373" t="s">
        <v>1253</v>
      </c>
      <c r="G259" s="373" t="s">
        <v>240</v>
      </c>
      <c r="H259" s="373" t="s">
        <v>207</v>
      </c>
      <c r="I259" s="425">
        <v>42083</v>
      </c>
      <c r="J259" s="425">
        <v>42095</v>
      </c>
      <c r="K259" s="425">
        <v>43921</v>
      </c>
      <c r="L259" s="373" t="s">
        <v>208</v>
      </c>
      <c r="M259" s="373" t="s">
        <v>209</v>
      </c>
      <c r="N259" s="425">
        <v>42132</v>
      </c>
      <c r="O259" s="373" t="s">
        <v>210</v>
      </c>
      <c r="P259" s="373" t="s">
        <v>207</v>
      </c>
      <c r="Q259" s="373" t="s">
        <v>215</v>
      </c>
      <c r="R259" s="373" t="s">
        <v>211</v>
      </c>
      <c r="S259" s="373" t="s">
        <v>212</v>
      </c>
      <c r="T259" s="373" t="s">
        <v>56</v>
      </c>
      <c r="U259" s="373">
        <v>0</v>
      </c>
      <c r="V259" s="423"/>
      <c r="W259" s="373">
        <v>637507</v>
      </c>
      <c r="X259" s="323" t="s">
        <v>26</v>
      </c>
      <c r="Y259" s="373" t="s">
        <v>2</v>
      </c>
    </row>
    <row r="260" spans="1:25" s="424" customFormat="1" x14ac:dyDescent="0.25">
      <c r="A260" s="373" t="s">
        <v>1254</v>
      </c>
      <c r="B260" s="373">
        <v>809182</v>
      </c>
      <c r="C260" s="373">
        <v>2</v>
      </c>
      <c r="D260" s="373"/>
      <c r="E260" s="373" t="s">
        <v>711</v>
      </c>
      <c r="F260" s="373" t="s">
        <v>1255</v>
      </c>
      <c r="G260" s="373" t="s">
        <v>240</v>
      </c>
      <c r="H260" s="373" t="s">
        <v>631</v>
      </c>
      <c r="I260" s="425">
        <v>42114</v>
      </c>
      <c r="J260" s="425">
        <v>42125</v>
      </c>
      <c r="K260" s="425">
        <v>42490</v>
      </c>
      <c r="L260" s="373" t="s">
        <v>208</v>
      </c>
      <c r="M260" s="373" t="s">
        <v>209</v>
      </c>
      <c r="N260" s="425">
        <v>42130</v>
      </c>
      <c r="O260" s="373" t="s">
        <v>210</v>
      </c>
      <c r="P260" s="373" t="s">
        <v>631</v>
      </c>
      <c r="Q260" s="373" t="s">
        <v>215</v>
      </c>
      <c r="R260" s="373" t="s">
        <v>363</v>
      </c>
      <c r="S260" s="373" t="s">
        <v>212</v>
      </c>
      <c r="T260" s="373" t="s">
        <v>56</v>
      </c>
      <c r="U260" s="426">
        <v>2900000</v>
      </c>
      <c r="V260" s="423"/>
      <c r="W260" s="373"/>
      <c r="X260" s="323" t="s">
        <v>26</v>
      </c>
      <c r="Y260" s="373" t="s">
        <v>2</v>
      </c>
    </row>
    <row r="261" spans="1:25" s="429" customFormat="1" x14ac:dyDescent="0.25">
      <c r="A261" s="373" t="s">
        <v>1256</v>
      </c>
      <c r="B261" s="373">
        <v>812803</v>
      </c>
      <c r="C261" s="373">
        <v>0</v>
      </c>
      <c r="D261" s="373"/>
      <c r="E261" s="373" t="s">
        <v>1257</v>
      </c>
      <c r="F261" s="373" t="s">
        <v>1258</v>
      </c>
      <c r="G261" s="373" t="s">
        <v>577</v>
      </c>
      <c r="H261" s="373" t="s">
        <v>785</v>
      </c>
      <c r="I261" s="425">
        <v>41929</v>
      </c>
      <c r="J261" s="425">
        <v>41913</v>
      </c>
      <c r="K261" s="373"/>
      <c r="L261" s="373" t="s">
        <v>208</v>
      </c>
      <c r="M261" s="373" t="s">
        <v>209</v>
      </c>
      <c r="N261" s="425">
        <v>42130</v>
      </c>
      <c r="O261" s="373" t="s">
        <v>210</v>
      </c>
      <c r="P261" s="373" t="s">
        <v>578</v>
      </c>
      <c r="Q261" s="373" t="s">
        <v>215</v>
      </c>
      <c r="R261" s="373" t="s">
        <v>211</v>
      </c>
      <c r="S261" s="373" t="s">
        <v>212</v>
      </c>
      <c r="T261" s="373" t="s">
        <v>716</v>
      </c>
      <c r="U261" s="426">
        <v>140000</v>
      </c>
      <c r="V261" s="423"/>
      <c r="W261" s="373"/>
      <c r="X261" s="323" t="s">
        <v>26</v>
      </c>
      <c r="Y261" s="373" t="s">
        <v>7</v>
      </c>
    </row>
    <row r="262" spans="1:25" s="424" customFormat="1" x14ac:dyDescent="0.25">
      <c r="A262" s="373" t="s">
        <v>1259</v>
      </c>
      <c r="B262" s="373">
        <v>813018</v>
      </c>
      <c r="C262" s="373">
        <v>0</v>
      </c>
      <c r="D262" s="373"/>
      <c r="E262" s="373" t="s">
        <v>1260</v>
      </c>
      <c r="F262" s="373" t="s">
        <v>1261</v>
      </c>
      <c r="G262" s="373" t="s">
        <v>577</v>
      </c>
      <c r="H262" s="373" t="s">
        <v>785</v>
      </c>
      <c r="I262" s="425">
        <v>41963</v>
      </c>
      <c r="J262" s="425">
        <v>41946</v>
      </c>
      <c r="K262" s="373"/>
      <c r="L262" s="373" t="s">
        <v>208</v>
      </c>
      <c r="M262" s="373" t="s">
        <v>209</v>
      </c>
      <c r="N262" s="425">
        <v>42130</v>
      </c>
      <c r="O262" s="373" t="s">
        <v>210</v>
      </c>
      <c r="P262" s="373" t="s">
        <v>578</v>
      </c>
      <c r="Q262" s="373" t="s">
        <v>215</v>
      </c>
      <c r="R262" s="373" t="s">
        <v>211</v>
      </c>
      <c r="S262" s="373" t="s">
        <v>212</v>
      </c>
      <c r="T262" s="373" t="s">
        <v>739</v>
      </c>
      <c r="U262" s="426">
        <v>140000</v>
      </c>
      <c r="V262" s="423"/>
      <c r="W262" s="373"/>
      <c r="X262" s="323" t="s">
        <v>26</v>
      </c>
      <c r="Y262" s="373" t="s">
        <v>7</v>
      </c>
    </row>
    <row r="263" spans="1:25" s="424" customFormat="1" x14ac:dyDescent="0.25">
      <c r="A263" s="373" t="s">
        <v>1262</v>
      </c>
      <c r="B263" s="373">
        <v>813221</v>
      </c>
      <c r="C263" s="373">
        <v>0</v>
      </c>
      <c r="D263" s="373"/>
      <c r="E263" s="373" t="s">
        <v>1263</v>
      </c>
      <c r="F263" s="373" t="s">
        <v>1264</v>
      </c>
      <c r="G263" s="373" t="s">
        <v>577</v>
      </c>
      <c r="H263" s="373" t="s">
        <v>785</v>
      </c>
      <c r="I263" s="425">
        <v>41990</v>
      </c>
      <c r="J263" s="425">
        <v>41974</v>
      </c>
      <c r="K263" s="373"/>
      <c r="L263" s="373" t="s">
        <v>208</v>
      </c>
      <c r="M263" s="373" t="s">
        <v>209</v>
      </c>
      <c r="N263" s="425">
        <v>42130</v>
      </c>
      <c r="O263" s="373" t="s">
        <v>210</v>
      </c>
      <c r="P263" s="373" t="s">
        <v>578</v>
      </c>
      <c r="Q263" s="373" t="s">
        <v>215</v>
      </c>
      <c r="R263" s="373" t="s">
        <v>211</v>
      </c>
      <c r="S263" s="373" t="s">
        <v>212</v>
      </c>
      <c r="T263" s="373" t="s">
        <v>56</v>
      </c>
      <c r="U263" s="426">
        <v>140000</v>
      </c>
      <c r="V263" s="423"/>
      <c r="W263" s="373">
        <v>285362</v>
      </c>
      <c r="X263" s="323" t="s">
        <v>26</v>
      </c>
      <c r="Y263" s="373" t="s">
        <v>7</v>
      </c>
    </row>
    <row r="264" spans="1:25" s="424" customFormat="1" x14ac:dyDescent="0.25">
      <c r="A264" s="373" t="s">
        <v>1265</v>
      </c>
      <c r="B264" s="373">
        <v>813292</v>
      </c>
      <c r="C264" s="373">
        <v>0</v>
      </c>
      <c r="D264" s="373"/>
      <c r="E264" s="373" t="s">
        <v>1266</v>
      </c>
      <c r="F264" s="373" t="s">
        <v>1267</v>
      </c>
      <c r="G264" s="373" t="s">
        <v>577</v>
      </c>
      <c r="H264" s="373" t="s">
        <v>785</v>
      </c>
      <c r="I264" s="425">
        <v>42012</v>
      </c>
      <c r="J264" s="425">
        <v>41974</v>
      </c>
      <c r="K264" s="373"/>
      <c r="L264" s="373" t="s">
        <v>208</v>
      </c>
      <c r="M264" s="373" t="s">
        <v>209</v>
      </c>
      <c r="N264" s="425">
        <v>42130</v>
      </c>
      <c r="O264" s="373" t="s">
        <v>210</v>
      </c>
      <c r="P264" s="373" t="s">
        <v>578</v>
      </c>
      <c r="Q264" s="373" t="s">
        <v>215</v>
      </c>
      <c r="R264" s="373" t="s">
        <v>211</v>
      </c>
      <c r="S264" s="373" t="s">
        <v>212</v>
      </c>
      <c r="T264" s="373" t="s">
        <v>739</v>
      </c>
      <c r="U264" s="426">
        <v>140000</v>
      </c>
      <c r="V264" s="423"/>
      <c r="W264" s="373"/>
      <c r="X264" s="323" t="s">
        <v>26</v>
      </c>
      <c r="Y264" s="373" t="s">
        <v>7</v>
      </c>
    </row>
    <row r="265" spans="1:25" s="429" customFormat="1" x14ac:dyDescent="0.25">
      <c r="A265" s="373" t="s">
        <v>1268</v>
      </c>
      <c r="B265" s="373" t="s">
        <v>636</v>
      </c>
      <c r="C265" s="373">
        <v>0</v>
      </c>
      <c r="D265" s="373"/>
      <c r="E265" s="373" t="s">
        <v>654</v>
      </c>
      <c r="F265" s="373" t="s">
        <v>1269</v>
      </c>
      <c r="G265" s="373" t="s">
        <v>224</v>
      </c>
      <c r="H265" s="373" t="s">
        <v>241</v>
      </c>
      <c r="I265" s="425">
        <v>42088</v>
      </c>
      <c r="J265" s="425">
        <v>42100</v>
      </c>
      <c r="K265" s="425">
        <v>42643</v>
      </c>
      <c r="L265" s="373" t="s">
        <v>208</v>
      </c>
      <c r="M265" s="373" t="s">
        <v>209</v>
      </c>
      <c r="N265" s="425">
        <v>42129</v>
      </c>
      <c r="O265" s="373" t="s">
        <v>210</v>
      </c>
      <c r="P265" s="373" t="s">
        <v>241</v>
      </c>
      <c r="Q265" s="373" t="s">
        <v>215</v>
      </c>
      <c r="R265" s="373" t="s">
        <v>211</v>
      </c>
      <c r="S265" s="373" t="s">
        <v>212</v>
      </c>
      <c r="T265" s="373" t="s">
        <v>716</v>
      </c>
      <c r="U265" s="426">
        <v>750000</v>
      </c>
      <c r="V265" s="423"/>
      <c r="W265" s="373">
        <v>26770</v>
      </c>
      <c r="X265" s="323" t="s">
        <v>26</v>
      </c>
      <c r="Y265" s="373" t="s">
        <v>4</v>
      </c>
    </row>
    <row r="266" spans="1:25" s="424" customFormat="1" x14ac:dyDescent="0.25">
      <c r="A266" s="373" t="s">
        <v>1270</v>
      </c>
      <c r="B266" s="373" t="s">
        <v>637</v>
      </c>
      <c r="C266" s="373">
        <v>0</v>
      </c>
      <c r="D266" s="373"/>
      <c r="E266" s="373" t="s">
        <v>372</v>
      </c>
      <c r="F266" s="373" t="s">
        <v>1271</v>
      </c>
      <c r="G266" s="373" t="s">
        <v>224</v>
      </c>
      <c r="H266" s="373" t="s">
        <v>241</v>
      </c>
      <c r="I266" s="425">
        <v>42088</v>
      </c>
      <c r="J266" s="425">
        <v>42100</v>
      </c>
      <c r="K266" s="425">
        <v>42643</v>
      </c>
      <c r="L266" s="373" t="s">
        <v>208</v>
      </c>
      <c r="M266" s="373" t="s">
        <v>209</v>
      </c>
      <c r="N266" s="425">
        <v>42129</v>
      </c>
      <c r="O266" s="373" t="s">
        <v>210</v>
      </c>
      <c r="P266" s="373" t="s">
        <v>241</v>
      </c>
      <c r="Q266" s="373" t="s">
        <v>215</v>
      </c>
      <c r="R266" s="373" t="s">
        <v>211</v>
      </c>
      <c r="S266" s="373" t="s">
        <v>212</v>
      </c>
      <c r="T266" s="373" t="s">
        <v>716</v>
      </c>
      <c r="U266" s="426">
        <v>250000</v>
      </c>
      <c r="V266" s="423"/>
      <c r="W266" s="373">
        <v>195291</v>
      </c>
      <c r="X266" s="323" t="s">
        <v>26</v>
      </c>
      <c r="Y266" s="373" t="s">
        <v>4</v>
      </c>
    </row>
    <row r="267" spans="1:25" s="424" customFormat="1" x14ac:dyDescent="0.25">
      <c r="A267" s="373" t="s">
        <v>1272</v>
      </c>
      <c r="B267" s="373">
        <v>812551</v>
      </c>
      <c r="C267" s="373">
        <v>0</v>
      </c>
      <c r="D267" s="373"/>
      <c r="E267" s="373" t="s">
        <v>1273</v>
      </c>
      <c r="F267" s="373" t="s">
        <v>1274</v>
      </c>
      <c r="G267" s="373" t="s">
        <v>577</v>
      </c>
      <c r="H267" s="373" t="s">
        <v>785</v>
      </c>
      <c r="I267" s="425">
        <v>41904</v>
      </c>
      <c r="J267" s="425">
        <v>41883</v>
      </c>
      <c r="K267" s="373"/>
      <c r="L267" s="373" t="s">
        <v>208</v>
      </c>
      <c r="M267" s="373" t="s">
        <v>209</v>
      </c>
      <c r="N267" s="425">
        <v>42129</v>
      </c>
      <c r="O267" s="373" t="s">
        <v>210</v>
      </c>
      <c r="P267" s="373" t="s">
        <v>578</v>
      </c>
      <c r="Q267" s="373" t="s">
        <v>215</v>
      </c>
      <c r="R267" s="373" t="s">
        <v>211</v>
      </c>
      <c r="S267" s="373" t="s">
        <v>212</v>
      </c>
      <c r="T267" s="373" t="s">
        <v>243</v>
      </c>
      <c r="U267" s="373">
        <v>0</v>
      </c>
      <c r="V267" s="423"/>
      <c r="W267" s="373"/>
      <c r="X267" s="323" t="s">
        <v>26</v>
      </c>
      <c r="Y267" s="373" t="s">
        <v>7</v>
      </c>
    </row>
    <row r="268" spans="1:25" s="424" customFormat="1" x14ac:dyDescent="0.25">
      <c r="A268" s="373" t="s">
        <v>1275</v>
      </c>
      <c r="B268" s="373">
        <v>813169</v>
      </c>
      <c r="C268" s="373">
        <v>0</v>
      </c>
      <c r="D268" s="373"/>
      <c r="E268" s="373" t="s">
        <v>737</v>
      </c>
      <c r="F268" s="373" t="s">
        <v>1276</v>
      </c>
      <c r="G268" s="373" t="s">
        <v>577</v>
      </c>
      <c r="H268" s="373" t="s">
        <v>785</v>
      </c>
      <c r="I268" s="425">
        <v>41983</v>
      </c>
      <c r="J268" s="425">
        <v>41971</v>
      </c>
      <c r="K268" s="373"/>
      <c r="L268" s="373" t="s">
        <v>208</v>
      </c>
      <c r="M268" s="373" t="s">
        <v>209</v>
      </c>
      <c r="N268" s="425">
        <v>42129</v>
      </c>
      <c r="O268" s="373" t="s">
        <v>210</v>
      </c>
      <c r="P268" s="373" t="s">
        <v>578</v>
      </c>
      <c r="Q268" s="373" t="s">
        <v>215</v>
      </c>
      <c r="R268" s="373" t="s">
        <v>211</v>
      </c>
      <c r="S268" s="373" t="s">
        <v>212</v>
      </c>
      <c r="T268" s="373" t="s">
        <v>739</v>
      </c>
      <c r="U268" s="373">
        <v>0</v>
      </c>
      <c r="V268" s="423"/>
      <c r="W268" s="373"/>
      <c r="X268" s="323" t="s">
        <v>26</v>
      </c>
      <c r="Y268" s="373" t="s">
        <v>7</v>
      </c>
    </row>
    <row r="269" spans="1:25" s="424" customFormat="1" x14ac:dyDescent="0.25">
      <c r="A269" s="373" t="s">
        <v>1277</v>
      </c>
      <c r="B269" s="373">
        <v>813215</v>
      </c>
      <c r="C269" s="373">
        <v>0</v>
      </c>
      <c r="D269" s="373"/>
      <c r="E269" s="373" t="s">
        <v>1278</v>
      </c>
      <c r="F269" s="373" t="s">
        <v>1279</v>
      </c>
      <c r="G269" s="373" t="s">
        <v>577</v>
      </c>
      <c r="H269" s="373" t="s">
        <v>785</v>
      </c>
      <c r="I269" s="425">
        <v>41990</v>
      </c>
      <c r="J269" s="425">
        <v>41974</v>
      </c>
      <c r="K269" s="373"/>
      <c r="L269" s="373" t="s">
        <v>208</v>
      </c>
      <c r="M269" s="373" t="s">
        <v>209</v>
      </c>
      <c r="N269" s="425">
        <v>42129</v>
      </c>
      <c r="O269" s="373" t="s">
        <v>210</v>
      </c>
      <c r="P269" s="373" t="s">
        <v>578</v>
      </c>
      <c r="Q269" s="373" t="s">
        <v>215</v>
      </c>
      <c r="R269" s="373" t="s">
        <v>211</v>
      </c>
      <c r="S269" s="373" t="s">
        <v>212</v>
      </c>
      <c r="T269" s="373" t="s">
        <v>56</v>
      </c>
      <c r="U269" s="426">
        <v>140000</v>
      </c>
      <c r="V269" s="423"/>
      <c r="W269" s="373">
        <v>285348</v>
      </c>
      <c r="X269" s="323" t="s">
        <v>26</v>
      </c>
      <c r="Y269" s="373" t="s">
        <v>7</v>
      </c>
    </row>
    <row r="270" spans="1:25" s="424" customFormat="1" x14ac:dyDescent="0.25">
      <c r="A270" s="373" t="s">
        <v>1280</v>
      </c>
      <c r="B270" s="373">
        <v>813610</v>
      </c>
      <c r="C270" s="373">
        <v>0</v>
      </c>
      <c r="D270" s="373"/>
      <c r="E270" s="373" t="s">
        <v>1281</v>
      </c>
      <c r="F270" s="373" t="s">
        <v>1282</v>
      </c>
      <c r="G270" s="373" t="s">
        <v>577</v>
      </c>
      <c r="H270" s="373" t="s">
        <v>785</v>
      </c>
      <c r="I270" s="425">
        <v>42046</v>
      </c>
      <c r="J270" s="425">
        <v>41976</v>
      </c>
      <c r="K270" s="373"/>
      <c r="L270" s="373" t="s">
        <v>208</v>
      </c>
      <c r="M270" s="373" t="s">
        <v>209</v>
      </c>
      <c r="N270" s="425">
        <v>42129</v>
      </c>
      <c r="O270" s="373" t="s">
        <v>210</v>
      </c>
      <c r="P270" s="373" t="s">
        <v>578</v>
      </c>
      <c r="Q270" s="373" t="s">
        <v>215</v>
      </c>
      <c r="R270" s="373" t="s">
        <v>211</v>
      </c>
      <c r="S270" s="373" t="s">
        <v>212</v>
      </c>
      <c r="T270" s="373" t="s">
        <v>739</v>
      </c>
      <c r="U270" s="426">
        <v>140000</v>
      </c>
      <c r="V270" s="423"/>
      <c r="W270" s="373">
        <v>285373</v>
      </c>
      <c r="X270" s="323" t="s">
        <v>26</v>
      </c>
      <c r="Y270" s="373" t="s">
        <v>7</v>
      </c>
    </row>
    <row r="271" spans="1:25" s="424" customFormat="1" x14ac:dyDescent="0.25">
      <c r="A271" s="373" t="s">
        <v>1283</v>
      </c>
      <c r="B271" s="373">
        <v>814238</v>
      </c>
      <c r="C271" s="373">
        <v>0</v>
      </c>
      <c r="D271" s="373"/>
      <c r="E271" s="373" t="s">
        <v>1284</v>
      </c>
      <c r="F271" s="373" t="s">
        <v>1285</v>
      </c>
      <c r="G271" s="373" t="s">
        <v>577</v>
      </c>
      <c r="H271" s="373" t="s">
        <v>785</v>
      </c>
      <c r="I271" s="425">
        <v>42107</v>
      </c>
      <c r="J271" s="425">
        <v>42046</v>
      </c>
      <c r="K271" s="373"/>
      <c r="L271" s="373" t="s">
        <v>208</v>
      </c>
      <c r="M271" s="373" t="s">
        <v>209</v>
      </c>
      <c r="N271" s="425">
        <v>42129</v>
      </c>
      <c r="O271" s="373" t="s">
        <v>210</v>
      </c>
      <c r="P271" s="373" t="s">
        <v>578</v>
      </c>
      <c r="Q271" s="373" t="s">
        <v>215</v>
      </c>
      <c r="R271" s="373" t="s">
        <v>211</v>
      </c>
      <c r="S271" s="373" t="s">
        <v>212</v>
      </c>
      <c r="T271" s="373" t="s">
        <v>716</v>
      </c>
      <c r="U271" s="426">
        <v>14000</v>
      </c>
      <c r="V271" s="423"/>
      <c r="W271" s="373"/>
      <c r="X271" s="323" t="s">
        <v>26</v>
      </c>
      <c r="Y271" s="373" t="s">
        <v>7</v>
      </c>
    </row>
    <row r="272" spans="1:25" s="424" customFormat="1" x14ac:dyDescent="0.25">
      <c r="A272" s="373" t="s">
        <v>1286</v>
      </c>
      <c r="B272" s="373">
        <v>814284</v>
      </c>
      <c r="C272" s="373">
        <v>0</v>
      </c>
      <c r="D272" s="373"/>
      <c r="E272" s="373" t="s">
        <v>1287</v>
      </c>
      <c r="F272" s="373" t="s">
        <v>1288</v>
      </c>
      <c r="G272" s="373" t="s">
        <v>577</v>
      </c>
      <c r="H272" s="373" t="s">
        <v>785</v>
      </c>
      <c r="I272" s="425">
        <v>42114</v>
      </c>
      <c r="J272" s="425">
        <v>42109</v>
      </c>
      <c r="K272" s="373"/>
      <c r="L272" s="373" t="s">
        <v>208</v>
      </c>
      <c r="M272" s="373" t="s">
        <v>209</v>
      </c>
      <c r="N272" s="425">
        <v>42129</v>
      </c>
      <c r="O272" s="373" t="s">
        <v>210</v>
      </c>
      <c r="P272" s="373" t="s">
        <v>578</v>
      </c>
      <c r="Q272" s="373" t="s">
        <v>215</v>
      </c>
      <c r="R272" s="373" t="s">
        <v>211</v>
      </c>
      <c r="S272" s="373" t="s">
        <v>212</v>
      </c>
      <c r="T272" s="373" t="s">
        <v>786</v>
      </c>
      <c r="U272" s="426">
        <v>140000</v>
      </c>
      <c r="V272" s="423"/>
      <c r="W272" s="373"/>
      <c r="X272" s="323" t="s">
        <v>26</v>
      </c>
      <c r="Y272" s="373" t="s">
        <v>7</v>
      </c>
    </row>
    <row r="273" spans="1:25" s="424" customFormat="1" x14ac:dyDescent="0.25">
      <c r="A273" s="373" t="s">
        <v>1289</v>
      </c>
      <c r="B273" s="373" t="s">
        <v>638</v>
      </c>
      <c r="C273" s="373">
        <v>0</v>
      </c>
      <c r="D273" s="373"/>
      <c r="E273" s="373" t="s">
        <v>657</v>
      </c>
      <c r="F273" s="373" t="s">
        <v>1290</v>
      </c>
      <c r="G273" s="373" t="s">
        <v>224</v>
      </c>
      <c r="H273" s="373" t="s">
        <v>633</v>
      </c>
      <c r="I273" s="425">
        <v>41540</v>
      </c>
      <c r="J273" s="425">
        <v>41540</v>
      </c>
      <c r="K273" s="425">
        <v>42270</v>
      </c>
      <c r="L273" s="373" t="s">
        <v>208</v>
      </c>
      <c r="M273" s="373" t="s">
        <v>209</v>
      </c>
      <c r="N273" s="425">
        <v>42128</v>
      </c>
      <c r="O273" s="373" t="s">
        <v>210</v>
      </c>
      <c r="P273" s="373" t="s">
        <v>633</v>
      </c>
      <c r="Q273" s="373" t="s">
        <v>215</v>
      </c>
      <c r="R273" s="373" t="s">
        <v>211</v>
      </c>
      <c r="S273" s="373" t="s">
        <v>212</v>
      </c>
      <c r="T273" s="373" t="s">
        <v>56</v>
      </c>
      <c r="U273" s="426">
        <v>1500000</v>
      </c>
      <c r="V273" s="423"/>
      <c r="W273" s="373"/>
      <c r="X273" s="323" t="s">
        <v>26</v>
      </c>
      <c r="Y273" s="373" t="s">
        <v>4</v>
      </c>
    </row>
    <row r="274" spans="1:25" s="429" customFormat="1" x14ac:dyDescent="0.25">
      <c r="A274" s="373" t="s">
        <v>1291</v>
      </c>
      <c r="B274" s="373" t="s">
        <v>639</v>
      </c>
      <c r="C274" s="373">
        <v>0</v>
      </c>
      <c r="D274" s="373"/>
      <c r="E274" s="373" t="s">
        <v>658</v>
      </c>
      <c r="F274" s="373" t="s">
        <v>1292</v>
      </c>
      <c r="G274" s="373" t="s">
        <v>224</v>
      </c>
      <c r="H274" s="373" t="s">
        <v>633</v>
      </c>
      <c r="I274" s="425">
        <v>41848</v>
      </c>
      <c r="J274" s="425">
        <v>41851</v>
      </c>
      <c r="K274" s="425">
        <v>42369</v>
      </c>
      <c r="L274" s="373" t="s">
        <v>208</v>
      </c>
      <c r="M274" s="373" t="s">
        <v>209</v>
      </c>
      <c r="N274" s="425">
        <v>42128</v>
      </c>
      <c r="O274" s="373" t="s">
        <v>210</v>
      </c>
      <c r="P274" s="373" t="s">
        <v>633</v>
      </c>
      <c r="Q274" s="373" t="s">
        <v>215</v>
      </c>
      <c r="R274" s="373" t="s">
        <v>211</v>
      </c>
      <c r="S274" s="373" t="s">
        <v>212</v>
      </c>
      <c r="T274" s="373" t="s">
        <v>56</v>
      </c>
      <c r="U274" s="426">
        <v>750000</v>
      </c>
      <c r="V274" s="423"/>
      <c r="W274" s="373">
        <v>6060</v>
      </c>
      <c r="X274" s="323" t="s">
        <v>26</v>
      </c>
      <c r="Y274" s="373" t="s">
        <v>4</v>
      </c>
    </row>
    <row r="275" spans="1:25" s="429" customFormat="1" x14ac:dyDescent="0.25">
      <c r="A275" s="373" t="s">
        <v>1293</v>
      </c>
      <c r="B275" s="373">
        <v>812755</v>
      </c>
      <c r="C275" s="373">
        <v>0</v>
      </c>
      <c r="D275" s="373"/>
      <c r="E275" s="373" t="s">
        <v>1294</v>
      </c>
      <c r="F275" s="373" t="s">
        <v>1295</v>
      </c>
      <c r="G275" s="373" t="s">
        <v>577</v>
      </c>
      <c r="H275" s="373" t="s">
        <v>785</v>
      </c>
      <c r="I275" s="425">
        <v>41922</v>
      </c>
      <c r="J275" s="425">
        <v>41911</v>
      </c>
      <c r="K275" s="373"/>
      <c r="L275" s="373" t="s">
        <v>208</v>
      </c>
      <c r="M275" s="373" t="s">
        <v>209</v>
      </c>
      <c r="N275" s="425">
        <v>42128</v>
      </c>
      <c r="O275" s="373" t="s">
        <v>210</v>
      </c>
      <c r="P275" s="373" t="s">
        <v>578</v>
      </c>
      <c r="Q275" s="373" t="s">
        <v>215</v>
      </c>
      <c r="R275" s="373" t="s">
        <v>211</v>
      </c>
      <c r="S275" s="373" t="s">
        <v>212</v>
      </c>
      <c r="T275" s="373" t="s">
        <v>243</v>
      </c>
      <c r="U275" s="426">
        <v>140000</v>
      </c>
      <c r="V275" s="423"/>
      <c r="W275" s="373"/>
      <c r="X275" s="323" t="s">
        <v>26</v>
      </c>
      <c r="Y275" s="373" t="s">
        <v>7</v>
      </c>
    </row>
    <row r="276" spans="1:25" s="424" customFormat="1" x14ac:dyDescent="0.25">
      <c r="A276" s="373" t="s">
        <v>1296</v>
      </c>
      <c r="B276" s="373">
        <v>812820</v>
      </c>
      <c r="C276" s="373">
        <v>0</v>
      </c>
      <c r="D276" s="373"/>
      <c r="E276" s="373" t="s">
        <v>1297</v>
      </c>
      <c r="F276" s="373" t="s">
        <v>1298</v>
      </c>
      <c r="G276" s="373" t="s">
        <v>577</v>
      </c>
      <c r="H276" s="373" t="s">
        <v>785</v>
      </c>
      <c r="I276" s="425">
        <v>41933</v>
      </c>
      <c r="J276" s="425">
        <v>41913</v>
      </c>
      <c r="K276" s="373"/>
      <c r="L276" s="373" t="s">
        <v>208</v>
      </c>
      <c r="M276" s="373" t="s">
        <v>209</v>
      </c>
      <c r="N276" s="425">
        <v>42128</v>
      </c>
      <c r="O276" s="373" t="s">
        <v>210</v>
      </c>
      <c r="P276" s="373" t="s">
        <v>578</v>
      </c>
      <c r="Q276" s="373" t="s">
        <v>215</v>
      </c>
      <c r="R276" s="373" t="s">
        <v>211</v>
      </c>
      <c r="S276" s="373" t="s">
        <v>212</v>
      </c>
      <c r="T276" s="373" t="s">
        <v>716</v>
      </c>
      <c r="U276" s="426">
        <v>140000</v>
      </c>
      <c r="V276" s="423"/>
      <c r="W276" s="373">
        <v>267786</v>
      </c>
      <c r="X276" s="323" t="s">
        <v>26</v>
      </c>
      <c r="Y276" s="373" t="s">
        <v>7</v>
      </c>
    </row>
    <row r="277" spans="1:25" s="424" customFormat="1" x14ac:dyDescent="0.25">
      <c r="A277" s="373" t="s">
        <v>1299</v>
      </c>
      <c r="B277" s="373">
        <v>813310</v>
      </c>
      <c r="C277" s="373">
        <v>0</v>
      </c>
      <c r="D277" s="373"/>
      <c r="E277" s="373" t="s">
        <v>1300</v>
      </c>
      <c r="F277" s="373" t="s">
        <v>1301</v>
      </c>
      <c r="G277" s="373" t="s">
        <v>577</v>
      </c>
      <c r="H277" s="373" t="s">
        <v>785</v>
      </c>
      <c r="I277" s="425">
        <v>42016</v>
      </c>
      <c r="J277" s="425">
        <v>41974</v>
      </c>
      <c r="K277" s="373"/>
      <c r="L277" s="373" t="s">
        <v>208</v>
      </c>
      <c r="M277" s="373" t="s">
        <v>209</v>
      </c>
      <c r="N277" s="425">
        <v>42128</v>
      </c>
      <c r="O277" s="373" t="s">
        <v>210</v>
      </c>
      <c r="P277" s="373" t="s">
        <v>785</v>
      </c>
      <c r="Q277" s="373" t="s">
        <v>215</v>
      </c>
      <c r="R277" s="373" t="s">
        <v>211</v>
      </c>
      <c r="S277" s="373" t="s">
        <v>212</v>
      </c>
      <c r="T277" s="373" t="s">
        <v>739</v>
      </c>
      <c r="U277" s="426">
        <v>140000</v>
      </c>
      <c r="V277" s="423"/>
      <c r="W277" s="373">
        <v>285358</v>
      </c>
      <c r="X277" s="323" t="s">
        <v>26</v>
      </c>
      <c r="Y277" s="373" t="s">
        <v>7</v>
      </c>
    </row>
    <row r="278" spans="1:25" s="424" customFormat="1" x14ac:dyDescent="0.25">
      <c r="A278" s="373" t="s">
        <v>1302</v>
      </c>
      <c r="B278" s="373">
        <v>813328</v>
      </c>
      <c r="C278" s="373">
        <v>0</v>
      </c>
      <c r="D278" s="373"/>
      <c r="E278" s="373" t="s">
        <v>1303</v>
      </c>
      <c r="F278" s="373" t="s">
        <v>1304</v>
      </c>
      <c r="G278" s="373" t="s">
        <v>577</v>
      </c>
      <c r="H278" s="373" t="s">
        <v>785</v>
      </c>
      <c r="I278" s="425">
        <v>42018</v>
      </c>
      <c r="J278" s="425">
        <v>41974</v>
      </c>
      <c r="K278" s="373"/>
      <c r="L278" s="373" t="s">
        <v>208</v>
      </c>
      <c r="M278" s="373" t="s">
        <v>209</v>
      </c>
      <c r="N278" s="425">
        <v>42128</v>
      </c>
      <c r="O278" s="373" t="s">
        <v>210</v>
      </c>
      <c r="P278" s="373" t="s">
        <v>785</v>
      </c>
      <c r="Q278" s="373" t="s">
        <v>215</v>
      </c>
      <c r="R278" s="373" t="s">
        <v>211</v>
      </c>
      <c r="S278" s="373" t="s">
        <v>212</v>
      </c>
      <c r="T278" s="373" t="s">
        <v>739</v>
      </c>
      <c r="U278" s="426">
        <v>140000</v>
      </c>
      <c r="V278" s="423"/>
      <c r="W278" s="373"/>
      <c r="X278" s="323" t="s">
        <v>26</v>
      </c>
      <c r="Y278" s="373" t="s">
        <v>7</v>
      </c>
    </row>
    <row r="279" spans="1:25" s="424" customFormat="1" x14ac:dyDescent="0.25">
      <c r="A279" s="373" t="s">
        <v>1305</v>
      </c>
      <c r="B279" s="373">
        <v>813341</v>
      </c>
      <c r="C279" s="373">
        <v>0</v>
      </c>
      <c r="D279" s="373"/>
      <c r="E279" s="373" t="s">
        <v>1306</v>
      </c>
      <c r="F279" s="373" t="s">
        <v>1307</v>
      </c>
      <c r="G279" s="373" t="s">
        <v>577</v>
      </c>
      <c r="H279" s="373" t="s">
        <v>785</v>
      </c>
      <c r="I279" s="425">
        <v>42019</v>
      </c>
      <c r="J279" s="425">
        <v>41972</v>
      </c>
      <c r="K279" s="373"/>
      <c r="L279" s="373" t="s">
        <v>208</v>
      </c>
      <c r="M279" s="373" t="s">
        <v>209</v>
      </c>
      <c r="N279" s="425">
        <v>42128</v>
      </c>
      <c r="O279" s="373" t="s">
        <v>210</v>
      </c>
      <c r="P279" s="373" t="s">
        <v>785</v>
      </c>
      <c r="Q279" s="373" t="s">
        <v>215</v>
      </c>
      <c r="R279" s="373" t="s">
        <v>211</v>
      </c>
      <c r="S279" s="373" t="s">
        <v>212</v>
      </c>
      <c r="T279" s="373" t="s">
        <v>739</v>
      </c>
      <c r="U279" s="426">
        <v>140000</v>
      </c>
      <c r="V279" s="423"/>
      <c r="W279" s="373">
        <v>285709</v>
      </c>
      <c r="X279" s="323" t="s">
        <v>26</v>
      </c>
      <c r="Y279" s="373" t="s">
        <v>7</v>
      </c>
    </row>
    <row r="280" spans="1:25" s="424" customFormat="1" x14ac:dyDescent="0.25">
      <c r="A280" s="373" t="s">
        <v>1308</v>
      </c>
      <c r="B280" s="373">
        <v>813844</v>
      </c>
      <c r="C280" s="373">
        <v>0</v>
      </c>
      <c r="D280" s="373"/>
      <c r="E280" s="373" t="s">
        <v>1309</v>
      </c>
      <c r="F280" s="373" t="s">
        <v>1310</v>
      </c>
      <c r="G280" s="373" t="s">
        <v>577</v>
      </c>
      <c r="H280" s="373" t="s">
        <v>785</v>
      </c>
      <c r="I280" s="425">
        <v>42066</v>
      </c>
      <c r="J280" s="425">
        <v>41971</v>
      </c>
      <c r="K280" s="373"/>
      <c r="L280" s="373" t="s">
        <v>208</v>
      </c>
      <c r="M280" s="373" t="s">
        <v>209</v>
      </c>
      <c r="N280" s="425">
        <v>42128</v>
      </c>
      <c r="O280" s="373" t="s">
        <v>210</v>
      </c>
      <c r="P280" s="373" t="s">
        <v>578</v>
      </c>
      <c r="Q280" s="373" t="s">
        <v>215</v>
      </c>
      <c r="R280" s="373" t="s">
        <v>211</v>
      </c>
      <c r="S280" s="373" t="s">
        <v>212</v>
      </c>
      <c r="T280" s="373" t="s">
        <v>786</v>
      </c>
      <c r="U280" s="426">
        <v>140000</v>
      </c>
      <c r="V280" s="423"/>
      <c r="W280" s="373">
        <v>286496</v>
      </c>
      <c r="X280" s="323" t="s">
        <v>26</v>
      </c>
      <c r="Y280" s="373" t="s">
        <v>7</v>
      </c>
    </row>
    <row r="281" spans="1:25" s="424" customFormat="1" x14ac:dyDescent="0.25">
      <c r="A281" s="373" t="s">
        <v>1311</v>
      </c>
      <c r="B281" s="373">
        <v>814064</v>
      </c>
      <c r="C281" s="373">
        <v>0</v>
      </c>
      <c r="D281" s="373"/>
      <c r="E281" s="373" t="s">
        <v>1312</v>
      </c>
      <c r="F281" s="373" t="s">
        <v>1313</v>
      </c>
      <c r="G281" s="373" t="s">
        <v>577</v>
      </c>
      <c r="H281" s="373" t="s">
        <v>785</v>
      </c>
      <c r="I281" s="425">
        <v>42080</v>
      </c>
      <c r="J281" s="425">
        <v>42051</v>
      </c>
      <c r="K281" s="373"/>
      <c r="L281" s="373" t="s">
        <v>208</v>
      </c>
      <c r="M281" s="373" t="s">
        <v>209</v>
      </c>
      <c r="N281" s="425">
        <v>42128</v>
      </c>
      <c r="O281" s="373" t="s">
        <v>210</v>
      </c>
      <c r="P281" s="373" t="s">
        <v>578</v>
      </c>
      <c r="Q281" s="373" t="s">
        <v>215</v>
      </c>
      <c r="R281" s="373" t="s">
        <v>211</v>
      </c>
      <c r="S281" s="373" t="s">
        <v>212</v>
      </c>
      <c r="T281" s="373" t="s">
        <v>1128</v>
      </c>
      <c r="U281" s="373">
        <v>0</v>
      </c>
      <c r="V281" s="423"/>
      <c r="W281" s="373"/>
      <c r="X281" s="323" t="s">
        <v>26</v>
      </c>
      <c r="Y281" s="373" t="s">
        <v>7</v>
      </c>
    </row>
    <row r="282" spans="1:25" s="424" customFormat="1" x14ac:dyDescent="0.25">
      <c r="A282" s="373" t="s">
        <v>1314</v>
      </c>
      <c r="B282" s="373">
        <v>814119</v>
      </c>
      <c r="C282" s="373">
        <v>0</v>
      </c>
      <c r="D282" s="373"/>
      <c r="E282" s="373" t="s">
        <v>1315</v>
      </c>
      <c r="F282" s="373" t="s">
        <v>1316</v>
      </c>
      <c r="G282" s="373" t="s">
        <v>577</v>
      </c>
      <c r="H282" s="373" t="s">
        <v>214</v>
      </c>
      <c r="I282" s="425">
        <v>42087</v>
      </c>
      <c r="J282" s="425">
        <v>41976</v>
      </c>
      <c r="K282" s="373"/>
      <c r="L282" s="373" t="s">
        <v>208</v>
      </c>
      <c r="M282" s="373" t="s">
        <v>209</v>
      </c>
      <c r="N282" s="425">
        <v>42128</v>
      </c>
      <c r="O282" s="373" t="s">
        <v>210</v>
      </c>
      <c r="P282" s="373" t="s">
        <v>214</v>
      </c>
      <c r="Q282" s="373" t="s">
        <v>215</v>
      </c>
      <c r="R282" s="373" t="s">
        <v>211</v>
      </c>
      <c r="S282" s="373" t="s">
        <v>212</v>
      </c>
      <c r="T282" s="373" t="s">
        <v>56</v>
      </c>
      <c r="U282" s="426">
        <v>140000</v>
      </c>
      <c r="V282" s="423"/>
      <c r="W282" s="373">
        <v>285380</v>
      </c>
      <c r="X282" s="323" t="s">
        <v>26</v>
      </c>
      <c r="Y282" s="373" t="s">
        <v>7</v>
      </c>
    </row>
    <row r="283" spans="1:25" s="424" customFormat="1" x14ac:dyDescent="0.25">
      <c r="A283" s="373" t="s">
        <v>1317</v>
      </c>
      <c r="B283" s="373">
        <v>814281</v>
      </c>
      <c r="C283" s="373">
        <v>0</v>
      </c>
      <c r="D283" s="373"/>
      <c r="E283" s="373" t="s">
        <v>1318</v>
      </c>
      <c r="F283" s="373" t="s">
        <v>1319</v>
      </c>
      <c r="G283" s="373" t="s">
        <v>577</v>
      </c>
      <c r="H283" s="373" t="s">
        <v>785</v>
      </c>
      <c r="I283" s="425">
        <v>42114</v>
      </c>
      <c r="J283" s="425">
        <v>42109</v>
      </c>
      <c r="K283" s="373"/>
      <c r="L283" s="373" t="s">
        <v>208</v>
      </c>
      <c r="M283" s="373" t="s">
        <v>209</v>
      </c>
      <c r="N283" s="425">
        <v>42128</v>
      </c>
      <c r="O283" s="373" t="s">
        <v>210</v>
      </c>
      <c r="P283" s="373" t="s">
        <v>578</v>
      </c>
      <c r="Q283" s="373" t="s">
        <v>215</v>
      </c>
      <c r="R283" s="373" t="s">
        <v>211</v>
      </c>
      <c r="S283" s="373" t="s">
        <v>212</v>
      </c>
      <c r="T283" s="373" t="s">
        <v>243</v>
      </c>
      <c r="U283" s="426">
        <v>140000</v>
      </c>
      <c r="V283" s="423"/>
      <c r="W283" s="373"/>
      <c r="X283" s="323" t="s">
        <v>26</v>
      </c>
      <c r="Y283" s="373" t="s">
        <v>7</v>
      </c>
    </row>
    <row r="284" spans="1:25" s="435" customFormat="1" x14ac:dyDescent="0.25">
      <c r="A284" s="374" t="s">
        <v>1821</v>
      </c>
      <c r="B284" s="374" t="s">
        <v>1822</v>
      </c>
      <c r="C284" s="374">
        <v>2</v>
      </c>
      <c r="D284" s="374"/>
      <c r="E284" s="374" t="s">
        <v>1823</v>
      </c>
      <c r="F284" s="374" t="s">
        <v>1824</v>
      </c>
      <c r="G284" s="374" t="s">
        <v>1825</v>
      </c>
      <c r="H284" s="374" t="s">
        <v>214</v>
      </c>
      <c r="I284" s="432">
        <v>42184</v>
      </c>
      <c r="J284" s="432">
        <v>42083</v>
      </c>
      <c r="K284" s="432">
        <v>42448</v>
      </c>
      <c r="L284" s="374" t="s">
        <v>208</v>
      </c>
      <c r="M284" s="374" t="s">
        <v>209</v>
      </c>
      <c r="N284" s="432">
        <v>42185</v>
      </c>
      <c r="O284" s="374" t="s">
        <v>210</v>
      </c>
      <c r="P284" s="374" t="s">
        <v>214</v>
      </c>
      <c r="Q284" s="374" t="s">
        <v>215</v>
      </c>
      <c r="R284" s="374" t="s">
        <v>363</v>
      </c>
      <c r="S284" s="374" t="s">
        <v>212</v>
      </c>
      <c r="T284" s="374" t="s">
        <v>56</v>
      </c>
      <c r="U284" s="374">
        <v>0</v>
      </c>
      <c r="V284" s="433"/>
      <c r="W284" s="374"/>
      <c r="X284" s="434" t="s">
        <v>27</v>
      </c>
      <c r="Y284" s="374" t="s">
        <v>2191</v>
      </c>
    </row>
    <row r="285" spans="1:25" s="435" customFormat="1" x14ac:dyDescent="0.25">
      <c r="A285" s="374" t="s">
        <v>1826</v>
      </c>
      <c r="B285" s="374" t="s">
        <v>1827</v>
      </c>
      <c r="C285" s="374">
        <v>2</v>
      </c>
      <c r="D285" s="374"/>
      <c r="E285" s="374" t="s">
        <v>1828</v>
      </c>
      <c r="F285" s="374" t="s">
        <v>1829</v>
      </c>
      <c r="G285" s="374" t="s">
        <v>224</v>
      </c>
      <c r="H285" s="374" t="s">
        <v>214</v>
      </c>
      <c r="I285" s="432">
        <v>42184</v>
      </c>
      <c r="J285" s="432">
        <v>42074</v>
      </c>
      <c r="K285" s="432">
        <v>42439</v>
      </c>
      <c r="L285" s="374" t="s">
        <v>208</v>
      </c>
      <c r="M285" s="374" t="s">
        <v>209</v>
      </c>
      <c r="N285" s="432">
        <v>42185</v>
      </c>
      <c r="O285" s="374" t="s">
        <v>210</v>
      </c>
      <c r="P285" s="374" t="s">
        <v>214</v>
      </c>
      <c r="Q285" s="374" t="s">
        <v>215</v>
      </c>
      <c r="R285" s="374" t="s">
        <v>211</v>
      </c>
      <c r="S285" s="374" t="s">
        <v>212</v>
      </c>
      <c r="T285" s="374" t="s">
        <v>56</v>
      </c>
      <c r="U285" s="374">
        <v>0</v>
      </c>
      <c r="V285" s="433"/>
      <c r="W285" s="374"/>
      <c r="X285" s="434" t="s">
        <v>27</v>
      </c>
      <c r="Y285" s="374" t="s">
        <v>2191</v>
      </c>
    </row>
    <row r="286" spans="1:25" s="435" customFormat="1" x14ac:dyDescent="0.25">
      <c r="A286" s="374" t="s">
        <v>1830</v>
      </c>
      <c r="B286" s="374" t="s">
        <v>1831</v>
      </c>
      <c r="C286" s="374">
        <v>1</v>
      </c>
      <c r="D286" s="374"/>
      <c r="E286" s="374" t="s">
        <v>1832</v>
      </c>
      <c r="F286" s="374" t="s">
        <v>1833</v>
      </c>
      <c r="G286" s="374" t="s">
        <v>1825</v>
      </c>
      <c r="H286" s="374" t="s">
        <v>214</v>
      </c>
      <c r="I286" s="432">
        <v>42184</v>
      </c>
      <c r="J286" s="432">
        <v>42083</v>
      </c>
      <c r="K286" s="432">
        <v>42448</v>
      </c>
      <c r="L286" s="374" t="s">
        <v>208</v>
      </c>
      <c r="M286" s="374" t="s">
        <v>209</v>
      </c>
      <c r="N286" s="432">
        <v>42185</v>
      </c>
      <c r="O286" s="374" t="s">
        <v>210</v>
      </c>
      <c r="P286" s="374" t="s">
        <v>214</v>
      </c>
      <c r="Q286" s="374" t="s">
        <v>349</v>
      </c>
      <c r="R286" s="374" t="s">
        <v>363</v>
      </c>
      <c r="S286" s="374" t="s">
        <v>212</v>
      </c>
      <c r="T286" s="374" t="s">
        <v>56</v>
      </c>
      <c r="U286" s="374">
        <v>0</v>
      </c>
      <c r="V286" s="433"/>
      <c r="W286" s="374"/>
      <c r="X286" s="434" t="s">
        <v>27</v>
      </c>
      <c r="Y286" s="374" t="s">
        <v>2191</v>
      </c>
    </row>
    <row r="287" spans="1:25" s="435" customFormat="1" x14ac:dyDescent="0.25">
      <c r="A287" s="374" t="s">
        <v>1834</v>
      </c>
      <c r="B287" s="374" t="s">
        <v>1835</v>
      </c>
      <c r="C287" s="374">
        <v>1</v>
      </c>
      <c r="D287" s="374"/>
      <c r="E287" s="374" t="s">
        <v>1836</v>
      </c>
      <c r="F287" s="374" t="s">
        <v>1837</v>
      </c>
      <c r="G287" s="374" t="s">
        <v>1825</v>
      </c>
      <c r="H287" s="374" t="s">
        <v>214</v>
      </c>
      <c r="I287" s="432">
        <v>42184</v>
      </c>
      <c r="J287" s="432">
        <v>42083</v>
      </c>
      <c r="K287" s="432">
        <v>42448</v>
      </c>
      <c r="L287" s="374" t="s">
        <v>208</v>
      </c>
      <c r="M287" s="374" t="s">
        <v>209</v>
      </c>
      <c r="N287" s="432">
        <v>42185</v>
      </c>
      <c r="O287" s="374" t="s">
        <v>210</v>
      </c>
      <c r="P287" s="374" t="s">
        <v>214</v>
      </c>
      <c r="Q287" s="374" t="s">
        <v>215</v>
      </c>
      <c r="R287" s="374" t="s">
        <v>363</v>
      </c>
      <c r="S287" s="374" t="s">
        <v>355</v>
      </c>
      <c r="T287" s="374" t="s">
        <v>56</v>
      </c>
      <c r="U287" s="374">
        <v>0</v>
      </c>
      <c r="V287" s="433"/>
      <c r="W287" s="374">
        <v>156033</v>
      </c>
      <c r="X287" s="434" t="s">
        <v>27</v>
      </c>
      <c r="Y287" s="374" t="s">
        <v>2191</v>
      </c>
    </row>
    <row r="288" spans="1:25" s="435" customFormat="1" x14ac:dyDescent="0.25">
      <c r="A288" s="374" t="s">
        <v>1838</v>
      </c>
      <c r="B288" s="374" t="s">
        <v>1839</v>
      </c>
      <c r="C288" s="374">
        <v>1</v>
      </c>
      <c r="D288" s="374"/>
      <c r="E288" s="374" t="s">
        <v>1840</v>
      </c>
      <c r="F288" s="374" t="s">
        <v>1841</v>
      </c>
      <c r="G288" s="374" t="s">
        <v>1825</v>
      </c>
      <c r="H288" s="374" t="s">
        <v>214</v>
      </c>
      <c r="I288" s="432">
        <v>42184</v>
      </c>
      <c r="J288" s="432">
        <v>42083</v>
      </c>
      <c r="K288" s="432">
        <v>42448</v>
      </c>
      <c r="L288" s="374" t="s">
        <v>208</v>
      </c>
      <c r="M288" s="374" t="s">
        <v>209</v>
      </c>
      <c r="N288" s="432">
        <v>42185</v>
      </c>
      <c r="O288" s="374" t="s">
        <v>210</v>
      </c>
      <c r="P288" s="374" t="s">
        <v>214</v>
      </c>
      <c r="Q288" s="374" t="s">
        <v>215</v>
      </c>
      <c r="R288" s="374" t="s">
        <v>363</v>
      </c>
      <c r="S288" s="374" t="s">
        <v>355</v>
      </c>
      <c r="T288" s="374" t="s">
        <v>56</v>
      </c>
      <c r="U288" s="374">
        <v>0</v>
      </c>
      <c r="V288" s="433"/>
      <c r="W288" s="374"/>
      <c r="X288" s="434" t="s">
        <v>27</v>
      </c>
      <c r="Y288" s="374" t="s">
        <v>2191</v>
      </c>
    </row>
    <row r="289" spans="1:25" s="435" customFormat="1" x14ac:dyDescent="0.25">
      <c r="A289" s="374" t="s">
        <v>1842</v>
      </c>
      <c r="B289" s="374" t="s">
        <v>1843</v>
      </c>
      <c r="C289" s="374">
        <v>2</v>
      </c>
      <c r="D289" s="374"/>
      <c r="E289" s="374" t="s">
        <v>1844</v>
      </c>
      <c r="F289" s="374" t="s">
        <v>1845</v>
      </c>
      <c r="G289" s="374" t="s">
        <v>1825</v>
      </c>
      <c r="H289" s="374" t="s">
        <v>214</v>
      </c>
      <c r="I289" s="432">
        <v>42184</v>
      </c>
      <c r="J289" s="432">
        <v>42083</v>
      </c>
      <c r="K289" s="432">
        <v>42448</v>
      </c>
      <c r="L289" s="374" t="s">
        <v>208</v>
      </c>
      <c r="M289" s="374" t="s">
        <v>209</v>
      </c>
      <c r="N289" s="432">
        <v>42185</v>
      </c>
      <c r="O289" s="374" t="s">
        <v>210</v>
      </c>
      <c r="P289" s="374" t="s">
        <v>214</v>
      </c>
      <c r="Q289" s="374" t="s">
        <v>215</v>
      </c>
      <c r="R289" s="374" t="s">
        <v>363</v>
      </c>
      <c r="S289" s="374" t="s">
        <v>212</v>
      </c>
      <c r="T289" s="374" t="s">
        <v>56</v>
      </c>
      <c r="U289" s="374">
        <v>0</v>
      </c>
      <c r="V289" s="433"/>
      <c r="W289" s="374">
        <v>157400</v>
      </c>
      <c r="X289" s="434" t="s">
        <v>27</v>
      </c>
      <c r="Y289" s="374" t="s">
        <v>2191</v>
      </c>
    </row>
    <row r="290" spans="1:25" s="435" customFormat="1" x14ac:dyDescent="0.25">
      <c r="A290" s="374" t="s">
        <v>1846</v>
      </c>
      <c r="B290" s="374" t="s">
        <v>1847</v>
      </c>
      <c r="C290" s="374">
        <v>1</v>
      </c>
      <c r="D290" s="374"/>
      <c r="E290" s="374" t="s">
        <v>1848</v>
      </c>
      <c r="F290" s="374" t="s">
        <v>1849</v>
      </c>
      <c r="G290" s="374" t="s">
        <v>213</v>
      </c>
      <c r="H290" s="374" t="s">
        <v>214</v>
      </c>
      <c r="I290" s="432">
        <v>42184</v>
      </c>
      <c r="J290" s="432">
        <v>42083</v>
      </c>
      <c r="K290" s="432">
        <v>42448</v>
      </c>
      <c r="L290" s="374" t="s">
        <v>208</v>
      </c>
      <c r="M290" s="374" t="s">
        <v>209</v>
      </c>
      <c r="N290" s="432">
        <v>42185</v>
      </c>
      <c r="O290" s="374" t="s">
        <v>210</v>
      </c>
      <c r="P290" s="374" t="s">
        <v>214</v>
      </c>
      <c r="Q290" s="374" t="s">
        <v>215</v>
      </c>
      <c r="R290" s="374" t="s">
        <v>211</v>
      </c>
      <c r="S290" s="374" t="s">
        <v>212</v>
      </c>
      <c r="T290" s="374" t="s">
        <v>547</v>
      </c>
      <c r="U290" s="374">
        <v>0</v>
      </c>
      <c r="V290" s="433"/>
      <c r="W290" s="374">
        <v>58901</v>
      </c>
      <c r="X290" s="434" t="s">
        <v>27</v>
      </c>
      <c r="Y290" s="374" t="s">
        <v>2191</v>
      </c>
    </row>
    <row r="291" spans="1:25" s="435" customFormat="1" x14ac:dyDescent="0.25">
      <c r="A291" s="374" t="s">
        <v>1850</v>
      </c>
      <c r="B291" s="374" t="s">
        <v>1851</v>
      </c>
      <c r="C291" s="374">
        <v>1</v>
      </c>
      <c r="D291" s="374"/>
      <c r="E291" s="374" t="s">
        <v>1852</v>
      </c>
      <c r="F291" s="374" t="s">
        <v>1853</v>
      </c>
      <c r="G291" s="374" t="s">
        <v>1825</v>
      </c>
      <c r="H291" s="374" t="s">
        <v>214</v>
      </c>
      <c r="I291" s="432">
        <v>42184</v>
      </c>
      <c r="J291" s="432">
        <v>42083</v>
      </c>
      <c r="K291" s="432">
        <v>42448</v>
      </c>
      <c r="L291" s="374" t="s">
        <v>208</v>
      </c>
      <c r="M291" s="374" t="s">
        <v>209</v>
      </c>
      <c r="N291" s="432">
        <v>42185</v>
      </c>
      <c r="O291" s="374" t="s">
        <v>210</v>
      </c>
      <c r="P291" s="374" t="s">
        <v>214</v>
      </c>
      <c r="Q291" s="374" t="s">
        <v>215</v>
      </c>
      <c r="R291" s="374" t="s">
        <v>211</v>
      </c>
      <c r="S291" s="374" t="s">
        <v>212</v>
      </c>
      <c r="T291" s="374" t="s">
        <v>56</v>
      </c>
      <c r="U291" s="374">
        <v>0</v>
      </c>
      <c r="V291" s="433"/>
      <c r="W291" s="374">
        <v>144141</v>
      </c>
      <c r="X291" s="434" t="s">
        <v>27</v>
      </c>
      <c r="Y291" s="374" t="s">
        <v>2191</v>
      </c>
    </row>
    <row r="292" spans="1:25" s="435" customFormat="1" x14ac:dyDescent="0.25">
      <c r="A292" s="374" t="s">
        <v>1854</v>
      </c>
      <c r="B292" s="374">
        <v>808528</v>
      </c>
      <c r="C292" s="374">
        <v>3</v>
      </c>
      <c r="D292" s="374">
        <v>407075</v>
      </c>
      <c r="E292" s="374" t="s">
        <v>1855</v>
      </c>
      <c r="F292" s="374" t="s">
        <v>1856</v>
      </c>
      <c r="G292" s="374" t="s">
        <v>236</v>
      </c>
      <c r="H292" s="374" t="s">
        <v>214</v>
      </c>
      <c r="I292" s="432">
        <v>42184</v>
      </c>
      <c r="J292" s="432">
        <v>42083</v>
      </c>
      <c r="K292" s="432">
        <v>42448</v>
      </c>
      <c r="L292" s="374" t="s">
        <v>208</v>
      </c>
      <c r="M292" s="374" t="s">
        <v>209</v>
      </c>
      <c r="N292" s="432">
        <v>42185</v>
      </c>
      <c r="O292" s="374" t="s">
        <v>210</v>
      </c>
      <c r="P292" s="374" t="s">
        <v>214</v>
      </c>
      <c r="Q292" s="374" t="s">
        <v>1857</v>
      </c>
      <c r="R292" s="374" t="s">
        <v>1857</v>
      </c>
      <c r="S292" s="374" t="s">
        <v>350</v>
      </c>
      <c r="T292" s="374" t="s">
        <v>1558</v>
      </c>
      <c r="U292" s="374">
        <v>0</v>
      </c>
      <c r="V292" s="433"/>
      <c r="W292" s="374"/>
      <c r="X292" s="434" t="s">
        <v>27</v>
      </c>
      <c r="Y292" s="374" t="s">
        <v>2191</v>
      </c>
    </row>
    <row r="293" spans="1:25" s="436" customFormat="1" x14ac:dyDescent="0.25">
      <c r="A293" s="374" t="s">
        <v>1858</v>
      </c>
      <c r="B293" s="374" t="s">
        <v>1859</v>
      </c>
      <c r="C293" s="374">
        <v>1</v>
      </c>
      <c r="D293" s="374"/>
      <c r="E293" s="374" t="s">
        <v>1860</v>
      </c>
      <c r="F293" s="374" t="s">
        <v>1861</v>
      </c>
      <c r="G293" s="374" t="s">
        <v>1825</v>
      </c>
      <c r="H293" s="374" t="s">
        <v>214</v>
      </c>
      <c r="I293" s="432">
        <v>42184</v>
      </c>
      <c r="J293" s="432">
        <v>42083</v>
      </c>
      <c r="K293" s="432">
        <v>42448</v>
      </c>
      <c r="L293" s="374" t="s">
        <v>208</v>
      </c>
      <c r="M293" s="374" t="s">
        <v>209</v>
      </c>
      <c r="N293" s="432">
        <v>42185</v>
      </c>
      <c r="O293" s="374" t="s">
        <v>210</v>
      </c>
      <c r="P293" s="374" t="s">
        <v>214</v>
      </c>
      <c r="Q293" s="374" t="s">
        <v>215</v>
      </c>
      <c r="R293" s="374" t="s">
        <v>211</v>
      </c>
      <c r="S293" s="374" t="s">
        <v>355</v>
      </c>
      <c r="T293" s="374" t="s">
        <v>56</v>
      </c>
      <c r="U293" s="374">
        <v>0</v>
      </c>
      <c r="V293" s="433"/>
      <c r="W293" s="374"/>
      <c r="X293" s="434" t="s">
        <v>27</v>
      </c>
      <c r="Y293" s="374" t="s">
        <v>2191</v>
      </c>
    </row>
    <row r="294" spans="1:25" s="436" customFormat="1" x14ac:dyDescent="0.25">
      <c r="A294" s="374" t="s">
        <v>1862</v>
      </c>
      <c r="B294" s="374" t="s">
        <v>1863</v>
      </c>
      <c r="C294" s="374">
        <v>1</v>
      </c>
      <c r="D294" s="374"/>
      <c r="E294" s="374" t="s">
        <v>1864</v>
      </c>
      <c r="F294" s="374" t="s">
        <v>1865</v>
      </c>
      <c r="G294" s="374" t="s">
        <v>1825</v>
      </c>
      <c r="H294" s="374" t="s">
        <v>214</v>
      </c>
      <c r="I294" s="432">
        <v>42184</v>
      </c>
      <c r="J294" s="432">
        <v>42083</v>
      </c>
      <c r="K294" s="432">
        <v>42448</v>
      </c>
      <c r="L294" s="374" t="s">
        <v>208</v>
      </c>
      <c r="M294" s="374" t="s">
        <v>209</v>
      </c>
      <c r="N294" s="432">
        <v>42185</v>
      </c>
      <c r="O294" s="374" t="s">
        <v>210</v>
      </c>
      <c r="P294" s="374" t="s">
        <v>214</v>
      </c>
      <c r="Q294" s="374" t="s">
        <v>215</v>
      </c>
      <c r="R294" s="374" t="s">
        <v>211</v>
      </c>
      <c r="S294" s="374" t="s">
        <v>212</v>
      </c>
      <c r="T294" s="374" t="s">
        <v>56</v>
      </c>
      <c r="U294" s="374">
        <v>0</v>
      </c>
      <c r="V294" s="433"/>
      <c r="W294" s="374">
        <v>177899</v>
      </c>
      <c r="X294" s="434" t="s">
        <v>27</v>
      </c>
      <c r="Y294" s="374" t="s">
        <v>2191</v>
      </c>
    </row>
    <row r="295" spans="1:25" s="436" customFormat="1" x14ac:dyDescent="0.25">
      <c r="A295" s="374" t="s">
        <v>1866</v>
      </c>
      <c r="B295" s="374" t="s">
        <v>1867</v>
      </c>
      <c r="C295" s="374">
        <v>1</v>
      </c>
      <c r="D295" s="374"/>
      <c r="E295" s="374" t="s">
        <v>1868</v>
      </c>
      <c r="F295" s="374" t="s">
        <v>1869</v>
      </c>
      <c r="G295" s="374" t="s">
        <v>1825</v>
      </c>
      <c r="H295" s="374" t="s">
        <v>214</v>
      </c>
      <c r="I295" s="432">
        <v>42184</v>
      </c>
      <c r="J295" s="432">
        <v>42076</v>
      </c>
      <c r="K295" s="432">
        <v>42441</v>
      </c>
      <c r="L295" s="374" t="s">
        <v>208</v>
      </c>
      <c r="M295" s="374" t="s">
        <v>209</v>
      </c>
      <c r="N295" s="432">
        <v>42185</v>
      </c>
      <c r="O295" s="374" t="s">
        <v>210</v>
      </c>
      <c r="P295" s="374" t="s">
        <v>214</v>
      </c>
      <c r="Q295" s="374" t="s">
        <v>215</v>
      </c>
      <c r="R295" s="374" t="s">
        <v>211</v>
      </c>
      <c r="S295" s="374" t="s">
        <v>212</v>
      </c>
      <c r="T295" s="374" t="s">
        <v>56</v>
      </c>
      <c r="U295" s="374">
        <v>0</v>
      </c>
      <c r="V295" s="433"/>
      <c r="W295" s="374">
        <v>144721</v>
      </c>
      <c r="X295" s="434" t="s">
        <v>27</v>
      </c>
      <c r="Y295" s="374" t="s">
        <v>2191</v>
      </c>
    </row>
    <row r="296" spans="1:25" s="436" customFormat="1" x14ac:dyDescent="0.25">
      <c r="A296" s="374" t="s">
        <v>1870</v>
      </c>
      <c r="B296" s="374" t="s">
        <v>1871</v>
      </c>
      <c r="C296" s="374">
        <v>2</v>
      </c>
      <c r="D296" s="374"/>
      <c r="E296" s="374" t="s">
        <v>1872</v>
      </c>
      <c r="F296" s="374" t="s">
        <v>1873</v>
      </c>
      <c r="G296" s="374" t="s">
        <v>1825</v>
      </c>
      <c r="H296" s="374" t="s">
        <v>214</v>
      </c>
      <c r="I296" s="432">
        <v>42184</v>
      </c>
      <c r="J296" s="432">
        <v>42083</v>
      </c>
      <c r="K296" s="432">
        <v>42448</v>
      </c>
      <c r="L296" s="374" t="s">
        <v>208</v>
      </c>
      <c r="M296" s="374" t="s">
        <v>209</v>
      </c>
      <c r="N296" s="432">
        <v>42185</v>
      </c>
      <c r="O296" s="374" t="s">
        <v>210</v>
      </c>
      <c r="P296" s="374" t="s">
        <v>214</v>
      </c>
      <c r="Q296" s="374" t="s">
        <v>1857</v>
      </c>
      <c r="R296" s="374" t="s">
        <v>1857</v>
      </c>
      <c r="S296" s="374" t="s">
        <v>212</v>
      </c>
      <c r="T296" s="374" t="s">
        <v>56</v>
      </c>
      <c r="U296" s="374">
        <v>0</v>
      </c>
      <c r="V296" s="433"/>
      <c r="W296" s="374">
        <v>165190</v>
      </c>
      <c r="X296" s="434" t="s">
        <v>27</v>
      </c>
      <c r="Y296" s="374" t="s">
        <v>2191</v>
      </c>
    </row>
    <row r="297" spans="1:25" s="435" customFormat="1" x14ac:dyDescent="0.25">
      <c r="A297" s="374" t="s">
        <v>1874</v>
      </c>
      <c r="B297" s="374" t="s">
        <v>1875</v>
      </c>
      <c r="C297" s="374">
        <v>2</v>
      </c>
      <c r="D297" s="374"/>
      <c r="E297" s="374" t="s">
        <v>1034</v>
      </c>
      <c r="F297" s="374" t="s">
        <v>1876</v>
      </c>
      <c r="G297" s="374" t="s">
        <v>1825</v>
      </c>
      <c r="H297" s="374" t="s">
        <v>214</v>
      </c>
      <c r="I297" s="432">
        <v>42184</v>
      </c>
      <c r="J297" s="432">
        <v>42083</v>
      </c>
      <c r="K297" s="432">
        <v>42448</v>
      </c>
      <c r="L297" s="374" t="s">
        <v>208</v>
      </c>
      <c r="M297" s="374" t="s">
        <v>209</v>
      </c>
      <c r="N297" s="432">
        <v>42185</v>
      </c>
      <c r="O297" s="374" t="s">
        <v>210</v>
      </c>
      <c r="P297" s="374" t="s">
        <v>214</v>
      </c>
      <c r="Q297" s="374" t="s">
        <v>215</v>
      </c>
      <c r="R297" s="374" t="s">
        <v>211</v>
      </c>
      <c r="S297" s="374" t="s">
        <v>212</v>
      </c>
      <c r="T297" s="374" t="s">
        <v>56</v>
      </c>
      <c r="U297" s="374">
        <v>0</v>
      </c>
      <c r="V297" s="433"/>
      <c r="W297" s="374"/>
      <c r="X297" s="434" t="s">
        <v>27</v>
      </c>
      <c r="Y297" s="374" t="s">
        <v>2191</v>
      </c>
    </row>
    <row r="298" spans="1:25" s="435" customFormat="1" x14ac:dyDescent="0.25">
      <c r="A298" s="374" t="s">
        <v>1877</v>
      </c>
      <c r="B298" s="374" t="s">
        <v>1878</v>
      </c>
      <c r="C298" s="374">
        <v>1</v>
      </c>
      <c r="D298" s="374"/>
      <c r="E298" s="374" t="s">
        <v>1879</v>
      </c>
      <c r="F298" s="374" t="s">
        <v>1880</v>
      </c>
      <c r="G298" s="374" t="s">
        <v>1825</v>
      </c>
      <c r="H298" s="374" t="s">
        <v>214</v>
      </c>
      <c r="I298" s="432">
        <v>42184</v>
      </c>
      <c r="J298" s="432">
        <v>42076</v>
      </c>
      <c r="K298" s="432">
        <v>42441</v>
      </c>
      <c r="L298" s="374" t="s">
        <v>208</v>
      </c>
      <c r="M298" s="374" t="s">
        <v>209</v>
      </c>
      <c r="N298" s="432">
        <v>42185</v>
      </c>
      <c r="O298" s="374" t="s">
        <v>210</v>
      </c>
      <c r="P298" s="374" t="s">
        <v>214</v>
      </c>
      <c r="Q298" s="374" t="s">
        <v>215</v>
      </c>
      <c r="R298" s="374" t="s">
        <v>211</v>
      </c>
      <c r="S298" s="374" t="s">
        <v>212</v>
      </c>
      <c r="T298" s="374" t="s">
        <v>56</v>
      </c>
      <c r="U298" s="374">
        <v>0</v>
      </c>
      <c r="V298" s="433"/>
      <c r="W298" s="374"/>
      <c r="X298" s="434" t="s">
        <v>27</v>
      </c>
      <c r="Y298" s="374" t="s">
        <v>2191</v>
      </c>
    </row>
    <row r="299" spans="1:25" s="435" customFormat="1" x14ac:dyDescent="0.25">
      <c r="A299" s="374" t="s">
        <v>1881</v>
      </c>
      <c r="B299" s="374" t="s">
        <v>1882</v>
      </c>
      <c r="C299" s="374">
        <v>1</v>
      </c>
      <c r="D299" s="374"/>
      <c r="E299" s="374" t="s">
        <v>1883</v>
      </c>
      <c r="F299" s="374" t="s">
        <v>1884</v>
      </c>
      <c r="G299" s="374" t="s">
        <v>1825</v>
      </c>
      <c r="H299" s="374" t="s">
        <v>214</v>
      </c>
      <c r="I299" s="432">
        <v>42184</v>
      </c>
      <c r="J299" s="432">
        <v>42076</v>
      </c>
      <c r="K299" s="432">
        <v>42441</v>
      </c>
      <c r="L299" s="374" t="s">
        <v>208</v>
      </c>
      <c r="M299" s="374" t="s">
        <v>209</v>
      </c>
      <c r="N299" s="432">
        <v>42185</v>
      </c>
      <c r="O299" s="374" t="s">
        <v>210</v>
      </c>
      <c r="P299" s="374" t="s">
        <v>214</v>
      </c>
      <c r="Q299" s="374" t="s">
        <v>215</v>
      </c>
      <c r="R299" s="374" t="s">
        <v>211</v>
      </c>
      <c r="S299" s="374" t="s">
        <v>212</v>
      </c>
      <c r="T299" s="374" t="s">
        <v>56</v>
      </c>
      <c r="U299" s="374">
        <v>0</v>
      </c>
      <c r="V299" s="433"/>
      <c r="W299" s="374"/>
      <c r="X299" s="434" t="s">
        <v>27</v>
      </c>
      <c r="Y299" s="374" t="s">
        <v>2191</v>
      </c>
    </row>
    <row r="300" spans="1:25" s="435" customFormat="1" x14ac:dyDescent="0.25">
      <c r="A300" s="374" t="s">
        <v>1885</v>
      </c>
      <c r="B300" s="374" t="s">
        <v>1886</v>
      </c>
      <c r="C300" s="374">
        <v>1</v>
      </c>
      <c r="D300" s="374"/>
      <c r="E300" s="374" t="s">
        <v>1887</v>
      </c>
      <c r="F300" s="374" t="s">
        <v>1888</v>
      </c>
      <c r="G300" s="374" t="s">
        <v>1825</v>
      </c>
      <c r="H300" s="374" t="s">
        <v>214</v>
      </c>
      <c r="I300" s="432">
        <v>42184</v>
      </c>
      <c r="J300" s="432">
        <v>42074</v>
      </c>
      <c r="K300" s="432">
        <v>42439</v>
      </c>
      <c r="L300" s="374" t="s">
        <v>208</v>
      </c>
      <c r="M300" s="374" t="s">
        <v>209</v>
      </c>
      <c r="N300" s="432">
        <v>42185</v>
      </c>
      <c r="O300" s="374" t="s">
        <v>210</v>
      </c>
      <c r="P300" s="374" t="s">
        <v>214</v>
      </c>
      <c r="Q300" s="374" t="s">
        <v>215</v>
      </c>
      <c r="R300" s="374" t="s">
        <v>211</v>
      </c>
      <c r="S300" s="374" t="s">
        <v>212</v>
      </c>
      <c r="T300" s="374" t="s">
        <v>56</v>
      </c>
      <c r="U300" s="374">
        <v>0</v>
      </c>
      <c r="V300" s="433"/>
      <c r="W300" s="374"/>
      <c r="X300" s="434" t="s">
        <v>27</v>
      </c>
      <c r="Y300" s="374" t="s">
        <v>2191</v>
      </c>
    </row>
    <row r="301" spans="1:25" s="435" customFormat="1" x14ac:dyDescent="0.25">
      <c r="A301" s="374" t="s">
        <v>1889</v>
      </c>
      <c r="B301" s="374" t="s">
        <v>1890</v>
      </c>
      <c r="C301" s="374">
        <v>1</v>
      </c>
      <c r="D301" s="374"/>
      <c r="E301" s="374" t="s">
        <v>1891</v>
      </c>
      <c r="F301" s="374" t="s">
        <v>1892</v>
      </c>
      <c r="G301" s="374" t="s">
        <v>1825</v>
      </c>
      <c r="H301" s="374" t="s">
        <v>214</v>
      </c>
      <c r="I301" s="432">
        <v>42184</v>
      </c>
      <c r="J301" s="432">
        <v>42076</v>
      </c>
      <c r="K301" s="432">
        <v>42441</v>
      </c>
      <c r="L301" s="374" t="s">
        <v>208</v>
      </c>
      <c r="M301" s="374" t="s">
        <v>209</v>
      </c>
      <c r="N301" s="432">
        <v>42185</v>
      </c>
      <c r="O301" s="374" t="s">
        <v>210</v>
      </c>
      <c r="P301" s="374" t="s">
        <v>214</v>
      </c>
      <c r="Q301" s="374" t="s">
        <v>215</v>
      </c>
      <c r="R301" s="374" t="s">
        <v>211</v>
      </c>
      <c r="S301" s="374" t="s">
        <v>212</v>
      </c>
      <c r="T301" s="374" t="s">
        <v>56</v>
      </c>
      <c r="U301" s="374">
        <v>0</v>
      </c>
      <c r="V301" s="433"/>
      <c r="W301" s="374"/>
      <c r="X301" s="434" t="s">
        <v>27</v>
      </c>
      <c r="Y301" s="374" t="s">
        <v>2191</v>
      </c>
    </row>
    <row r="302" spans="1:25" s="435" customFormat="1" x14ac:dyDescent="0.25">
      <c r="A302" s="374" t="s">
        <v>1893</v>
      </c>
      <c r="B302" s="374" t="s">
        <v>1894</v>
      </c>
      <c r="C302" s="374">
        <v>1</v>
      </c>
      <c r="D302" s="374"/>
      <c r="E302" s="374" t="s">
        <v>1895</v>
      </c>
      <c r="F302" s="374" t="s">
        <v>1896</v>
      </c>
      <c r="G302" s="374" t="s">
        <v>224</v>
      </c>
      <c r="H302" s="374" t="s">
        <v>214</v>
      </c>
      <c r="I302" s="432">
        <v>42184</v>
      </c>
      <c r="J302" s="432">
        <v>42076</v>
      </c>
      <c r="K302" s="432">
        <v>42441</v>
      </c>
      <c r="L302" s="374" t="s">
        <v>208</v>
      </c>
      <c r="M302" s="374" t="s">
        <v>209</v>
      </c>
      <c r="N302" s="432">
        <v>42185</v>
      </c>
      <c r="O302" s="374" t="s">
        <v>210</v>
      </c>
      <c r="P302" s="374" t="s">
        <v>214</v>
      </c>
      <c r="Q302" s="374" t="s">
        <v>215</v>
      </c>
      <c r="R302" s="374" t="s">
        <v>211</v>
      </c>
      <c r="S302" s="374" t="s">
        <v>212</v>
      </c>
      <c r="T302" s="374" t="s">
        <v>56</v>
      </c>
      <c r="U302" s="374">
        <v>0</v>
      </c>
      <c r="V302" s="433"/>
      <c r="W302" s="374"/>
      <c r="X302" s="434" t="s">
        <v>27</v>
      </c>
      <c r="Y302" s="374" t="s">
        <v>2191</v>
      </c>
    </row>
    <row r="303" spans="1:25" s="435" customFormat="1" x14ac:dyDescent="0.25">
      <c r="A303" s="374" t="s">
        <v>1897</v>
      </c>
      <c r="B303" s="374" t="s">
        <v>1898</v>
      </c>
      <c r="C303" s="374">
        <v>1</v>
      </c>
      <c r="D303" s="374"/>
      <c r="E303" s="374" t="s">
        <v>1899</v>
      </c>
      <c r="F303" s="374" t="s">
        <v>1900</v>
      </c>
      <c r="G303" s="374" t="s">
        <v>1825</v>
      </c>
      <c r="H303" s="374" t="s">
        <v>214</v>
      </c>
      <c r="I303" s="432">
        <v>42184</v>
      </c>
      <c r="J303" s="432">
        <v>42074</v>
      </c>
      <c r="K303" s="432">
        <v>42439</v>
      </c>
      <c r="L303" s="374" t="s">
        <v>208</v>
      </c>
      <c r="M303" s="374" t="s">
        <v>209</v>
      </c>
      <c r="N303" s="432">
        <v>42185</v>
      </c>
      <c r="O303" s="374" t="s">
        <v>210</v>
      </c>
      <c r="P303" s="374" t="s">
        <v>214</v>
      </c>
      <c r="Q303" s="374" t="s">
        <v>215</v>
      </c>
      <c r="R303" s="374" t="s">
        <v>211</v>
      </c>
      <c r="S303" s="374" t="s">
        <v>212</v>
      </c>
      <c r="T303" s="374" t="s">
        <v>56</v>
      </c>
      <c r="U303" s="374">
        <v>0</v>
      </c>
      <c r="V303" s="433"/>
      <c r="W303" s="374">
        <v>567858</v>
      </c>
      <c r="X303" s="434" t="s">
        <v>27</v>
      </c>
      <c r="Y303" s="374" t="s">
        <v>2191</v>
      </c>
    </row>
    <row r="304" spans="1:25" s="435" customFormat="1" x14ac:dyDescent="0.25">
      <c r="A304" s="374" t="s">
        <v>1901</v>
      </c>
      <c r="B304" s="374" t="s">
        <v>1902</v>
      </c>
      <c r="C304" s="374">
        <v>1</v>
      </c>
      <c r="D304" s="374"/>
      <c r="E304" s="374" t="s">
        <v>1903</v>
      </c>
      <c r="F304" s="374" t="s">
        <v>1904</v>
      </c>
      <c r="G304" s="374" t="s">
        <v>1825</v>
      </c>
      <c r="H304" s="374" t="s">
        <v>214</v>
      </c>
      <c r="I304" s="432">
        <v>42184</v>
      </c>
      <c r="J304" s="432">
        <v>42076</v>
      </c>
      <c r="K304" s="432">
        <v>42441</v>
      </c>
      <c r="L304" s="374" t="s">
        <v>208</v>
      </c>
      <c r="M304" s="374" t="s">
        <v>209</v>
      </c>
      <c r="N304" s="432">
        <v>42185</v>
      </c>
      <c r="O304" s="374" t="s">
        <v>210</v>
      </c>
      <c r="P304" s="374" t="s">
        <v>214</v>
      </c>
      <c r="Q304" s="374" t="s">
        <v>215</v>
      </c>
      <c r="R304" s="374" t="s">
        <v>211</v>
      </c>
      <c r="S304" s="374" t="s">
        <v>212</v>
      </c>
      <c r="T304" s="374" t="s">
        <v>56</v>
      </c>
      <c r="U304" s="374">
        <v>0</v>
      </c>
      <c r="V304" s="433"/>
      <c r="W304" s="374">
        <v>85340</v>
      </c>
      <c r="X304" s="434" t="s">
        <v>27</v>
      </c>
      <c r="Y304" s="374" t="s">
        <v>2191</v>
      </c>
    </row>
    <row r="305" spans="1:25" s="435" customFormat="1" x14ac:dyDescent="0.25">
      <c r="A305" s="374" t="s">
        <v>1905</v>
      </c>
      <c r="B305" s="374" t="s">
        <v>1906</v>
      </c>
      <c r="C305" s="374">
        <v>1</v>
      </c>
      <c r="D305" s="374"/>
      <c r="E305" s="374" t="s">
        <v>1907</v>
      </c>
      <c r="F305" s="374" t="s">
        <v>1908</v>
      </c>
      <c r="G305" s="374" t="s">
        <v>1825</v>
      </c>
      <c r="H305" s="374" t="s">
        <v>214</v>
      </c>
      <c r="I305" s="432">
        <v>42184</v>
      </c>
      <c r="J305" s="432">
        <v>42083</v>
      </c>
      <c r="K305" s="432">
        <v>42448</v>
      </c>
      <c r="L305" s="374" t="s">
        <v>208</v>
      </c>
      <c r="M305" s="374" t="s">
        <v>209</v>
      </c>
      <c r="N305" s="432">
        <v>42185</v>
      </c>
      <c r="O305" s="374" t="s">
        <v>210</v>
      </c>
      <c r="P305" s="374" t="s">
        <v>214</v>
      </c>
      <c r="Q305" s="374" t="s">
        <v>215</v>
      </c>
      <c r="R305" s="374" t="s">
        <v>211</v>
      </c>
      <c r="S305" s="374" t="s">
        <v>212</v>
      </c>
      <c r="T305" s="374" t="s">
        <v>56</v>
      </c>
      <c r="U305" s="374">
        <v>0</v>
      </c>
      <c r="V305" s="433"/>
      <c r="W305" s="374">
        <v>155512</v>
      </c>
      <c r="X305" s="434" t="s">
        <v>27</v>
      </c>
      <c r="Y305" s="374" t="s">
        <v>2191</v>
      </c>
    </row>
    <row r="306" spans="1:25" s="437" customFormat="1" x14ac:dyDescent="0.25">
      <c r="A306" s="374" t="s">
        <v>1909</v>
      </c>
      <c r="B306" s="374" t="s">
        <v>1910</v>
      </c>
      <c r="C306" s="374">
        <v>1</v>
      </c>
      <c r="D306" s="374"/>
      <c r="E306" s="374" t="s">
        <v>620</v>
      </c>
      <c r="F306" s="374" t="s">
        <v>1911</v>
      </c>
      <c r="G306" s="374" t="s">
        <v>1825</v>
      </c>
      <c r="H306" s="374" t="s">
        <v>214</v>
      </c>
      <c r="I306" s="432">
        <v>42184</v>
      </c>
      <c r="J306" s="432">
        <v>42083</v>
      </c>
      <c r="K306" s="432">
        <v>42448</v>
      </c>
      <c r="L306" s="374" t="s">
        <v>208</v>
      </c>
      <c r="M306" s="374" t="s">
        <v>209</v>
      </c>
      <c r="N306" s="432">
        <v>42185</v>
      </c>
      <c r="O306" s="374" t="s">
        <v>210</v>
      </c>
      <c r="P306" s="374" t="s">
        <v>214</v>
      </c>
      <c r="Q306" s="374" t="s">
        <v>215</v>
      </c>
      <c r="R306" s="374" t="s">
        <v>211</v>
      </c>
      <c r="S306" s="374" t="s">
        <v>212</v>
      </c>
      <c r="T306" s="374" t="s">
        <v>56</v>
      </c>
      <c r="U306" s="374">
        <v>0</v>
      </c>
      <c r="V306" s="433"/>
      <c r="W306" s="374">
        <v>171414</v>
      </c>
      <c r="X306" s="434" t="s">
        <v>27</v>
      </c>
      <c r="Y306" s="374" t="s">
        <v>2191</v>
      </c>
    </row>
    <row r="307" spans="1:25" s="435" customFormat="1" x14ac:dyDescent="0.25">
      <c r="A307" s="374" t="s">
        <v>1912</v>
      </c>
      <c r="B307" s="374">
        <v>813269</v>
      </c>
      <c r="C307" s="374">
        <v>1</v>
      </c>
      <c r="D307" s="374"/>
      <c r="E307" s="374" t="s">
        <v>1913</v>
      </c>
      <c r="F307" s="374" t="s">
        <v>1914</v>
      </c>
      <c r="G307" s="374" t="s">
        <v>236</v>
      </c>
      <c r="H307" s="374" t="s">
        <v>214</v>
      </c>
      <c r="I307" s="432">
        <v>42184</v>
      </c>
      <c r="J307" s="432">
        <v>42081</v>
      </c>
      <c r="K307" s="432">
        <v>42446</v>
      </c>
      <c r="L307" s="374" t="s">
        <v>208</v>
      </c>
      <c r="M307" s="374" t="s">
        <v>209</v>
      </c>
      <c r="N307" s="432">
        <v>42185</v>
      </c>
      <c r="O307" s="374" t="s">
        <v>210</v>
      </c>
      <c r="P307" s="374" t="s">
        <v>214</v>
      </c>
      <c r="Q307" s="374" t="s">
        <v>1857</v>
      </c>
      <c r="R307" s="374" t="s">
        <v>1857</v>
      </c>
      <c r="S307" s="374" t="s">
        <v>212</v>
      </c>
      <c r="T307" s="374" t="s">
        <v>1915</v>
      </c>
      <c r="U307" s="374">
        <v>0</v>
      </c>
      <c r="V307" s="433"/>
      <c r="W307" s="374"/>
      <c r="X307" s="434" t="s">
        <v>27</v>
      </c>
      <c r="Y307" s="374" t="s">
        <v>2191</v>
      </c>
    </row>
    <row r="308" spans="1:25" s="435" customFormat="1" x14ac:dyDescent="0.25">
      <c r="A308" s="374" t="s">
        <v>1916</v>
      </c>
      <c r="B308" s="374" t="s">
        <v>1358</v>
      </c>
      <c r="C308" s="374">
        <v>1</v>
      </c>
      <c r="D308" s="374"/>
      <c r="E308" s="374" t="s">
        <v>1356</v>
      </c>
      <c r="F308" s="374" t="s">
        <v>1357</v>
      </c>
      <c r="G308" s="374" t="s">
        <v>224</v>
      </c>
      <c r="H308" s="374" t="s">
        <v>570</v>
      </c>
      <c r="I308" s="432">
        <v>42011</v>
      </c>
      <c r="J308" s="432">
        <v>41730</v>
      </c>
      <c r="K308" s="432">
        <v>42012</v>
      </c>
      <c r="L308" s="374" t="s">
        <v>208</v>
      </c>
      <c r="M308" s="374" t="s">
        <v>209</v>
      </c>
      <c r="N308" s="432">
        <v>42184</v>
      </c>
      <c r="O308" s="374" t="s">
        <v>210</v>
      </c>
      <c r="P308" s="374" t="s">
        <v>570</v>
      </c>
      <c r="Q308" s="374" t="s">
        <v>211</v>
      </c>
      <c r="R308" s="374" t="s">
        <v>211</v>
      </c>
      <c r="S308" s="374" t="s">
        <v>212</v>
      </c>
      <c r="T308" s="374" t="s">
        <v>463</v>
      </c>
      <c r="U308" s="438">
        <v>20685000</v>
      </c>
      <c r="V308" s="433"/>
      <c r="W308" s="374">
        <v>149548</v>
      </c>
      <c r="X308" s="434" t="s">
        <v>27</v>
      </c>
      <c r="Y308" s="374" t="s">
        <v>4</v>
      </c>
    </row>
    <row r="309" spans="1:25" s="437" customFormat="1" x14ac:dyDescent="0.25">
      <c r="A309" s="374" t="s">
        <v>1917</v>
      </c>
      <c r="B309" s="374" t="s">
        <v>1918</v>
      </c>
      <c r="C309" s="374">
        <v>0</v>
      </c>
      <c r="D309" s="374"/>
      <c r="E309" s="374" t="s">
        <v>1919</v>
      </c>
      <c r="F309" s="374" t="s">
        <v>1920</v>
      </c>
      <c r="G309" s="374" t="s">
        <v>224</v>
      </c>
      <c r="H309" s="374" t="s">
        <v>546</v>
      </c>
      <c r="I309" s="432">
        <v>42172</v>
      </c>
      <c r="J309" s="432">
        <v>42156</v>
      </c>
      <c r="K309" s="432">
        <v>42886</v>
      </c>
      <c r="L309" s="374" t="s">
        <v>208</v>
      </c>
      <c r="M309" s="374" t="s">
        <v>209</v>
      </c>
      <c r="N309" s="432">
        <v>42184</v>
      </c>
      <c r="O309" s="374" t="s">
        <v>210</v>
      </c>
      <c r="P309" s="374" t="s">
        <v>546</v>
      </c>
      <c r="Q309" s="374" t="s">
        <v>215</v>
      </c>
      <c r="R309" s="374" t="s">
        <v>211</v>
      </c>
      <c r="S309" s="374" t="s">
        <v>212</v>
      </c>
      <c r="T309" s="374" t="s">
        <v>717</v>
      </c>
      <c r="U309" s="438">
        <v>12052289.699999999</v>
      </c>
      <c r="V309" s="433"/>
      <c r="W309" s="374">
        <v>4197</v>
      </c>
      <c r="X309" s="434" t="s">
        <v>27</v>
      </c>
      <c r="Y309" s="374" t="s">
        <v>4</v>
      </c>
    </row>
    <row r="310" spans="1:25" s="435" customFormat="1" x14ac:dyDescent="0.25">
      <c r="A310" s="374" t="s">
        <v>1921</v>
      </c>
      <c r="B310" s="374">
        <v>3472</v>
      </c>
      <c r="C310" s="374">
        <v>2</v>
      </c>
      <c r="D310" s="374"/>
      <c r="E310" s="374" t="s">
        <v>643</v>
      </c>
      <c r="F310" s="374" t="s">
        <v>1413</v>
      </c>
      <c r="G310" s="374" t="s">
        <v>240</v>
      </c>
      <c r="H310" s="374" t="s">
        <v>630</v>
      </c>
      <c r="I310" s="432">
        <v>42152</v>
      </c>
      <c r="J310" s="432">
        <v>42156</v>
      </c>
      <c r="K310" s="432">
        <v>42195</v>
      </c>
      <c r="L310" s="374" t="s">
        <v>208</v>
      </c>
      <c r="M310" s="374" t="s">
        <v>209</v>
      </c>
      <c r="N310" s="432">
        <v>42181</v>
      </c>
      <c r="O310" s="374" t="s">
        <v>210</v>
      </c>
      <c r="P310" s="374" t="s">
        <v>630</v>
      </c>
      <c r="Q310" s="374" t="s">
        <v>215</v>
      </c>
      <c r="R310" s="374" t="s">
        <v>211</v>
      </c>
      <c r="S310" s="374" t="s">
        <v>355</v>
      </c>
      <c r="T310" s="374" t="s">
        <v>56</v>
      </c>
      <c r="U310" s="438">
        <v>124000000</v>
      </c>
      <c r="V310" s="433"/>
      <c r="W310" s="374">
        <v>26404</v>
      </c>
      <c r="X310" s="434" t="s">
        <v>27</v>
      </c>
      <c r="Y310" s="374" t="s">
        <v>2</v>
      </c>
    </row>
    <row r="311" spans="1:25" s="435" customFormat="1" x14ac:dyDescent="0.25">
      <c r="A311" s="374" t="s">
        <v>1922</v>
      </c>
      <c r="B311" s="374" t="s">
        <v>1923</v>
      </c>
      <c r="C311" s="374">
        <v>3</v>
      </c>
      <c r="D311" s="374"/>
      <c r="E311" s="374" t="s">
        <v>616</v>
      </c>
      <c r="F311" s="374" t="s">
        <v>1924</v>
      </c>
      <c r="G311" s="374" t="s">
        <v>224</v>
      </c>
      <c r="H311" s="374" t="s">
        <v>341</v>
      </c>
      <c r="I311" s="432">
        <v>42164</v>
      </c>
      <c r="J311" s="432">
        <v>42125</v>
      </c>
      <c r="K311" s="432">
        <v>42428</v>
      </c>
      <c r="L311" s="374" t="s">
        <v>208</v>
      </c>
      <c r="M311" s="374" t="s">
        <v>209</v>
      </c>
      <c r="N311" s="432">
        <v>42181</v>
      </c>
      <c r="O311" s="374" t="s">
        <v>210</v>
      </c>
      <c r="P311" s="374" t="s">
        <v>341</v>
      </c>
      <c r="Q311" s="374" t="s">
        <v>211</v>
      </c>
      <c r="R311" s="374" t="s">
        <v>363</v>
      </c>
      <c r="S311" s="374" t="s">
        <v>212</v>
      </c>
      <c r="T311" s="374" t="s">
        <v>56</v>
      </c>
      <c r="U311" s="438">
        <v>7000000</v>
      </c>
      <c r="V311" s="433"/>
      <c r="W311" s="374">
        <v>53755</v>
      </c>
      <c r="X311" s="434" t="s">
        <v>27</v>
      </c>
      <c r="Y311" s="374" t="s">
        <v>4</v>
      </c>
    </row>
    <row r="312" spans="1:25" s="435" customFormat="1" x14ac:dyDescent="0.25">
      <c r="A312" s="374" t="s">
        <v>1925</v>
      </c>
      <c r="B312" s="374" t="s">
        <v>1926</v>
      </c>
      <c r="C312" s="374">
        <v>1</v>
      </c>
      <c r="D312" s="374"/>
      <c r="E312" s="374" t="s">
        <v>646</v>
      </c>
      <c r="F312" s="374" t="s">
        <v>1927</v>
      </c>
      <c r="G312" s="374" t="s">
        <v>224</v>
      </c>
      <c r="H312" s="374" t="s">
        <v>546</v>
      </c>
      <c r="I312" s="432">
        <v>42166</v>
      </c>
      <c r="J312" s="432">
        <v>42173</v>
      </c>
      <c r="K312" s="432">
        <v>42538</v>
      </c>
      <c r="L312" s="374" t="s">
        <v>208</v>
      </c>
      <c r="M312" s="374" t="s">
        <v>209</v>
      </c>
      <c r="N312" s="432">
        <v>42181</v>
      </c>
      <c r="O312" s="374" t="s">
        <v>210</v>
      </c>
      <c r="P312" s="374" t="s">
        <v>546</v>
      </c>
      <c r="Q312" s="374" t="s">
        <v>215</v>
      </c>
      <c r="R312" s="374" t="s">
        <v>211</v>
      </c>
      <c r="S312" s="374" t="s">
        <v>212</v>
      </c>
      <c r="T312" s="374" t="s">
        <v>463</v>
      </c>
      <c r="U312" s="438">
        <v>4999999.99</v>
      </c>
      <c r="V312" s="433"/>
      <c r="W312" s="374">
        <v>562048</v>
      </c>
      <c r="X312" s="434" t="s">
        <v>27</v>
      </c>
      <c r="Y312" s="374" t="s">
        <v>4</v>
      </c>
    </row>
    <row r="313" spans="1:25" s="435" customFormat="1" x14ac:dyDescent="0.25">
      <c r="A313" s="374" t="s">
        <v>1928</v>
      </c>
      <c r="B313" s="374">
        <v>814998</v>
      </c>
      <c r="C313" s="374">
        <v>0</v>
      </c>
      <c r="D313" s="374"/>
      <c r="E313" s="374" t="s">
        <v>1929</v>
      </c>
      <c r="F313" s="374" t="s">
        <v>1930</v>
      </c>
      <c r="G313" s="374" t="s">
        <v>240</v>
      </c>
      <c r="H313" s="374" t="s">
        <v>631</v>
      </c>
      <c r="I313" s="432">
        <v>42174</v>
      </c>
      <c r="J313" s="432">
        <v>42173</v>
      </c>
      <c r="K313" s="432">
        <v>42539</v>
      </c>
      <c r="L313" s="374" t="s">
        <v>208</v>
      </c>
      <c r="M313" s="374" t="s">
        <v>209</v>
      </c>
      <c r="N313" s="432">
        <v>42181</v>
      </c>
      <c r="O313" s="374" t="s">
        <v>210</v>
      </c>
      <c r="P313" s="374" t="s">
        <v>631</v>
      </c>
      <c r="Q313" s="374" t="s">
        <v>215</v>
      </c>
      <c r="R313" s="374" t="s">
        <v>363</v>
      </c>
      <c r="S313" s="374" t="s">
        <v>212</v>
      </c>
      <c r="T313" s="374" t="s">
        <v>56</v>
      </c>
      <c r="U313" s="438">
        <v>2000000</v>
      </c>
      <c r="V313" s="433"/>
      <c r="W313" s="374"/>
      <c r="X313" s="434" t="s">
        <v>27</v>
      </c>
      <c r="Y313" s="374" t="s">
        <v>2</v>
      </c>
    </row>
    <row r="314" spans="1:25" s="435" customFormat="1" x14ac:dyDescent="0.25">
      <c r="A314" s="374" t="s">
        <v>1931</v>
      </c>
      <c r="B314" s="374" t="s">
        <v>1932</v>
      </c>
      <c r="C314" s="374">
        <v>1</v>
      </c>
      <c r="D314" s="374"/>
      <c r="E314" s="374" t="s">
        <v>1328</v>
      </c>
      <c r="F314" s="374" t="s">
        <v>1933</v>
      </c>
      <c r="G314" s="374" t="s">
        <v>224</v>
      </c>
      <c r="H314" s="374" t="s">
        <v>757</v>
      </c>
      <c r="I314" s="432">
        <v>42157</v>
      </c>
      <c r="J314" s="432">
        <v>42036</v>
      </c>
      <c r="K314" s="432">
        <v>42460</v>
      </c>
      <c r="L314" s="374" t="s">
        <v>208</v>
      </c>
      <c r="M314" s="374" t="s">
        <v>209</v>
      </c>
      <c r="N314" s="432">
        <v>42180</v>
      </c>
      <c r="O314" s="374" t="s">
        <v>210</v>
      </c>
      <c r="P314" s="374" t="s">
        <v>757</v>
      </c>
      <c r="Q314" s="374" t="s">
        <v>211</v>
      </c>
      <c r="R314" s="374" t="s">
        <v>211</v>
      </c>
      <c r="S314" s="374" t="s">
        <v>212</v>
      </c>
      <c r="T314" s="374" t="s">
        <v>333</v>
      </c>
      <c r="U314" s="438">
        <v>20000000</v>
      </c>
      <c r="V314" s="433"/>
      <c r="W314" s="374"/>
      <c r="X314" s="434" t="s">
        <v>27</v>
      </c>
      <c r="Y314" s="374" t="s">
        <v>4</v>
      </c>
    </row>
    <row r="315" spans="1:25" s="435" customFormat="1" x14ac:dyDescent="0.25">
      <c r="A315" s="374" t="s">
        <v>1934</v>
      </c>
      <c r="B315" s="374" t="s">
        <v>1935</v>
      </c>
      <c r="C315" s="374">
        <v>1</v>
      </c>
      <c r="D315" s="374"/>
      <c r="E315" s="374" t="s">
        <v>937</v>
      </c>
      <c r="F315" s="374" t="s">
        <v>1936</v>
      </c>
      <c r="G315" s="374" t="s">
        <v>224</v>
      </c>
      <c r="H315" s="374" t="s">
        <v>757</v>
      </c>
      <c r="I315" s="432">
        <v>42157</v>
      </c>
      <c r="J315" s="432">
        <v>42156</v>
      </c>
      <c r="K315" s="432">
        <v>42460</v>
      </c>
      <c r="L315" s="374" t="s">
        <v>208</v>
      </c>
      <c r="M315" s="374" t="s">
        <v>209</v>
      </c>
      <c r="N315" s="432">
        <v>42180</v>
      </c>
      <c r="O315" s="374" t="s">
        <v>210</v>
      </c>
      <c r="P315" s="374" t="s">
        <v>757</v>
      </c>
      <c r="Q315" s="374" t="s">
        <v>215</v>
      </c>
      <c r="R315" s="374" t="s">
        <v>211</v>
      </c>
      <c r="S315" s="374" t="s">
        <v>212</v>
      </c>
      <c r="T315" s="374" t="s">
        <v>56</v>
      </c>
      <c r="U315" s="438">
        <v>11800000</v>
      </c>
      <c r="V315" s="433"/>
      <c r="W315" s="374"/>
      <c r="X315" s="434" t="s">
        <v>27</v>
      </c>
      <c r="Y315" s="374" t="s">
        <v>4</v>
      </c>
    </row>
    <row r="316" spans="1:25" s="435" customFormat="1" x14ac:dyDescent="0.25">
      <c r="A316" s="374" t="s">
        <v>1937</v>
      </c>
      <c r="B316" s="374" t="s">
        <v>993</v>
      </c>
      <c r="C316" s="374">
        <v>3</v>
      </c>
      <c r="D316" s="374"/>
      <c r="E316" s="374" t="s">
        <v>994</v>
      </c>
      <c r="F316" s="374" t="s">
        <v>995</v>
      </c>
      <c r="G316" s="374" t="s">
        <v>577</v>
      </c>
      <c r="H316" s="374" t="s">
        <v>785</v>
      </c>
      <c r="I316" s="432">
        <v>42110</v>
      </c>
      <c r="J316" s="432">
        <v>42110</v>
      </c>
      <c r="K316" s="432">
        <v>42475</v>
      </c>
      <c r="L316" s="374" t="s">
        <v>208</v>
      </c>
      <c r="M316" s="374" t="s">
        <v>209</v>
      </c>
      <c r="N316" s="432">
        <v>42178</v>
      </c>
      <c r="O316" s="374" t="s">
        <v>210</v>
      </c>
      <c r="P316" s="374" t="s">
        <v>785</v>
      </c>
      <c r="Q316" s="374" t="s">
        <v>215</v>
      </c>
      <c r="R316" s="374" t="s">
        <v>211</v>
      </c>
      <c r="S316" s="374" t="s">
        <v>212</v>
      </c>
      <c r="T316" s="374" t="s">
        <v>872</v>
      </c>
      <c r="U316" s="438">
        <v>200000</v>
      </c>
      <c r="V316" s="433"/>
      <c r="W316" s="374"/>
      <c r="X316" s="434" t="s">
        <v>27</v>
      </c>
      <c r="Y316" s="374" t="s">
        <v>7</v>
      </c>
    </row>
    <row r="317" spans="1:25" s="435" customFormat="1" x14ac:dyDescent="0.25">
      <c r="A317" s="374" t="s">
        <v>1938</v>
      </c>
      <c r="B317" s="374" t="s">
        <v>1635</v>
      </c>
      <c r="C317" s="374">
        <v>1</v>
      </c>
      <c r="D317" s="374"/>
      <c r="E317" s="374" t="s">
        <v>1633</v>
      </c>
      <c r="F317" s="374" t="s">
        <v>1634</v>
      </c>
      <c r="G317" s="374" t="s">
        <v>224</v>
      </c>
      <c r="H317" s="374" t="s">
        <v>242</v>
      </c>
      <c r="I317" s="432">
        <v>42146</v>
      </c>
      <c r="J317" s="432">
        <v>42156</v>
      </c>
      <c r="K317" s="432">
        <v>42885</v>
      </c>
      <c r="L317" s="374" t="s">
        <v>208</v>
      </c>
      <c r="M317" s="374" t="s">
        <v>209</v>
      </c>
      <c r="N317" s="432">
        <v>42178</v>
      </c>
      <c r="O317" s="374" t="s">
        <v>210</v>
      </c>
      <c r="P317" s="374" t="s">
        <v>242</v>
      </c>
      <c r="Q317" s="374" t="s">
        <v>211</v>
      </c>
      <c r="R317" s="374" t="s">
        <v>211</v>
      </c>
      <c r="S317" s="374" t="s">
        <v>212</v>
      </c>
      <c r="T317" s="374" t="s">
        <v>716</v>
      </c>
      <c r="U317" s="438">
        <v>1500000</v>
      </c>
      <c r="V317" s="433"/>
      <c r="W317" s="374">
        <v>1530</v>
      </c>
      <c r="X317" s="434" t="s">
        <v>27</v>
      </c>
      <c r="Y317" s="374" t="s">
        <v>4</v>
      </c>
    </row>
    <row r="318" spans="1:25" s="435" customFormat="1" x14ac:dyDescent="0.25">
      <c r="A318" s="374" t="s">
        <v>1939</v>
      </c>
      <c r="B318" s="374">
        <v>813097</v>
      </c>
      <c r="C318" s="374">
        <v>0</v>
      </c>
      <c r="D318" s="374"/>
      <c r="E318" s="374" t="s">
        <v>1940</v>
      </c>
      <c r="F318" s="374" t="s">
        <v>1941</v>
      </c>
      <c r="G318" s="374" t="s">
        <v>577</v>
      </c>
      <c r="H318" s="374" t="s">
        <v>785</v>
      </c>
      <c r="I318" s="432">
        <v>41975</v>
      </c>
      <c r="J318" s="432">
        <v>41976</v>
      </c>
      <c r="K318" s="374"/>
      <c r="L318" s="374" t="s">
        <v>208</v>
      </c>
      <c r="M318" s="374" t="s">
        <v>209</v>
      </c>
      <c r="N318" s="432">
        <v>42178</v>
      </c>
      <c r="O318" s="374" t="s">
        <v>210</v>
      </c>
      <c r="P318" s="374" t="s">
        <v>785</v>
      </c>
      <c r="Q318" s="374" t="s">
        <v>215</v>
      </c>
      <c r="R318" s="374" t="s">
        <v>211</v>
      </c>
      <c r="S318" s="374" t="s">
        <v>212</v>
      </c>
      <c r="T318" s="374" t="s">
        <v>243</v>
      </c>
      <c r="U318" s="374">
        <v>0</v>
      </c>
      <c r="V318" s="433"/>
      <c r="W318" s="374"/>
      <c r="X318" s="434" t="s">
        <v>27</v>
      </c>
      <c r="Y318" s="374" t="s">
        <v>7</v>
      </c>
    </row>
    <row r="319" spans="1:25" s="435" customFormat="1" x14ac:dyDescent="0.25">
      <c r="A319" s="374" t="s">
        <v>1942</v>
      </c>
      <c r="B319" s="374">
        <v>814010</v>
      </c>
      <c r="C319" s="374">
        <v>0</v>
      </c>
      <c r="D319" s="374"/>
      <c r="E319" s="374" t="s">
        <v>1943</v>
      </c>
      <c r="F319" s="374" t="s">
        <v>1944</v>
      </c>
      <c r="G319" s="374" t="s">
        <v>236</v>
      </c>
      <c r="H319" s="374" t="s">
        <v>214</v>
      </c>
      <c r="I319" s="432">
        <v>42072</v>
      </c>
      <c r="J319" s="432">
        <v>42125</v>
      </c>
      <c r="K319" s="374"/>
      <c r="L319" s="374" t="s">
        <v>208</v>
      </c>
      <c r="M319" s="374" t="s">
        <v>209</v>
      </c>
      <c r="N319" s="432">
        <v>42178</v>
      </c>
      <c r="O319" s="374" t="s">
        <v>210</v>
      </c>
      <c r="P319" s="374" t="s">
        <v>214</v>
      </c>
      <c r="Q319" s="374" t="s">
        <v>215</v>
      </c>
      <c r="R319" s="374" t="s">
        <v>211</v>
      </c>
      <c r="S319" s="374" t="s">
        <v>212</v>
      </c>
      <c r="T319" s="374" t="s">
        <v>56</v>
      </c>
      <c r="U319" s="438">
        <v>234000</v>
      </c>
      <c r="V319" s="433"/>
      <c r="W319" s="374">
        <v>589441</v>
      </c>
      <c r="X319" s="434" t="s">
        <v>27</v>
      </c>
      <c r="Y319" s="374" t="s">
        <v>8</v>
      </c>
    </row>
    <row r="320" spans="1:25" s="435" customFormat="1" x14ac:dyDescent="0.25">
      <c r="A320" s="374" t="s">
        <v>1945</v>
      </c>
      <c r="B320" s="374">
        <v>814014</v>
      </c>
      <c r="C320" s="374">
        <v>0</v>
      </c>
      <c r="D320" s="374"/>
      <c r="E320" s="374" t="s">
        <v>1946</v>
      </c>
      <c r="F320" s="374" t="s">
        <v>1947</v>
      </c>
      <c r="G320" s="374" t="s">
        <v>236</v>
      </c>
      <c r="H320" s="374" t="s">
        <v>214</v>
      </c>
      <c r="I320" s="432">
        <v>42072</v>
      </c>
      <c r="J320" s="432">
        <v>42125</v>
      </c>
      <c r="K320" s="374"/>
      <c r="L320" s="374" t="s">
        <v>208</v>
      </c>
      <c r="M320" s="374" t="s">
        <v>209</v>
      </c>
      <c r="N320" s="432">
        <v>42178</v>
      </c>
      <c r="O320" s="374" t="s">
        <v>210</v>
      </c>
      <c r="P320" s="374" t="s">
        <v>214</v>
      </c>
      <c r="Q320" s="374" t="s">
        <v>215</v>
      </c>
      <c r="R320" s="374" t="s">
        <v>211</v>
      </c>
      <c r="S320" s="374" t="s">
        <v>212</v>
      </c>
      <c r="T320" s="374" t="s">
        <v>56</v>
      </c>
      <c r="U320" s="438">
        <v>234000</v>
      </c>
      <c r="V320" s="433"/>
      <c r="W320" s="374"/>
      <c r="X320" s="434" t="s">
        <v>27</v>
      </c>
      <c r="Y320" s="374" t="s">
        <v>8</v>
      </c>
    </row>
    <row r="321" spans="1:25" s="435" customFormat="1" x14ac:dyDescent="0.25">
      <c r="A321" s="374" t="s">
        <v>1948</v>
      </c>
      <c r="B321" s="374">
        <v>814018</v>
      </c>
      <c r="C321" s="374">
        <v>0</v>
      </c>
      <c r="D321" s="374"/>
      <c r="E321" s="374" t="s">
        <v>1949</v>
      </c>
      <c r="F321" s="374" t="s">
        <v>1950</v>
      </c>
      <c r="G321" s="374" t="s">
        <v>236</v>
      </c>
      <c r="H321" s="374" t="s">
        <v>214</v>
      </c>
      <c r="I321" s="432">
        <v>42072</v>
      </c>
      <c r="J321" s="432">
        <v>42125</v>
      </c>
      <c r="K321" s="374"/>
      <c r="L321" s="374" t="s">
        <v>208</v>
      </c>
      <c r="M321" s="374" t="s">
        <v>209</v>
      </c>
      <c r="N321" s="432">
        <v>42178</v>
      </c>
      <c r="O321" s="374" t="s">
        <v>210</v>
      </c>
      <c r="P321" s="374" t="s">
        <v>214</v>
      </c>
      <c r="Q321" s="374" t="s">
        <v>215</v>
      </c>
      <c r="R321" s="374" t="s">
        <v>211</v>
      </c>
      <c r="S321" s="374" t="s">
        <v>212</v>
      </c>
      <c r="T321" s="374" t="s">
        <v>56</v>
      </c>
      <c r="U321" s="438">
        <v>234000</v>
      </c>
      <c r="V321" s="433"/>
      <c r="W321" s="374">
        <v>577559</v>
      </c>
      <c r="X321" s="434" t="s">
        <v>27</v>
      </c>
      <c r="Y321" s="374" t="s">
        <v>8</v>
      </c>
    </row>
    <row r="322" spans="1:25" s="435" customFormat="1" x14ac:dyDescent="0.25">
      <c r="A322" s="374" t="s">
        <v>1951</v>
      </c>
      <c r="B322" s="374">
        <v>814256</v>
      </c>
      <c r="C322" s="374">
        <v>0</v>
      </c>
      <c r="D322" s="374"/>
      <c r="E322" s="374" t="s">
        <v>1737</v>
      </c>
      <c r="F322" s="374" t="s">
        <v>1738</v>
      </c>
      <c r="G322" s="374" t="s">
        <v>462</v>
      </c>
      <c r="H322" s="374" t="s">
        <v>214</v>
      </c>
      <c r="I322" s="432">
        <v>42108</v>
      </c>
      <c r="J322" s="432">
        <v>42125</v>
      </c>
      <c r="K322" s="432">
        <v>43951</v>
      </c>
      <c r="L322" s="374" t="s">
        <v>208</v>
      </c>
      <c r="M322" s="374" t="s">
        <v>209</v>
      </c>
      <c r="N322" s="432">
        <v>42178</v>
      </c>
      <c r="O322" s="374" t="s">
        <v>210</v>
      </c>
      <c r="P322" s="374" t="s">
        <v>214</v>
      </c>
      <c r="Q322" s="374" t="s">
        <v>215</v>
      </c>
      <c r="R322" s="374" t="s">
        <v>211</v>
      </c>
      <c r="S322" s="374" t="s">
        <v>212</v>
      </c>
      <c r="T322" s="374" t="s">
        <v>56</v>
      </c>
      <c r="U322" s="438">
        <v>1300000</v>
      </c>
      <c r="V322" s="433"/>
      <c r="W322" s="374">
        <v>148624</v>
      </c>
      <c r="X322" s="434" t="s">
        <v>27</v>
      </c>
      <c r="Y322" s="374" t="s">
        <v>3</v>
      </c>
    </row>
    <row r="323" spans="1:25" s="435" customFormat="1" x14ac:dyDescent="0.25">
      <c r="A323" s="374" t="s">
        <v>1952</v>
      </c>
      <c r="B323" s="374">
        <v>814262</v>
      </c>
      <c r="C323" s="374">
        <v>0</v>
      </c>
      <c r="D323" s="374"/>
      <c r="E323" s="374" t="s">
        <v>1694</v>
      </c>
      <c r="F323" s="374" t="s">
        <v>1695</v>
      </c>
      <c r="G323" s="374" t="s">
        <v>240</v>
      </c>
      <c r="H323" s="374" t="s">
        <v>634</v>
      </c>
      <c r="I323" s="432">
        <v>42109</v>
      </c>
      <c r="J323" s="432">
        <v>42109</v>
      </c>
      <c r="K323" s="432">
        <v>43936</v>
      </c>
      <c r="L323" s="374" t="s">
        <v>208</v>
      </c>
      <c r="M323" s="374" t="s">
        <v>209</v>
      </c>
      <c r="N323" s="432">
        <v>42178</v>
      </c>
      <c r="O323" s="374" t="s">
        <v>210</v>
      </c>
      <c r="P323" s="374" t="s">
        <v>634</v>
      </c>
      <c r="Q323" s="374" t="s">
        <v>215</v>
      </c>
      <c r="R323" s="374" t="s">
        <v>211</v>
      </c>
      <c r="S323" s="374" t="s">
        <v>212</v>
      </c>
      <c r="T323" s="374" t="s">
        <v>56</v>
      </c>
      <c r="U323" s="374">
        <v>0</v>
      </c>
      <c r="V323" s="433"/>
      <c r="W323" s="374">
        <v>9555</v>
      </c>
      <c r="X323" s="434" t="s">
        <v>27</v>
      </c>
      <c r="Y323" s="374" t="s">
        <v>2</v>
      </c>
    </row>
    <row r="324" spans="1:25" s="435" customFormat="1" x14ac:dyDescent="0.25">
      <c r="A324" s="374" t="s">
        <v>1953</v>
      </c>
      <c r="B324" s="374">
        <v>814697</v>
      </c>
      <c r="C324" s="374">
        <v>0</v>
      </c>
      <c r="D324" s="374"/>
      <c r="E324" s="374" t="s">
        <v>1954</v>
      </c>
      <c r="F324" s="374" t="s">
        <v>1955</v>
      </c>
      <c r="G324" s="374" t="s">
        <v>236</v>
      </c>
      <c r="H324" s="374" t="s">
        <v>214</v>
      </c>
      <c r="I324" s="432">
        <v>42152</v>
      </c>
      <c r="J324" s="432">
        <v>42125</v>
      </c>
      <c r="K324" s="374"/>
      <c r="L324" s="374" t="s">
        <v>208</v>
      </c>
      <c r="M324" s="374" t="s">
        <v>209</v>
      </c>
      <c r="N324" s="432">
        <v>42178</v>
      </c>
      <c r="O324" s="374" t="s">
        <v>210</v>
      </c>
      <c r="P324" s="374" t="s">
        <v>214</v>
      </c>
      <c r="Q324" s="374" t="s">
        <v>215</v>
      </c>
      <c r="R324" s="374" t="s">
        <v>211</v>
      </c>
      <c r="S324" s="374" t="s">
        <v>212</v>
      </c>
      <c r="T324" s="374" t="s">
        <v>56</v>
      </c>
      <c r="U324" s="438">
        <v>286000</v>
      </c>
      <c r="V324" s="433"/>
      <c r="W324" s="374">
        <v>147670</v>
      </c>
      <c r="X324" s="434" t="s">
        <v>27</v>
      </c>
      <c r="Y324" s="374" t="s">
        <v>8</v>
      </c>
    </row>
    <row r="325" spans="1:25" s="435" customFormat="1" x14ac:dyDescent="0.25">
      <c r="A325" s="374" t="s">
        <v>1956</v>
      </c>
      <c r="B325" s="374">
        <v>814706</v>
      </c>
      <c r="C325" s="374">
        <v>0</v>
      </c>
      <c r="D325" s="374"/>
      <c r="E325" s="374" t="s">
        <v>1957</v>
      </c>
      <c r="F325" s="374" t="s">
        <v>1958</v>
      </c>
      <c r="G325" s="374" t="s">
        <v>236</v>
      </c>
      <c r="H325" s="374" t="s">
        <v>214</v>
      </c>
      <c r="I325" s="432">
        <v>42152</v>
      </c>
      <c r="J325" s="432">
        <v>42125</v>
      </c>
      <c r="K325" s="374"/>
      <c r="L325" s="374" t="s">
        <v>208</v>
      </c>
      <c r="M325" s="374" t="s">
        <v>209</v>
      </c>
      <c r="N325" s="432">
        <v>42178</v>
      </c>
      <c r="O325" s="374" t="s">
        <v>210</v>
      </c>
      <c r="P325" s="374" t="s">
        <v>214</v>
      </c>
      <c r="Q325" s="374" t="s">
        <v>215</v>
      </c>
      <c r="R325" s="374" t="s">
        <v>211</v>
      </c>
      <c r="S325" s="374" t="s">
        <v>212</v>
      </c>
      <c r="T325" s="374" t="s">
        <v>56</v>
      </c>
      <c r="U325" s="438">
        <v>286000</v>
      </c>
      <c r="V325" s="433"/>
      <c r="W325" s="374">
        <v>609427</v>
      </c>
      <c r="X325" s="434" t="s">
        <v>27</v>
      </c>
      <c r="Y325" s="374" t="s">
        <v>8</v>
      </c>
    </row>
    <row r="326" spans="1:25" s="435" customFormat="1" x14ac:dyDescent="0.25">
      <c r="A326" s="374" t="s">
        <v>1959</v>
      </c>
      <c r="B326" s="374">
        <v>814725</v>
      </c>
      <c r="C326" s="374">
        <v>0</v>
      </c>
      <c r="D326" s="374"/>
      <c r="E326" s="374" t="s">
        <v>1960</v>
      </c>
      <c r="F326" s="374" t="s">
        <v>1961</v>
      </c>
      <c r="G326" s="374" t="s">
        <v>236</v>
      </c>
      <c r="H326" s="374" t="s">
        <v>214</v>
      </c>
      <c r="I326" s="432">
        <v>42153</v>
      </c>
      <c r="J326" s="432">
        <v>42125</v>
      </c>
      <c r="K326" s="374"/>
      <c r="L326" s="374" t="s">
        <v>208</v>
      </c>
      <c r="M326" s="374" t="s">
        <v>209</v>
      </c>
      <c r="N326" s="432">
        <v>42178</v>
      </c>
      <c r="O326" s="374" t="s">
        <v>210</v>
      </c>
      <c r="P326" s="374" t="s">
        <v>214</v>
      </c>
      <c r="Q326" s="374" t="s">
        <v>215</v>
      </c>
      <c r="R326" s="374" t="s">
        <v>211</v>
      </c>
      <c r="S326" s="374" t="s">
        <v>212</v>
      </c>
      <c r="T326" s="374" t="s">
        <v>56</v>
      </c>
      <c r="U326" s="438">
        <v>312000</v>
      </c>
      <c r="V326" s="433"/>
      <c r="W326" s="374">
        <v>15854</v>
      </c>
      <c r="X326" s="434" t="s">
        <v>27</v>
      </c>
      <c r="Y326" s="374" t="s">
        <v>8</v>
      </c>
    </row>
    <row r="327" spans="1:25" s="435" customFormat="1" x14ac:dyDescent="0.25">
      <c r="A327" s="374" t="s">
        <v>1962</v>
      </c>
      <c r="B327" s="374">
        <v>814741</v>
      </c>
      <c r="C327" s="374">
        <v>0</v>
      </c>
      <c r="D327" s="374"/>
      <c r="E327" s="374" t="s">
        <v>1963</v>
      </c>
      <c r="F327" s="374" t="s">
        <v>1964</v>
      </c>
      <c r="G327" s="374" t="s">
        <v>236</v>
      </c>
      <c r="H327" s="374" t="s">
        <v>214</v>
      </c>
      <c r="I327" s="432">
        <v>42156</v>
      </c>
      <c r="J327" s="432">
        <v>42125</v>
      </c>
      <c r="K327" s="374"/>
      <c r="L327" s="374" t="s">
        <v>208</v>
      </c>
      <c r="M327" s="374" t="s">
        <v>209</v>
      </c>
      <c r="N327" s="432">
        <v>42178</v>
      </c>
      <c r="O327" s="374" t="s">
        <v>210</v>
      </c>
      <c r="P327" s="374" t="s">
        <v>214</v>
      </c>
      <c r="Q327" s="374" t="s">
        <v>215</v>
      </c>
      <c r="R327" s="374" t="s">
        <v>211</v>
      </c>
      <c r="S327" s="374" t="s">
        <v>212</v>
      </c>
      <c r="T327" s="374" t="s">
        <v>56</v>
      </c>
      <c r="U327" s="438">
        <v>338000</v>
      </c>
      <c r="V327" s="433"/>
      <c r="W327" s="374">
        <v>154832</v>
      </c>
      <c r="X327" s="434" t="s">
        <v>27</v>
      </c>
      <c r="Y327" s="374" t="s">
        <v>8</v>
      </c>
    </row>
    <row r="328" spans="1:25" s="435" customFormat="1" x14ac:dyDescent="0.25">
      <c r="A328" s="374" t="s">
        <v>1965</v>
      </c>
      <c r="B328" s="374">
        <v>814763</v>
      </c>
      <c r="C328" s="374">
        <v>0</v>
      </c>
      <c r="D328" s="374"/>
      <c r="E328" s="374" t="s">
        <v>1966</v>
      </c>
      <c r="F328" s="374" t="s">
        <v>1967</v>
      </c>
      <c r="G328" s="374" t="s">
        <v>236</v>
      </c>
      <c r="H328" s="374" t="s">
        <v>214</v>
      </c>
      <c r="I328" s="432">
        <v>42157</v>
      </c>
      <c r="J328" s="432">
        <v>42125</v>
      </c>
      <c r="K328" s="374"/>
      <c r="L328" s="374" t="s">
        <v>208</v>
      </c>
      <c r="M328" s="374" t="s">
        <v>209</v>
      </c>
      <c r="N328" s="432">
        <v>42178</v>
      </c>
      <c r="O328" s="374" t="s">
        <v>210</v>
      </c>
      <c r="P328" s="374" t="s">
        <v>214</v>
      </c>
      <c r="Q328" s="374" t="s">
        <v>215</v>
      </c>
      <c r="R328" s="374" t="s">
        <v>211</v>
      </c>
      <c r="S328" s="374" t="s">
        <v>212</v>
      </c>
      <c r="T328" s="374" t="s">
        <v>56</v>
      </c>
      <c r="U328" s="438">
        <v>338000</v>
      </c>
      <c r="V328" s="433"/>
      <c r="W328" s="374">
        <v>629996</v>
      </c>
      <c r="X328" s="434" t="s">
        <v>27</v>
      </c>
      <c r="Y328" s="374" t="s">
        <v>8</v>
      </c>
    </row>
    <row r="329" spans="1:25" s="435" customFormat="1" x14ac:dyDescent="0.25">
      <c r="A329" s="374" t="s">
        <v>1968</v>
      </c>
      <c r="B329" s="374">
        <v>814776</v>
      </c>
      <c r="C329" s="374">
        <v>0</v>
      </c>
      <c r="D329" s="374"/>
      <c r="E329" s="374" t="s">
        <v>1969</v>
      </c>
      <c r="F329" s="374" t="s">
        <v>1970</v>
      </c>
      <c r="G329" s="374" t="s">
        <v>236</v>
      </c>
      <c r="H329" s="374" t="s">
        <v>214</v>
      </c>
      <c r="I329" s="432">
        <v>42157</v>
      </c>
      <c r="J329" s="432">
        <v>42125</v>
      </c>
      <c r="K329" s="374"/>
      <c r="L329" s="374" t="s">
        <v>208</v>
      </c>
      <c r="M329" s="374" t="s">
        <v>209</v>
      </c>
      <c r="N329" s="432">
        <v>42178</v>
      </c>
      <c r="O329" s="374" t="s">
        <v>210</v>
      </c>
      <c r="P329" s="374" t="s">
        <v>214</v>
      </c>
      <c r="Q329" s="374" t="s">
        <v>215</v>
      </c>
      <c r="R329" s="374" t="s">
        <v>211</v>
      </c>
      <c r="S329" s="374" t="s">
        <v>212</v>
      </c>
      <c r="T329" s="374" t="s">
        <v>56</v>
      </c>
      <c r="U329" s="438">
        <v>299000</v>
      </c>
      <c r="V329" s="433"/>
      <c r="W329" s="374"/>
      <c r="X329" s="434" t="s">
        <v>27</v>
      </c>
      <c r="Y329" s="374" t="s">
        <v>8</v>
      </c>
    </row>
    <row r="330" spans="1:25" s="435" customFormat="1" x14ac:dyDescent="0.25">
      <c r="A330" s="374" t="s">
        <v>1971</v>
      </c>
      <c r="B330" s="374">
        <v>814783</v>
      </c>
      <c r="C330" s="374">
        <v>0</v>
      </c>
      <c r="D330" s="374"/>
      <c r="E330" s="374" t="s">
        <v>1972</v>
      </c>
      <c r="F330" s="374" t="s">
        <v>1973</v>
      </c>
      <c r="G330" s="374" t="s">
        <v>236</v>
      </c>
      <c r="H330" s="374" t="s">
        <v>214</v>
      </c>
      <c r="I330" s="432">
        <v>42157</v>
      </c>
      <c r="J330" s="432">
        <v>42125</v>
      </c>
      <c r="K330" s="374"/>
      <c r="L330" s="374" t="s">
        <v>208</v>
      </c>
      <c r="M330" s="374" t="s">
        <v>209</v>
      </c>
      <c r="N330" s="432">
        <v>42178</v>
      </c>
      <c r="O330" s="374" t="s">
        <v>210</v>
      </c>
      <c r="P330" s="374" t="s">
        <v>214</v>
      </c>
      <c r="Q330" s="374" t="s">
        <v>215</v>
      </c>
      <c r="R330" s="374" t="s">
        <v>211</v>
      </c>
      <c r="S330" s="374" t="s">
        <v>212</v>
      </c>
      <c r="T330" s="374" t="s">
        <v>56</v>
      </c>
      <c r="U330" s="438">
        <v>299000</v>
      </c>
      <c r="V330" s="433"/>
      <c r="W330" s="374">
        <v>159311</v>
      </c>
      <c r="X330" s="434" t="s">
        <v>27</v>
      </c>
      <c r="Y330" s="374" t="s">
        <v>8</v>
      </c>
    </row>
    <row r="331" spans="1:25" s="435" customFormat="1" x14ac:dyDescent="0.25">
      <c r="A331" s="374" t="s">
        <v>1974</v>
      </c>
      <c r="B331" s="374">
        <v>814507</v>
      </c>
      <c r="C331" s="374">
        <v>0</v>
      </c>
      <c r="D331" s="374"/>
      <c r="E331" s="374" t="s">
        <v>1342</v>
      </c>
      <c r="F331" s="374" t="s">
        <v>1343</v>
      </c>
      <c r="G331" s="374" t="s">
        <v>240</v>
      </c>
      <c r="H331" s="374" t="s">
        <v>570</v>
      </c>
      <c r="I331" s="432">
        <v>42136</v>
      </c>
      <c r="J331" s="432">
        <v>42149</v>
      </c>
      <c r="K331" s="432">
        <v>43975</v>
      </c>
      <c r="L331" s="374" t="s">
        <v>208</v>
      </c>
      <c r="M331" s="374" t="s">
        <v>209</v>
      </c>
      <c r="N331" s="432">
        <v>42177</v>
      </c>
      <c r="O331" s="374" t="s">
        <v>210</v>
      </c>
      <c r="P331" s="374" t="s">
        <v>570</v>
      </c>
      <c r="Q331" s="374" t="s">
        <v>215</v>
      </c>
      <c r="R331" s="374" t="s">
        <v>211</v>
      </c>
      <c r="S331" s="374" t="s">
        <v>212</v>
      </c>
      <c r="T331" s="374" t="s">
        <v>717</v>
      </c>
      <c r="U331" s="438">
        <v>3500000</v>
      </c>
      <c r="V331" s="433"/>
      <c r="W331" s="374">
        <v>167066</v>
      </c>
      <c r="X331" s="434" t="s">
        <v>27</v>
      </c>
      <c r="Y331" s="374" t="s">
        <v>2</v>
      </c>
    </row>
    <row r="332" spans="1:25" s="435" customFormat="1" x14ac:dyDescent="0.25">
      <c r="A332" s="374" t="s">
        <v>1975</v>
      </c>
      <c r="B332" s="374">
        <v>814579</v>
      </c>
      <c r="C332" s="374">
        <v>0</v>
      </c>
      <c r="D332" s="374"/>
      <c r="E332" s="374" t="s">
        <v>1431</v>
      </c>
      <c r="F332" s="374" t="s">
        <v>1432</v>
      </c>
      <c r="G332" s="374" t="s">
        <v>240</v>
      </c>
      <c r="H332" s="374" t="s">
        <v>546</v>
      </c>
      <c r="I332" s="432">
        <v>42144</v>
      </c>
      <c r="J332" s="432">
        <v>42156</v>
      </c>
      <c r="K332" s="432">
        <v>43982</v>
      </c>
      <c r="L332" s="374" t="s">
        <v>208</v>
      </c>
      <c r="M332" s="374" t="s">
        <v>209</v>
      </c>
      <c r="N332" s="432">
        <v>42177</v>
      </c>
      <c r="O332" s="374" t="s">
        <v>210</v>
      </c>
      <c r="P332" s="374" t="s">
        <v>546</v>
      </c>
      <c r="Q332" s="374" t="s">
        <v>215</v>
      </c>
      <c r="R332" s="374" t="s">
        <v>211</v>
      </c>
      <c r="S332" s="374" t="s">
        <v>212</v>
      </c>
      <c r="T332" s="374" t="s">
        <v>463</v>
      </c>
      <c r="U332" s="438">
        <v>7419017.2000000002</v>
      </c>
      <c r="V332" s="433"/>
      <c r="W332" s="374">
        <v>10551</v>
      </c>
      <c r="X332" s="434" t="s">
        <v>27</v>
      </c>
      <c r="Y332" s="374" t="s">
        <v>2</v>
      </c>
    </row>
    <row r="333" spans="1:25" s="435" customFormat="1" x14ac:dyDescent="0.25">
      <c r="A333" s="374" t="s">
        <v>1976</v>
      </c>
      <c r="B333" s="374" t="s">
        <v>1668</v>
      </c>
      <c r="C333" s="374">
        <v>2</v>
      </c>
      <c r="D333" s="374"/>
      <c r="E333" s="374" t="s">
        <v>658</v>
      </c>
      <c r="F333" s="374" t="s">
        <v>1667</v>
      </c>
      <c r="G333" s="374" t="s">
        <v>224</v>
      </c>
      <c r="H333" s="374" t="s">
        <v>633</v>
      </c>
      <c r="I333" s="432">
        <v>42153</v>
      </c>
      <c r="J333" s="432">
        <v>42036</v>
      </c>
      <c r="K333" s="432">
        <v>42735</v>
      </c>
      <c r="L333" s="374" t="s">
        <v>208</v>
      </c>
      <c r="M333" s="374" t="s">
        <v>209</v>
      </c>
      <c r="N333" s="432">
        <v>42174</v>
      </c>
      <c r="O333" s="374" t="s">
        <v>210</v>
      </c>
      <c r="P333" s="374" t="s">
        <v>633</v>
      </c>
      <c r="Q333" s="374" t="s">
        <v>215</v>
      </c>
      <c r="R333" s="374" t="s">
        <v>211</v>
      </c>
      <c r="S333" s="374" t="s">
        <v>212</v>
      </c>
      <c r="T333" s="374" t="s">
        <v>56</v>
      </c>
      <c r="U333" s="438">
        <v>8000000</v>
      </c>
      <c r="V333" s="433"/>
      <c r="W333" s="374">
        <v>6060</v>
      </c>
      <c r="X333" s="434" t="s">
        <v>27</v>
      </c>
      <c r="Y333" s="374" t="s">
        <v>4</v>
      </c>
    </row>
    <row r="334" spans="1:25" s="435" customFormat="1" x14ac:dyDescent="0.25">
      <c r="A334" s="374" t="s">
        <v>1977</v>
      </c>
      <c r="B334" s="374" t="s">
        <v>1978</v>
      </c>
      <c r="C334" s="374">
        <v>0</v>
      </c>
      <c r="D334" s="374"/>
      <c r="E334" s="374" t="s">
        <v>1525</v>
      </c>
      <c r="F334" s="374" t="s">
        <v>1979</v>
      </c>
      <c r="G334" s="374" t="s">
        <v>224</v>
      </c>
      <c r="H334" s="374" t="s">
        <v>1716</v>
      </c>
      <c r="I334" s="432">
        <v>42170</v>
      </c>
      <c r="J334" s="432">
        <v>41944</v>
      </c>
      <c r="K334" s="432">
        <v>43769</v>
      </c>
      <c r="L334" s="374" t="s">
        <v>208</v>
      </c>
      <c r="M334" s="374" t="s">
        <v>209</v>
      </c>
      <c r="N334" s="432">
        <v>42174</v>
      </c>
      <c r="O334" s="374" t="s">
        <v>210</v>
      </c>
      <c r="P334" s="374" t="s">
        <v>1716</v>
      </c>
      <c r="Q334" s="374" t="s">
        <v>215</v>
      </c>
      <c r="R334" s="374" t="s">
        <v>211</v>
      </c>
      <c r="S334" s="374" t="s">
        <v>212</v>
      </c>
      <c r="T334" s="374" t="s">
        <v>1651</v>
      </c>
      <c r="U334" s="438">
        <v>1500000</v>
      </c>
      <c r="V334" s="433"/>
      <c r="W334" s="374">
        <v>2074</v>
      </c>
      <c r="X334" s="434" t="s">
        <v>27</v>
      </c>
      <c r="Y334" s="374" t="s">
        <v>4</v>
      </c>
    </row>
    <row r="335" spans="1:25" s="435" customFormat="1" x14ac:dyDescent="0.25">
      <c r="A335" s="374" t="s">
        <v>1980</v>
      </c>
      <c r="B335" s="374">
        <v>812534</v>
      </c>
      <c r="C335" s="374">
        <v>0</v>
      </c>
      <c r="D335" s="374"/>
      <c r="E335" s="374" t="s">
        <v>1721</v>
      </c>
      <c r="F335" s="374" t="s">
        <v>1981</v>
      </c>
      <c r="G335" s="374" t="s">
        <v>240</v>
      </c>
      <c r="H335" s="374" t="s">
        <v>1716</v>
      </c>
      <c r="I335" s="432">
        <v>41901</v>
      </c>
      <c r="J335" s="432">
        <v>41901</v>
      </c>
      <c r="K335" s="432">
        <v>43726</v>
      </c>
      <c r="L335" s="374" t="s">
        <v>208</v>
      </c>
      <c r="M335" s="374" t="s">
        <v>209</v>
      </c>
      <c r="N335" s="432">
        <v>42174</v>
      </c>
      <c r="O335" s="374" t="s">
        <v>210</v>
      </c>
      <c r="P335" s="374" t="s">
        <v>1716</v>
      </c>
      <c r="Q335" s="374" t="s">
        <v>211</v>
      </c>
      <c r="R335" s="374" t="s">
        <v>211</v>
      </c>
      <c r="S335" s="374" t="s">
        <v>212</v>
      </c>
      <c r="T335" s="374" t="s">
        <v>56</v>
      </c>
      <c r="U335" s="438">
        <v>4000000</v>
      </c>
      <c r="V335" s="433"/>
      <c r="W335" s="374">
        <v>18599</v>
      </c>
      <c r="X335" s="434" t="s">
        <v>27</v>
      </c>
      <c r="Y335" s="374" t="s">
        <v>2</v>
      </c>
    </row>
    <row r="336" spans="1:25" s="435" customFormat="1" x14ac:dyDescent="0.25">
      <c r="A336" s="374" t="s">
        <v>1982</v>
      </c>
      <c r="B336" s="374">
        <v>814343</v>
      </c>
      <c r="C336" s="374">
        <v>0</v>
      </c>
      <c r="D336" s="374"/>
      <c r="E336" s="374" t="s">
        <v>1983</v>
      </c>
      <c r="F336" s="374" t="s">
        <v>1984</v>
      </c>
      <c r="G336" s="374" t="s">
        <v>577</v>
      </c>
      <c r="H336" s="374" t="s">
        <v>785</v>
      </c>
      <c r="I336" s="432">
        <v>42122</v>
      </c>
      <c r="J336" s="432">
        <v>42122</v>
      </c>
      <c r="K336" s="374"/>
      <c r="L336" s="374" t="s">
        <v>208</v>
      </c>
      <c r="M336" s="374" t="s">
        <v>209</v>
      </c>
      <c r="N336" s="432">
        <v>42174</v>
      </c>
      <c r="O336" s="374" t="s">
        <v>210</v>
      </c>
      <c r="P336" s="374" t="s">
        <v>785</v>
      </c>
      <c r="Q336" s="374" t="s">
        <v>215</v>
      </c>
      <c r="R336" s="374" t="s">
        <v>211</v>
      </c>
      <c r="S336" s="374" t="s">
        <v>212</v>
      </c>
      <c r="T336" s="374" t="s">
        <v>716</v>
      </c>
      <c r="U336" s="438">
        <v>140000</v>
      </c>
      <c r="V336" s="433"/>
      <c r="W336" s="374"/>
      <c r="X336" s="434" t="s">
        <v>27</v>
      </c>
      <c r="Y336" s="374" t="s">
        <v>7</v>
      </c>
    </row>
    <row r="337" spans="1:25" s="435" customFormat="1" x14ac:dyDescent="0.25">
      <c r="A337" s="374" t="s">
        <v>1985</v>
      </c>
      <c r="B337" s="374">
        <v>814442</v>
      </c>
      <c r="C337" s="374">
        <v>0</v>
      </c>
      <c r="D337" s="374"/>
      <c r="E337" s="374" t="s">
        <v>1722</v>
      </c>
      <c r="F337" s="374" t="s">
        <v>1723</v>
      </c>
      <c r="G337" s="374" t="s">
        <v>240</v>
      </c>
      <c r="H337" s="374" t="s">
        <v>1716</v>
      </c>
      <c r="I337" s="432">
        <v>42131</v>
      </c>
      <c r="J337" s="432">
        <v>42130</v>
      </c>
      <c r="K337" s="432">
        <v>43956</v>
      </c>
      <c r="L337" s="374" t="s">
        <v>208</v>
      </c>
      <c r="M337" s="374" t="s">
        <v>209</v>
      </c>
      <c r="N337" s="432">
        <v>42174</v>
      </c>
      <c r="O337" s="374" t="s">
        <v>210</v>
      </c>
      <c r="P337" s="374" t="s">
        <v>1716</v>
      </c>
      <c r="Q337" s="374" t="s">
        <v>215</v>
      </c>
      <c r="R337" s="374" t="s">
        <v>211</v>
      </c>
      <c r="S337" s="374" t="s">
        <v>212</v>
      </c>
      <c r="T337" s="374" t="s">
        <v>56</v>
      </c>
      <c r="U337" s="438">
        <v>5000000</v>
      </c>
      <c r="V337" s="433"/>
      <c r="W337" s="374">
        <v>139366</v>
      </c>
      <c r="X337" s="434" t="s">
        <v>27</v>
      </c>
      <c r="Y337" s="374" t="s">
        <v>2</v>
      </c>
    </row>
    <row r="338" spans="1:25" s="435" customFormat="1" x14ac:dyDescent="0.25">
      <c r="A338" s="374" t="s">
        <v>1986</v>
      </c>
      <c r="B338" s="374">
        <v>814460</v>
      </c>
      <c r="C338" s="374">
        <v>0</v>
      </c>
      <c r="D338" s="374"/>
      <c r="E338" s="374" t="s">
        <v>1726</v>
      </c>
      <c r="F338" s="374" t="s">
        <v>1727</v>
      </c>
      <c r="G338" s="374" t="s">
        <v>240</v>
      </c>
      <c r="H338" s="374" t="s">
        <v>1716</v>
      </c>
      <c r="I338" s="432">
        <v>42132</v>
      </c>
      <c r="J338" s="432">
        <v>42129</v>
      </c>
      <c r="K338" s="432">
        <v>43955</v>
      </c>
      <c r="L338" s="374" t="s">
        <v>208</v>
      </c>
      <c r="M338" s="374" t="s">
        <v>209</v>
      </c>
      <c r="N338" s="432">
        <v>42174</v>
      </c>
      <c r="O338" s="374" t="s">
        <v>210</v>
      </c>
      <c r="P338" s="374" t="s">
        <v>1716</v>
      </c>
      <c r="Q338" s="374" t="s">
        <v>215</v>
      </c>
      <c r="R338" s="374" t="s">
        <v>211</v>
      </c>
      <c r="S338" s="374" t="s">
        <v>212</v>
      </c>
      <c r="T338" s="374" t="s">
        <v>56</v>
      </c>
      <c r="U338" s="374">
        <v>0</v>
      </c>
      <c r="V338" s="433"/>
      <c r="W338" s="374">
        <v>284069</v>
      </c>
      <c r="X338" s="434" t="s">
        <v>27</v>
      </c>
      <c r="Y338" s="374" t="s">
        <v>2</v>
      </c>
    </row>
    <row r="339" spans="1:25" s="435" customFormat="1" x14ac:dyDescent="0.25">
      <c r="A339" s="374" t="s">
        <v>1987</v>
      </c>
      <c r="B339" s="374">
        <v>814463</v>
      </c>
      <c r="C339" s="374">
        <v>0</v>
      </c>
      <c r="D339" s="374"/>
      <c r="E339" s="374" t="s">
        <v>1724</v>
      </c>
      <c r="F339" s="374" t="s">
        <v>1725</v>
      </c>
      <c r="G339" s="374" t="s">
        <v>240</v>
      </c>
      <c r="H339" s="374" t="s">
        <v>1716</v>
      </c>
      <c r="I339" s="432">
        <v>42132</v>
      </c>
      <c r="J339" s="432">
        <v>42118</v>
      </c>
      <c r="K339" s="432">
        <v>43944</v>
      </c>
      <c r="L339" s="374" t="s">
        <v>208</v>
      </c>
      <c r="M339" s="374" t="s">
        <v>209</v>
      </c>
      <c r="N339" s="432">
        <v>42174</v>
      </c>
      <c r="O339" s="374" t="s">
        <v>210</v>
      </c>
      <c r="P339" s="374" t="s">
        <v>1716</v>
      </c>
      <c r="Q339" s="374" t="s">
        <v>215</v>
      </c>
      <c r="R339" s="374" t="s">
        <v>211</v>
      </c>
      <c r="S339" s="374" t="s">
        <v>212</v>
      </c>
      <c r="T339" s="374" t="s">
        <v>56</v>
      </c>
      <c r="U339" s="438">
        <v>4000000</v>
      </c>
      <c r="V339" s="433"/>
      <c r="W339" s="374">
        <v>172719</v>
      </c>
      <c r="X339" s="434" t="s">
        <v>27</v>
      </c>
      <c r="Y339" s="374" t="s">
        <v>2</v>
      </c>
    </row>
    <row r="340" spans="1:25" s="435" customFormat="1" x14ac:dyDescent="0.25">
      <c r="A340" s="374" t="s">
        <v>1988</v>
      </c>
      <c r="B340" s="374">
        <v>814563</v>
      </c>
      <c r="C340" s="374">
        <v>0</v>
      </c>
      <c r="D340" s="374"/>
      <c r="E340" s="374" t="s">
        <v>1631</v>
      </c>
      <c r="F340" s="374" t="s">
        <v>1989</v>
      </c>
      <c r="G340" s="374" t="s">
        <v>6</v>
      </c>
      <c r="H340" s="374" t="s">
        <v>242</v>
      </c>
      <c r="I340" s="432">
        <v>42144</v>
      </c>
      <c r="J340" s="432">
        <v>42156</v>
      </c>
      <c r="K340" s="374"/>
      <c r="L340" s="374" t="s">
        <v>208</v>
      </c>
      <c r="M340" s="374" t="s">
        <v>209</v>
      </c>
      <c r="N340" s="432">
        <v>42174</v>
      </c>
      <c r="O340" s="374" t="s">
        <v>210</v>
      </c>
      <c r="P340" s="374" t="s">
        <v>242</v>
      </c>
      <c r="Q340" s="374"/>
      <c r="R340" s="374"/>
      <c r="S340" s="374" t="s">
        <v>212</v>
      </c>
      <c r="T340" s="374" t="s">
        <v>56</v>
      </c>
      <c r="U340" s="374">
        <v>0</v>
      </c>
      <c r="V340" s="433"/>
      <c r="W340" s="374">
        <v>149624</v>
      </c>
      <c r="X340" s="434" t="s">
        <v>27</v>
      </c>
      <c r="Y340" s="374" t="s">
        <v>6</v>
      </c>
    </row>
    <row r="341" spans="1:25" s="435" customFormat="1" x14ac:dyDescent="0.25">
      <c r="A341" s="374" t="s">
        <v>1990</v>
      </c>
      <c r="B341" s="374">
        <v>814600</v>
      </c>
      <c r="C341" s="374">
        <v>0</v>
      </c>
      <c r="D341" s="374"/>
      <c r="E341" s="374" t="s">
        <v>1991</v>
      </c>
      <c r="F341" s="374" t="s">
        <v>1992</v>
      </c>
      <c r="G341" s="374" t="s">
        <v>577</v>
      </c>
      <c r="H341" s="374" t="s">
        <v>785</v>
      </c>
      <c r="I341" s="432">
        <v>42145</v>
      </c>
      <c r="J341" s="432">
        <v>42122</v>
      </c>
      <c r="K341" s="374"/>
      <c r="L341" s="374" t="s">
        <v>208</v>
      </c>
      <c r="M341" s="374" t="s">
        <v>209</v>
      </c>
      <c r="N341" s="432">
        <v>42174</v>
      </c>
      <c r="O341" s="374" t="s">
        <v>210</v>
      </c>
      <c r="P341" s="374" t="s">
        <v>785</v>
      </c>
      <c r="Q341" s="374" t="s">
        <v>215</v>
      </c>
      <c r="R341" s="374" t="s">
        <v>211</v>
      </c>
      <c r="S341" s="374" t="s">
        <v>212</v>
      </c>
      <c r="T341" s="374" t="s">
        <v>739</v>
      </c>
      <c r="U341" s="438">
        <v>140000</v>
      </c>
      <c r="V341" s="433"/>
      <c r="W341" s="374"/>
      <c r="X341" s="434" t="s">
        <v>27</v>
      </c>
      <c r="Y341" s="374" t="s">
        <v>7</v>
      </c>
    </row>
    <row r="342" spans="1:25" s="435" customFormat="1" x14ac:dyDescent="0.25">
      <c r="A342" s="374" t="s">
        <v>1993</v>
      </c>
      <c r="B342" s="374">
        <v>814787</v>
      </c>
      <c r="C342" s="374">
        <v>0</v>
      </c>
      <c r="D342" s="374"/>
      <c r="E342" s="374" t="s">
        <v>1994</v>
      </c>
      <c r="F342" s="374" t="s">
        <v>1995</v>
      </c>
      <c r="G342" s="374" t="s">
        <v>240</v>
      </c>
      <c r="H342" s="374" t="s">
        <v>757</v>
      </c>
      <c r="I342" s="432">
        <v>42157</v>
      </c>
      <c r="J342" s="432">
        <v>42156</v>
      </c>
      <c r="K342" s="432">
        <v>43982</v>
      </c>
      <c r="L342" s="374" t="s">
        <v>208</v>
      </c>
      <c r="M342" s="374" t="s">
        <v>209</v>
      </c>
      <c r="N342" s="432">
        <v>42174</v>
      </c>
      <c r="O342" s="374" t="s">
        <v>210</v>
      </c>
      <c r="P342" s="374" t="s">
        <v>757</v>
      </c>
      <c r="Q342" s="374" t="s">
        <v>215</v>
      </c>
      <c r="R342" s="374" t="s">
        <v>211</v>
      </c>
      <c r="S342" s="374" t="s">
        <v>212</v>
      </c>
      <c r="T342" s="374" t="s">
        <v>333</v>
      </c>
      <c r="U342" s="438">
        <v>4000000</v>
      </c>
      <c r="V342" s="433"/>
      <c r="W342" s="374">
        <v>168573</v>
      </c>
      <c r="X342" s="434" t="s">
        <v>27</v>
      </c>
      <c r="Y342" s="374" t="s">
        <v>2</v>
      </c>
    </row>
    <row r="343" spans="1:25" s="435" customFormat="1" x14ac:dyDescent="0.25">
      <c r="A343" s="374" t="s">
        <v>1996</v>
      </c>
      <c r="B343" s="374">
        <v>814857</v>
      </c>
      <c r="C343" s="374">
        <v>0</v>
      </c>
      <c r="D343" s="374"/>
      <c r="E343" s="374" t="s">
        <v>1997</v>
      </c>
      <c r="F343" s="374" t="s">
        <v>1998</v>
      </c>
      <c r="G343" s="374" t="s">
        <v>240</v>
      </c>
      <c r="H343" s="374" t="s">
        <v>1716</v>
      </c>
      <c r="I343" s="432">
        <v>42160</v>
      </c>
      <c r="J343" s="432">
        <v>42095</v>
      </c>
      <c r="K343" s="432">
        <v>43921</v>
      </c>
      <c r="L343" s="374" t="s">
        <v>208</v>
      </c>
      <c r="M343" s="374" t="s">
        <v>209</v>
      </c>
      <c r="N343" s="432">
        <v>42174</v>
      </c>
      <c r="O343" s="374" t="s">
        <v>210</v>
      </c>
      <c r="P343" s="374" t="s">
        <v>1716</v>
      </c>
      <c r="Q343" s="374" t="s">
        <v>215</v>
      </c>
      <c r="R343" s="374" t="s">
        <v>211</v>
      </c>
      <c r="S343" s="374" t="s">
        <v>212</v>
      </c>
      <c r="T343" s="374" t="s">
        <v>56</v>
      </c>
      <c r="U343" s="438">
        <v>4000000</v>
      </c>
      <c r="V343" s="433"/>
      <c r="W343" s="374"/>
      <c r="X343" s="434" t="s">
        <v>27</v>
      </c>
      <c r="Y343" s="374" t="s">
        <v>2</v>
      </c>
    </row>
    <row r="344" spans="1:25" s="435" customFormat="1" x14ac:dyDescent="0.25">
      <c r="A344" s="374" t="s">
        <v>1999</v>
      </c>
      <c r="B344" s="374">
        <v>814902</v>
      </c>
      <c r="C344" s="374">
        <v>0</v>
      </c>
      <c r="D344" s="374"/>
      <c r="E344" s="374" t="s">
        <v>2000</v>
      </c>
      <c r="F344" s="374" t="s">
        <v>2001</v>
      </c>
      <c r="G344" s="374" t="s">
        <v>240</v>
      </c>
      <c r="H344" s="374" t="s">
        <v>1716</v>
      </c>
      <c r="I344" s="432">
        <v>42165</v>
      </c>
      <c r="J344" s="432">
        <v>42156</v>
      </c>
      <c r="K344" s="432">
        <v>43982</v>
      </c>
      <c r="L344" s="374" t="s">
        <v>208</v>
      </c>
      <c r="M344" s="374" t="s">
        <v>209</v>
      </c>
      <c r="N344" s="432">
        <v>42174</v>
      </c>
      <c r="O344" s="374" t="s">
        <v>210</v>
      </c>
      <c r="P344" s="374" t="s">
        <v>1716</v>
      </c>
      <c r="Q344" s="374" t="s">
        <v>215</v>
      </c>
      <c r="R344" s="374" t="s">
        <v>211</v>
      </c>
      <c r="S344" s="374" t="s">
        <v>212</v>
      </c>
      <c r="T344" s="374" t="s">
        <v>56</v>
      </c>
      <c r="U344" s="438">
        <v>4000000</v>
      </c>
      <c r="V344" s="433"/>
      <c r="W344" s="374">
        <v>619241</v>
      </c>
      <c r="X344" s="434" t="s">
        <v>27</v>
      </c>
      <c r="Y344" s="374" t="s">
        <v>2</v>
      </c>
    </row>
    <row r="345" spans="1:25" s="435" customFormat="1" x14ac:dyDescent="0.25">
      <c r="A345" s="374" t="s">
        <v>2002</v>
      </c>
      <c r="B345" s="374">
        <v>814234</v>
      </c>
      <c r="C345" s="374">
        <v>0</v>
      </c>
      <c r="D345" s="374"/>
      <c r="E345" s="374" t="s">
        <v>1428</v>
      </c>
      <c r="F345" s="374" t="s">
        <v>1429</v>
      </c>
      <c r="G345" s="374" t="s">
        <v>240</v>
      </c>
      <c r="H345" s="374" t="s">
        <v>546</v>
      </c>
      <c r="I345" s="432">
        <v>42105</v>
      </c>
      <c r="J345" s="432">
        <v>42156</v>
      </c>
      <c r="K345" s="432">
        <v>43982</v>
      </c>
      <c r="L345" s="374" t="s">
        <v>208</v>
      </c>
      <c r="M345" s="374" t="s">
        <v>209</v>
      </c>
      <c r="N345" s="432">
        <v>42173</v>
      </c>
      <c r="O345" s="374" t="s">
        <v>210</v>
      </c>
      <c r="P345" s="374" t="s">
        <v>546</v>
      </c>
      <c r="Q345" s="374" t="s">
        <v>215</v>
      </c>
      <c r="R345" s="374" t="s">
        <v>211</v>
      </c>
      <c r="S345" s="374" t="s">
        <v>212</v>
      </c>
      <c r="T345" s="374" t="s">
        <v>717</v>
      </c>
      <c r="U345" s="438">
        <v>3109150.34</v>
      </c>
      <c r="V345" s="433"/>
      <c r="W345" s="374">
        <v>5436</v>
      </c>
      <c r="X345" s="434" t="s">
        <v>27</v>
      </c>
      <c r="Y345" s="374" t="s">
        <v>2</v>
      </c>
    </row>
    <row r="346" spans="1:25" s="435" customFormat="1" x14ac:dyDescent="0.25">
      <c r="A346" s="374" t="s">
        <v>2003</v>
      </c>
      <c r="B346" s="374">
        <v>814578</v>
      </c>
      <c r="C346" s="374">
        <v>0</v>
      </c>
      <c r="D346" s="374"/>
      <c r="E346" s="374" t="s">
        <v>1433</v>
      </c>
      <c r="F346" s="374" t="s">
        <v>1434</v>
      </c>
      <c r="G346" s="374" t="s">
        <v>240</v>
      </c>
      <c r="H346" s="374" t="s">
        <v>546</v>
      </c>
      <c r="I346" s="432">
        <v>42144</v>
      </c>
      <c r="J346" s="432">
        <v>42156</v>
      </c>
      <c r="K346" s="432">
        <v>43982</v>
      </c>
      <c r="L346" s="374" t="s">
        <v>208</v>
      </c>
      <c r="M346" s="374" t="s">
        <v>209</v>
      </c>
      <c r="N346" s="432">
        <v>42173</v>
      </c>
      <c r="O346" s="374" t="s">
        <v>210</v>
      </c>
      <c r="P346" s="374" t="s">
        <v>546</v>
      </c>
      <c r="Q346" s="374" t="s">
        <v>215</v>
      </c>
      <c r="R346" s="374" t="s">
        <v>211</v>
      </c>
      <c r="S346" s="374" t="s">
        <v>212</v>
      </c>
      <c r="T346" s="374" t="s">
        <v>463</v>
      </c>
      <c r="U346" s="374">
        <v>0</v>
      </c>
      <c r="V346" s="433"/>
      <c r="W346" s="374">
        <v>11566</v>
      </c>
      <c r="X346" s="434" t="s">
        <v>27</v>
      </c>
      <c r="Y346" s="374" t="s">
        <v>2</v>
      </c>
    </row>
    <row r="347" spans="1:25" s="435" customFormat="1" x14ac:dyDescent="0.25">
      <c r="A347" s="374" t="s">
        <v>2004</v>
      </c>
      <c r="B347" s="374">
        <v>814872</v>
      </c>
      <c r="C347" s="374">
        <v>0</v>
      </c>
      <c r="D347" s="374"/>
      <c r="E347" s="374" t="s">
        <v>407</v>
      </c>
      <c r="F347" s="374" t="s">
        <v>2005</v>
      </c>
      <c r="G347" s="374" t="s">
        <v>1732</v>
      </c>
      <c r="H347" s="374" t="s">
        <v>1716</v>
      </c>
      <c r="I347" s="432">
        <v>42164</v>
      </c>
      <c r="J347" s="432">
        <v>42156</v>
      </c>
      <c r="K347" s="432">
        <v>43220</v>
      </c>
      <c r="L347" s="374" t="s">
        <v>208</v>
      </c>
      <c r="M347" s="374" t="s">
        <v>209</v>
      </c>
      <c r="N347" s="432">
        <v>42173</v>
      </c>
      <c r="O347" s="374" t="s">
        <v>210</v>
      </c>
      <c r="P347" s="374" t="s">
        <v>1716</v>
      </c>
      <c r="Q347" s="374" t="s">
        <v>215</v>
      </c>
      <c r="R347" s="374" t="s">
        <v>211</v>
      </c>
      <c r="S347" s="374" t="s">
        <v>212</v>
      </c>
      <c r="T347" s="374" t="s">
        <v>1651</v>
      </c>
      <c r="U347" s="438">
        <v>3000000</v>
      </c>
      <c r="V347" s="433"/>
      <c r="W347" s="374">
        <v>58124</v>
      </c>
      <c r="X347" s="434" t="s">
        <v>27</v>
      </c>
      <c r="Y347" s="374" t="s">
        <v>280</v>
      </c>
    </row>
    <row r="348" spans="1:25" s="435" customFormat="1" x14ac:dyDescent="0.25">
      <c r="A348" s="374" t="s">
        <v>2006</v>
      </c>
      <c r="B348" s="374">
        <v>403050</v>
      </c>
      <c r="C348" s="374">
        <v>5</v>
      </c>
      <c r="D348" s="374">
        <v>403050</v>
      </c>
      <c r="E348" s="374" t="s">
        <v>1642</v>
      </c>
      <c r="F348" s="374" t="s">
        <v>1644</v>
      </c>
      <c r="G348" s="374" t="s">
        <v>240</v>
      </c>
      <c r="H348" s="374" t="s">
        <v>632</v>
      </c>
      <c r="I348" s="432">
        <v>42153</v>
      </c>
      <c r="J348" s="432">
        <v>41730</v>
      </c>
      <c r="K348" s="432">
        <v>42369</v>
      </c>
      <c r="L348" s="374" t="s">
        <v>208</v>
      </c>
      <c r="M348" s="374" t="s">
        <v>209</v>
      </c>
      <c r="N348" s="432">
        <v>42172</v>
      </c>
      <c r="O348" s="374" t="s">
        <v>210</v>
      </c>
      <c r="P348" s="374" t="s">
        <v>632</v>
      </c>
      <c r="Q348" s="374" t="s">
        <v>215</v>
      </c>
      <c r="R348" s="374" t="s">
        <v>363</v>
      </c>
      <c r="S348" s="374" t="s">
        <v>350</v>
      </c>
      <c r="T348" s="374" t="s">
        <v>1641</v>
      </c>
      <c r="U348" s="438">
        <v>6977670</v>
      </c>
      <c r="V348" s="433"/>
      <c r="W348" s="374">
        <v>4435</v>
      </c>
      <c r="X348" s="434" t="s">
        <v>27</v>
      </c>
      <c r="Y348" s="374" t="s">
        <v>2</v>
      </c>
    </row>
    <row r="349" spans="1:25" s="435" customFormat="1" x14ac:dyDescent="0.25">
      <c r="A349" s="374" t="s">
        <v>2007</v>
      </c>
      <c r="B349" s="374" t="s">
        <v>1462</v>
      </c>
      <c r="C349" s="374">
        <v>1</v>
      </c>
      <c r="D349" s="374"/>
      <c r="E349" s="374" t="s">
        <v>654</v>
      </c>
      <c r="F349" s="374" t="s">
        <v>1461</v>
      </c>
      <c r="G349" s="374" t="s">
        <v>224</v>
      </c>
      <c r="H349" s="374" t="s">
        <v>225</v>
      </c>
      <c r="I349" s="432">
        <v>42143</v>
      </c>
      <c r="J349" s="432">
        <v>42036</v>
      </c>
      <c r="K349" s="432">
        <v>42400</v>
      </c>
      <c r="L349" s="374" t="s">
        <v>208</v>
      </c>
      <c r="M349" s="374" t="s">
        <v>209</v>
      </c>
      <c r="N349" s="432">
        <v>42171</v>
      </c>
      <c r="O349" s="374" t="s">
        <v>210</v>
      </c>
      <c r="P349" s="374" t="s">
        <v>757</v>
      </c>
      <c r="Q349" s="374" t="s">
        <v>211</v>
      </c>
      <c r="R349" s="374" t="s">
        <v>211</v>
      </c>
      <c r="S349" s="374" t="s">
        <v>212</v>
      </c>
      <c r="T349" s="374" t="s">
        <v>333</v>
      </c>
      <c r="U349" s="438">
        <v>35200000</v>
      </c>
      <c r="V349" s="433"/>
      <c r="W349" s="374">
        <v>26770</v>
      </c>
      <c r="X349" s="434" t="s">
        <v>27</v>
      </c>
      <c r="Y349" s="374" t="s">
        <v>4</v>
      </c>
    </row>
    <row r="350" spans="1:25" s="435" customFormat="1" x14ac:dyDescent="0.25">
      <c r="A350" s="374" t="s">
        <v>2008</v>
      </c>
      <c r="B350" s="374" t="s">
        <v>2009</v>
      </c>
      <c r="C350" s="374">
        <v>0</v>
      </c>
      <c r="D350" s="374"/>
      <c r="E350" s="374" t="s">
        <v>2010</v>
      </c>
      <c r="F350" s="374" t="s">
        <v>2011</v>
      </c>
      <c r="G350" s="374" t="s">
        <v>224</v>
      </c>
      <c r="H350" s="374" t="s">
        <v>785</v>
      </c>
      <c r="I350" s="432">
        <v>42160</v>
      </c>
      <c r="J350" s="432">
        <v>42036</v>
      </c>
      <c r="K350" s="432">
        <v>42369</v>
      </c>
      <c r="L350" s="374" t="s">
        <v>208</v>
      </c>
      <c r="M350" s="374" t="s">
        <v>209</v>
      </c>
      <c r="N350" s="432">
        <v>42170</v>
      </c>
      <c r="O350" s="374" t="s">
        <v>210</v>
      </c>
      <c r="P350" s="374" t="s">
        <v>785</v>
      </c>
      <c r="Q350" s="374" t="s">
        <v>215</v>
      </c>
      <c r="R350" s="374" t="s">
        <v>211</v>
      </c>
      <c r="S350" s="374" t="s">
        <v>212</v>
      </c>
      <c r="T350" s="374" t="s">
        <v>56</v>
      </c>
      <c r="U350" s="374">
        <v>0</v>
      </c>
      <c r="V350" s="433"/>
      <c r="W350" s="374">
        <v>17773</v>
      </c>
      <c r="X350" s="434" t="s">
        <v>27</v>
      </c>
      <c r="Y350" s="374" t="s">
        <v>4</v>
      </c>
    </row>
    <row r="351" spans="1:25" s="435" customFormat="1" x14ac:dyDescent="0.25">
      <c r="A351" s="374" t="s">
        <v>2012</v>
      </c>
      <c r="B351" s="374" t="s">
        <v>2013</v>
      </c>
      <c r="C351" s="374">
        <v>0</v>
      </c>
      <c r="D351" s="374"/>
      <c r="E351" s="374" t="s">
        <v>2014</v>
      </c>
      <c r="F351" s="374" t="s">
        <v>2015</v>
      </c>
      <c r="G351" s="374" t="s">
        <v>224</v>
      </c>
      <c r="H351" s="374" t="s">
        <v>785</v>
      </c>
      <c r="I351" s="432">
        <v>42165</v>
      </c>
      <c r="J351" s="432">
        <v>42141</v>
      </c>
      <c r="K351" s="432">
        <v>42399</v>
      </c>
      <c r="L351" s="374" t="s">
        <v>208</v>
      </c>
      <c r="M351" s="374" t="s">
        <v>209</v>
      </c>
      <c r="N351" s="432">
        <v>42170</v>
      </c>
      <c r="O351" s="374" t="s">
        <v>210</v>
      </c>
      <c r="P351" s="374" t="s">
        <v>785</v>
      </c>
      <c r="Q351" s="374" t="s">
        <v>215</v>
      </c>
      <c r="R351" s="374" t="s">
        <v>211</v>
      </c>
      <c r="S351" s="374" t="s">
        <v>212</v>
      </c>
      <c r="T351" s="374" t="s">
        <v>56</v>
      </c>
      <c r="U351" s="374">
        <v>0</v>
      </c>
      <c r="V351" s="433"/>
      <c r="W351" s="374">
        <v>562906</v>
      </c>
      <c r="X351" s="434" t="s">
        <v>27</v>
      </c>
      <c r="Y351" s="374" t="s">
        <v>4</v>
      </c>
    </row>
    <row r="352" spans="1:25" s="435" customFormat="1" x14ac:dyDescent="0.25">
      <c r="A352" s="374" t="s">
        <v>2016</v>
      </c>
      <c r="B352" s="374" t="s">
        <v>2017</v>
      </c>
      <c r="C352" s="374">
        <v>0</v>
      </c>
      <c r="D352" s="374"/>
      <c r="E352" s="374" t="s">
        <v>2018</v>
      </c>
      <c r="F352" s="374" t="s">
        <v>2192</v>
      </c>
      <c r="G352" s="374" t="s">
        <v>224</v>
      </c>
      <c r="H352" s="374" t="s">
        <v>785</v>
      </c>
      <c r="I352" s="432">
        <v>42159</v>
      </c>
      <c r="J352" s="432">
        <v>42144</v>
      </c>
      <c r="K352" s="432">
        <v>42399</v>
      </c>
      <c r="L352" s="374" t="s">
        <v>208</v>
      </c>
      <c r="M352" s="374" t="s">
        <v>209</v>
      </c>
      <c r="N352" s="432">
        <v>42170</v>
      </c>
      <c r="O352" s="374" t="s">
        <v>210</v>
      </c>
      <c r="P352" s="374" t="s">
        <v>785</v>
      </c>
      <c r="Q352" s="374" t="s">
        <v>215</v>
      </c>
      <c r="R352" s="374" t="s">
        <v>211</v>
      </c>
      <c r="S352" s="374" t="s">
        <v>212</v>
      </c>
      <c r="T352" s="374" t="s">
        <v>56</v>
      </c>
      <c r="U352" s="374">
        <v>0</v>
      </c>
      <c r="V352" s="433"/>
      <c r="W352" s="374">
        <v>45446</v>
      </c>
      <c r="X352" s="434" t="s">
        <v>27</v>
      </c>
      <c r="Y352" s="374" t="s">
        <v>4</v>
      </c>
    </row>
    <row r="353" spans="1:25" s="435" customFormat="1" x14ac:dyDescent="0.25">
      <c r="A353" s="374" t="s">
        <v>2019</v>
      </c>
      <c r="B353" s="374" t="s">
        <v>2020</v>
      </c>
      <c r="C353" s="374">
        <v>0</v>
      </c>
      <c r="D353" s="374"/>
      <c r="E353" s="374" t="s">
        <v>2021</v>
      </c>
      <c r="F353" s="374" t="s">
        <v>2022</v>
      </c>
      <c r="G353" s="374" t="s">
        <v>224</v>
      </c>
      <c r="H353" s="374" t="s">
        <v>785</v>
      </c>
      <c r="I353" s="432">
        <v>42159</v>
      </c>
      <c r="J353" s="432">
        <v>42135</v>
      </c>
      <c r="K353" s="432">
        <v>42399</v>
      </c>
      <c r="L353" s="374" t="s">
        <v>208</v>
      </c>
      <c r="M353" s="374" t="s">
        <v>209</v>
      </c>
      <c r="N353" s="432">
        <v>42170</v>
      </c>
      <c r="O353" s="374" t="s">
        <v>210</v>
      </c>
      <c r="P353" s="374" t="s">
        <v>785</v>
      </c>
      <c r="Q353" s="374" t="s">
        <v>215</v>
      </c>
      <c r="R353" s="374" t="s">
        <v>211</v>
      </c>
      <c r="S353" s="374" t="s">
        <v>212</v>
      </c>
      <c r="T353" s="374" t="s">
        <v>56</v>
      </c>
      <c r="U353" s="374">
        <v>0</v>
      </c>
      <c r="V353" s="433"/>
      <c r="W353" s="374">
        <v>3094</v>
      </c>
      <c r="X353" s="434" t="s">
        <v>27</v>
      </c>
      <c r="Y353" s="374" t="s">
        <v>4</v>
      </c>
    </row>
    <row r="354" spans="1:25" s="435" customFormat="1" x14ac:dyDescent="0.25">
      <c r="A354" s="374" t="s">
        <v>2023</v>
      </c>
      <c r="B354" s="374" t="s">
        <v>2024</v>
      </c>
      <c r="C354" s="374">
        <v>0</v>
      </c>
      <c r="D354" s="374"/>
      <c r="E354" s="374" t="s">
        <v>2025</v>
      </c>
      <c r="F354" s="374" t="s">
        <v>2026</v>
      </c>
      <c r="G354" s="374" t="s">
        <v>224</v>
      </c>
      <c r="H354" s="374" t="s">
        <v>785</v>
      </c>
      <c r="I354" s="432">
        <v>42159</v>
      </c>
      <c r="J354" s="432">
        <v>42139</v>
      </c>
      <c r="K354" s="432">
        <v>42384</v>
      </c>
      <c r="L354" s="374" t="s">
        <v>208</v>
      </c>
      <c r="M354" s="374" t="s">
        <v>209</v>
      </c>
      <c r="N354" s="432">
        <v>42170</v>
      </c>
      <c r="O354" s="374" t="s">
        <v>210</v>
      </c>
      <c r="P354" s="374" t="s">
        <v>785</v>
      </c>
      <c r="Q354" s="374" t="s">
        <v>215</v>
      </c>
      <c r="R354" s="374" t="s">
        <v>211</v>
      </c>
      <c r="S354" s="374" t="s">
        <v>212</v>
      </c>
      <c r="T354" s="374" t="s">
        <v>56</v>
      </c>
      <c r="U354" s="374">
        <v>0</v>
      </c>
      <c r="V354" s="433"/>
      <c r="W354" s="374">
        <v>585917</v>
      </c>
      <c r="X354" s="434" t="s">
        <v>27</v>
      </c>
      <c r="Y354" s="374" t="s">
        <v>4</v>
      </c>
    </row>
    <row r="355" spans="1:25" s="435" customFormat="1" x14ac:dyDescent="0.25">
      <c r="A355" s="374" t="s">
        <v>2027</v>
      </c>
      <c r="B355" s="374" t="s">
        <v>2028</v>
      </c>
      <c r="C355" s="374">
        <v>0</v>
      </c>
      <c r="D355" s="374"/>
      <c r="E355" s="374" t="s">
        <v>2029</v>
      </c>
      <c r="F355" s="374" t="s">
        <v>2030</v>
      </c>
      <c r="G355" s="374" t="s">
        <v>224</v>
      </c>
      <c r="H355" s="374" t="s">
        <v>785</v>
      </c>
      <c r="I355" s="432">
        <v>42165</v>
      </c>
      <c r="J355" s="432">
        <v>42135</v>
      </c>
      <c r="K355" s="432">
        <v>42399</v>
      </c>
      <c r="L355" s="374" t="s">
        <v>208</v>
      </c>
      <c r="M355" s="374" t="s">
        <v>209</v>
      </c>
      <c r="N355" s="432">
        <v>42170</v>
      </c>
      <c r="O355" s="374" t="s">
        <v>210</v>
      </c>
      <c r="P355" s="374" t="s">
        <v>785</v>
      </c>
      <c r="Q355" s="374" t="s">
        <v>215</v>
      </c>
      <c r="R355" s="374" t="s">
        <v>211</v>
      </c>
      <c r="S355" s="374" t="s">
        <v>212</v>
      </c>
      <c r="T355" s="374" t="s">
        <v>56</v>
      </c>
      <c r="U355" s="374">
        <v>0</v>
      </c>
      <c r="V355" s="433"/>
      <c r="W355" s="374">
        <v>25480</v>
      </c>
      <c r="X355" s="434" t="s">
        <v>27</v>
      </c>
      <c r="Y355" s="374" t="s">
        <v>4</v>
      </c>
    </row>
    <row r="356" spans="1:25" s="435" customFormat="1" x14ac:dyDescent="0.25">
      <c r="A356" s="374" t="s">
        <v>2031</v>
      </c>
      <c r="B356" s="374" t="s">
        <v>2032</v>
      </c>
      <c r="C356" s="374">
        <v>0</v>
      </c>
      <c r="D356" s="374"/>
      <c r="E356" s="374" t="s">
        <v>2033</v>
      </c>
      <c r="F356" s="374" t="s">
        <v>2034</v>
      </c>
      <c r="G356" s="374" t="s">
        <v>224</v>
      </c>
      <c r="H356" s="374" t="s">
        <v>785</v>
      </c>
      <c r="I356" s="432">
        <v>42160</v>
      </c>
      <c r="J356" s="432">
        <v>42036</v>
      </c>
      <c r="K356" s="432">
        <v>42369</v>
      </c>
      <c r="L356" s="374" t="s">
        <v>208</v>
      </c>
      <c r="M356" s="374" t="s">
        <v>209</v>
      </c>
      <c r="N356" s="432">
        <v>42170</v>
      </c>
      <c r="O356" s="374" t="s">
        <v>210</v>
      </c>
      <c r="P356" s="374" t="s">
        <v>785</v>
      </c>
      <c r="Q356" s="374" t="s">
        <v>215</v>
      </c>
      <c r="R356" s="374" t="s">
        <v>211</v>
      </c>
      <c r="S356" s="374" t="s">
        <v>212</v>
      </c>
      <c r="T356" s="374" t="s">
        <v>56</v>
      </c>
      <c r="U356" s="374">
        <v>0</v>
      </c>
      <c r="V356" s="433"/>
      <c r="W356" s="374">
        <v>649901</v>
      </c>
      <c r="X356" s="434" t="s">
        <v>27</v>
      </c>
      <c r="Y356" s="374" t="s">
        <v>4</v>
      </c>
    </row>
    <row r="357" spans="1:25" s="435" customFormat="1" x14ac:dyDescent="0.25">
      <c r="A357" s="374" t="s">
        <v>2035</v>
      </c>
      <c r="B357" s="374" t="s">
        <v>2036</v>
      </c>
      <c r="C357" s="374">
        <v>0</v>
      </c>
      <c r="D357" s="374"/>
      <c r="E357" s="374" t="s">
        <v>2037</v>
      </c>
      <c r="F357" s="374" t="s">
        <v>2038</v>
      </c>
      <c r="G357" s="374" t="s">
        <v>224</v>
      </c>
      <c r="H357" s="374" t="s">
        <v>785</v>
      </c>
      <c r="I357" s="432">
        <v>42160</v>
      </c>
      <c r="J357" s="432">
        <v>42125</v>
      </c>
      <c r="K357" s="432">
        <v>42399</v>
      </c>
      <c r="L357" s="374" t="s">
        <v>208</v>
      </c>
      <c r="M357" s="374" t="s">
        <v>209</v>
      </c>
      <c r="N357" s="432">
        <v>42170</v>
      </c>
      <c r="O357" s="374" t="s">
        <v>210</v>
      </c>
      <c r="P357" s="374" t="s">
        <v>785</v>
      </c>
      <c r="Q357" s="374" t="s">
        <v>215</v>
      </c>
      <c r="R357" s="374" t="s">
        <v>211</v>
      </c>
      <c r="S357" s="374" t="s">
        <v>212</v>
      </c>
      <c r="T357" s="374" t="s">
        <v>56</v>
      </c>
      <c r="U357" s="374">
        <v>0</v>
      </c>
      <c r="V357" s="433"/>
      <c r="W357" s="374">
        <v>72311</v>
      </c>
      <c r="X357" s="434" t="s">
        <v>27</v>
      </c>
      <c r="Y357" s="374" t="s">
        <v>4</v>
      </c>
    </row>
    <row r="358" spans="1:25" s="435" customFormat="1" x14ac:dyDescent="0.25">
      <c r="A358" s="374" t="s">
        <v>2039</v>
      </c>
      <c r="B358" s="374" t="s">
        <v>2040</v>
      </c>
      <c r="C358" s="374">
        <v>0</v>
      </c>
      <c r="D358" s="374"/>
      <c r="E358" s="374" t="s">
        <v>2041</v>
      </c>
      <c r="F358" s="374" t="s">
        <v>2042</v>
      </c>
      <c r="G358" s="374" t="s">
        <v>224</v>
      </c>
      <c r="H358" s="374" t="s">
        <v>785</v>
      </c>
      <c r="I358" s="432">
        <v>42160</v>
      </c>
      <c r="J358" s="432">
        <v>42013</v>
      </c>
      <c r="K358" s="432">
        <v>42277</v>
      </c>
      <c r="L358" s="374" t="s">
        <v>208</v>
      </c>
      <c r="M358" s="374" t="s">
        <v>209</v>
      </c>
      <c r="N358" s="432">
        <v>42170</v>
      </c>
      <c r="O358" s="374" t="s">
        <v>210</v>
      </c>
      <c r="P358" s="374" t="s">
        <v>785</v>
      </c>
      <c r="Q358" s="374" t="s">
        <v>215</v>
      </c>
      <c r="R358" s="374" t="s">
        <v>211</v>
      </c>
      <c r="S358" s="374" t="s">
        <v>212</v>
      </c>
      <c r="T358" s="374" t="s">
        <v>56</v>
      </c>
      <c r="U358" s="374">
        <v>0</v>
      </c>
      <c r="V358" s="433"/>
      <c r="W358" s="374">
        <v>65869</v>
      </c>
      <c r="X358" s="434" t="s">
        <v>27</v>
      </c>
      <c r="Y358" s="374" t="s">
        <v>4</v>
      </c>
    </row>
    <row r="359" spans="1:25" s="435" customFormat="1" x14ac:dyDescent="0.25">
      <c r="A359" s="374" t="s">
        <v>2043</v>
      </c>
      <c r="B359" s="374" t="s">
        <v>2044</v>
      </c>
      <c r="C359" s="374">
        <v>0</v>
      </c>
      <c r="D359" s="374"/>
      <c r="E359" s="374" t="s">
        <v>2045</v>
      </c>
      <c r="F359" s="374" t="s">
        <v>2046</v>
      </c>
      <c r="G359" s="374" t="s">
        <v>224</v>
      </c>
      <c r="H359" s="374" t="s">
        <v>785</v>
      </c>
      <c r="I359" s="432">
        <v>42159</v>
      </c>
      <c r="J359" s="432">
        <v>42135</v>
      </c>
      <c r="K359" s="432">
        <v>42369</v>
      </c>
      <c r="L359" s="374" t="s">
        <v>208</v>
      </c>
      <c r="M359" s="374" t="s">
        <v>209</v>
      </c>
      <c r="N359" s="432">
        <v>42170</v>
      </c>
      <c r="O359" s="374" t="s">
        <v>210</v>
      </c>
      <c r="P359" s="374" t="s">
        <v>785</v>
      </c>
      <c r="Q359" s="374" t="s">
        <v>215</v>
      </c>
      <c r="R359" s="374" t="s">
        <v>211</v>
      </c>
      <c r="S359" s="374" t="s">
        <v>212</v>
      </c>
      <c r="T359" s="374" t="s">
        <v>56</v>
      </c>
      <c r="U359" s="374">
        <v>0</v>
      </c>
      <c r="V359" s="433"/>
      <c r="W359" s="374">
        <v>71568</v>
      </c>
      <c r="X359" s="434" t="s">
        <v>27</v>
      </c>
      <c r="Y359" s="374" t="s">
        <v>4</v>
      </c>
    </row>
    <row r="360" spans="1:25" s="435" customFormat="1" x14ac:dyDescent="0.25">
      <c r="A360" s="374" t="s">
        <v>2047</v>
      </c>
      <c r="B360" s="374" t="s">
        <v>2048</v>
      </c>
      <c r="C360" s="374">
        <v>0</v>
      </c>
      <c r="D360" s="374"/>
      <c r="E360" s="374" t="s">
        <v>1369</v>
      </c>
      <c r="F360" s="374" t="s">
        <v>2049</v>
      </c>
      <c r="G360" s="374" t="s">
        <v>224</v>
      </c>
      <c r="H360" s="374" t="s">
        <v>785</v>
      </c>
      <c r="I360" s="432">
        <v>42165</v>
      </c>
      <c r="J360" s="432">
        <v>42135</v>
      </c>
      <c r="K360" s="432">
        <v>42399</v>
      </c>
      <c r="L360" s="374" t="s">
        <v>208</v>
      </c>
      <c r="M360" s="374" t="s">
        <v>209</v>
      </c>
      <c r="N360" s="432">
        <v>42170</v>
      </c>
      <c r="O360" s="374" t="s">
        <v>210</v>
      </c>
      <c r="P360" s="374" t="s">
        <v>785</v>
      </c>
      <c r="Q360" s="374" t="s">
        <v>215</v>
      </c>
      <c r="R360" s="374" t="s">
        <v>211</v>
      </c>
      <c r="S360" s="374" t="s">
        <v>212</v>
      </c>
      <c r="T360" s="374" t="s">
        <v>56</v>
      </c>
      <c r="U360" s="374">
        <v>0</v>
      </c>
      <c r="V360" s="433"/>
      <c r="W360" s="374">
        <v>163164</v>
      </c>
      <c r="X360" s="434" t="s">
        <v>27</v>
      </c>
      <c r="Y360" s="374" t="s">
        <v>4</v>
      </c>
    </row>
    <row r="361" spans="1:25" s="435" customFormat="1" x14ac:dyDescent="0.25">
      <c r="A361" s="374" t="s">
        <v>2050</v>
      </c>
      <c r="B361" s="374" t="s">
        <v>2051</v>
      </c>
      <c r="C361" s="374">
        <v>0</v>
      </c>
      <c r="D361" s="374"/>
      <c r="E361" s="374" t="s">
        <v>2052</v>
      </c>
      <c r="F361" s="374" t="s">
        <v>2053</v>
      </c>
      <c r="G361" s="374" t="s">
        <v>224</v>
      </c>
      <c r="H361" s="374" t="s">
        <v>785</v>
      </c>
      <c r="I361" s="432">
        <v>42165</v>
      </c>
      <c r="J361" s="432">
        <v>42125</v>
      </c>
      <c r="K361" s="432">
        <v>42369</v>
      </c>
      <c r="L361" s="374" t="s">
        <v>208</v>
      </c>
      <c r="M361" s="374" t="s">
        <v>209</v>
      </c>
      <c r="N361" s="432">
        <v>42170</v>
      </c>
      <c r="O361" s="374" t="s">
        <v>210</v>
      </c>
      <c r="P361" s="374" t="s">
        <v>785</v>
      </c>
      <c r="Q361" s="374" t="s">
        <v>215</v>
      </c>
      <c r="R361" s="374" t="s">
        <v>211</v>
      </c>
      <c r="S361" s="374" t="s">
        <v>212</v>
      </c>
      <c r="T361" s="374" t="s">
        <v>56</v>
      </c>
      <c r="U361" s="374">
        <v>0</v>
      </c>
      <c r="V361" s="433"/>
      <c r="W361" s="374">
        <v>57936</v>
      </c>
      <c r="X361" s="434" t="s">
        <v>27</v>
      </c>
      <c r="Y361" s="374" t="s">
        <v>4</v>
      </c>
    </row>
    <row r="362" spans="1:25" s="435" customFormat="1" x14ac:dyDescent="0.25">
      <c r="A362" s="374" t="s">
        <v>2054</v>
      </c>
      <c r="B362" s="374" t="s">
        <v>2055</v>
      </c>
      <c r="C362" s="374">
        <v>0</v>
      </c>
      <c r="D362" s="374"/>
      <c r="E362" s="374" t="s">
        <v>2056</v>
      </c>
      <c r="F362" s="374" t="s">
        <v>2057</v>
      </c>
      <c r="G362" s="374" t="s">
        <v>224</v>
      </c>
      <c r="H362" s="374" t="s">
        <v>785</v>
      </c>
      <c r="I362" s="432">
        <v>42159</v>
      </c>
      <c r="J362" s="432">
        <v>42135</v>
      </c>
      <c r="K362" s="432">
        <v>42399</v>
      </c>
      <c r="L362" s="374" t="s">
        <v>208</v>
      </c>
      <c r="M362" s="374" t="s">
        <v>209</v>
      </c>
      <c r="N362" s="432">
        <v>42170</v>
      </c>
      <c r="O362" s="374" t="s">
        <v>210</v>
      </c>
      <c r="P362" s="374" t="s">
        <v>785</v>
      </c>
      <c r="Q362" s="374" t="s">
        <v>215</v>
      </c>
      <c r="R362" s="374" t="s">
        <v>211</v>
      </c>
      <c r="S362" s="374" t="s">
        <v>212</v>
      </c>
      <c r="T362" s="374" t="s">
        <v>56</v>
      </c>
      <c r="U362" s="374">
        <v>0</v>
      </c>
      <c r="V362" s="433"/>
      <c r="W362" s="374"/>
      <c r="X362" s="434" t="s">
        <v>27</v>
      </c>
      <c r="Y362" s="374" t="s">
        <v>4</v>
      </c>
    </row>
    <row r="363" spans="1:25" s="435" customFormat="1" x14ac:dyDescent="0.25">
      <c r="A363" s="374" t="s">
        <v>2058</v>
      </c>
      <c r="B363" s="374" t="s">
        <v>1578</v>
      </c>
      <c r="C363" s="374">
        <v>0</v>
      </c>
      <c r="D363" s="374"/>
      <c r="E363" s="374" t="s">
        <v>1576</v>
      </c>
      <c r="F363" s="374" t="s">
        <v>1577</v>
      </c>
      <c r="G363" s="374" t="s">
        <v>224</v>
      </c>
      <c r="H363" s="374" t="s">
        <v>325</v>
      </c>
      <c r="I363" s="432">
        <v>42149</v>
      </c>
      <c r="J363" s="432">
        <v>42054</v>
      </c>
      <c r="K363" s="432">
        <v>42418</v>
      </c>
      <c r="L363" s="374" t="s">
        <v>208</v>
      </c>
      <c r="M363" s="374" t="s">
        <v>209</v>
      </c>
      <c r="N363" s="432">
        <v>42170</v>
      </c>
      <c r="O363" s="374" t="s">
        <v>210</v>
      </c>
      <c r="P363" s="374" t="s">
        <v>325</v>
      </c>
      <c r="Q363" s="374" t="s">
        <v>215</v>
      </c>
      <c r="R363" s="374" t="s">
        <v>211</v>
      </c>
      <c r="S363" s="374" t="s">
        <v>212</v>
      </c>
      <c r="T363" s="374" t="s">
        <v>56</v>
      </c>
      <c r="U363" s="374">
        <v>0</v>
      </c>
      <c r="V363" s="433"/>
      <c r="W363" s="374">
        <v>1739</v>
      </c>
      <c r="X363" s="434" t="s">
        <v>27</v>
      </c>
      <c r="Y363" s="374" t="s">
        <v>4</v>
      </c>
    </row>
    <row r="364" spans="1:25" s="435" customFormat="1" x14ac:dyDescent="0.25">
      <c r="A364" s="374" t="s">
        <v>2059</v>
      </c>
      <c r="B364" s="374" t="s">
        <v>2060</v>
      </c>
      <c r="C364" s="374">
        <v>0</v>
      </c>
      <c r="D364" s="374"/>
      <c r="E364" s="374" t="s">
        <v>2061</v>
      </c>
      <c r="F364" s="374" t="s">
        <v>2062</v>
      </c>
      <c r="G364" s="374" t="s">
        <v>224</v>
      </c>
      <c r="H364" s="374" t="s">
        <v>785</v>
      </c>
      <c r="I364" s="432">
        <v>42160</v>
      </c>
      <c r="J364" s="432">
        <v>42144</v>
      </c>
      <c r="K364" s="432">
        <v>42399</v>
      </c>
      <c r="L364" s="374" t="s">
        <v>208</v>
      </c>
      <c r="M364" s="374" t="s">
        <v>209</v>
      </c>
      <c r="N364" s="432">
        <v>42170</v>
      </c>
      <c r="O364" s="374" t="s">
        <v>210</v>
      </c>
      <c r="P364" s="374" t="s">
        <v>785</v>
      </c>
      <c r="Q364" s="374" t="s">
        <v>215</v>
      </c>
      <c r="R364" s="374" t="s">
        <v>211</v>
      </c>
      <c r="S364" s="374" t="s">
        <v>212</v>
      </c>
      <c r="T364" s="374" t="s">
        <v>56</v>
      </c>
      <c r="U364" s="374">
        <v>0</v>
      </c>
      <c r="V364" s="433"/>
      <c r="W364" s="374">
        <v>159421</v>
      </c>
      <c r="X364" s="434" t="s">
        <v>27</v>
      </c>
      <c r="Y364" s="374" t="s">
        <v>4</v>
      </c>
    </row>
    <row r="365" spans="1:25" s="435" customFormat="1" x14ac:dyDescent="0.25">
      <c r="A365" s="374" t="s">
        <v>2063</v>
      </c>
      <c r="B365" s="374" t="s">
        <v>2064</v>
      </c>
      <c r="C365" s="374">
        <v>0</v>
      </c>
      <c r="D365" s="374"/>
      <c r="E365" s="374" t="s">
        <v>2065</v>
      </c>
      <c r="F365" s="374" t="s">
        <v>2066</v>
      </c>
      <c r="G365" s="374" t="s">
        <v>224</v>
      </c>
      <c r="H365" s="374" t="s">
        <v>785</v>
      </c>
      <c r="I365" s="432">
        <v>42160</v>
      </c>
      <c r="J365" s="432">
        <v>42135</v>
      </c>
      <c r="K365" s="432">
        <v>42369</v>
      </c>
      <c r="L365" s="374" t="s">
        <v>208</v>
      </c>
      <c r="M365" s="374" t="s">
        <v>209</v>
      </c>
      <c r="N365" s="432">
        <v>42170</v>
      </c>
      <c r="O365" s="374" t="s">
        <v>210</v>
      </c>
      <c r="P365" s="374" t="s">
        <v>785</v>
      </c>
      <c r="Q365" s="374" t="s">
        <v>215</v>
      </c>
      <c r="R365" s="374" t="s">
        <v>211</v>
      </c>
      <c r="S365" s="374" t="s">
        <v>212</v>
      </c>
      <c r="T365" s="374" t="s">
        <v>56</v>
      </c>
      <c r="U365" s="374">
        <v>0</v>
      </c>
      <c r="V365" s="433"/>
      <c r="W365" s="374">
        <v>184752</v>
      </c>
      <c r="X365" s="434" t="s">
        <v>27</v>
      </c>
      <c r="Y365" s="374" t="s">
        <v>4</v>
      </c>
    </row>
    <row r="366" spans="1:25" s="435" customFormat="1" x14ac:dyDescent="0.25">
      <c r="A366" s="374" t="s">
        <v>2067</v>
      </c>
      <c r="B366" s="374">
        <v>814197</v>
      </c>
      <c r="C366" s="374">
        <v>0</v>
      </c>
      <c r="D366" s="374"/>
      <c r="E366" s="374" t="s">
        <v>1701</v>
      </c>
      <c r="F366" s="374" t="s">
        <v>1702</v>
      </c>
      <c r="G366" s="374" t="s">
        <v>240</v>
      </c>
      <c r="H366" s="374" t="s">
        <v>634</v>
      </c>
      <c r="I366" s="432">
        <v>42100</v>
      </c>
      <c r="J366" s="432">
        <v>42100</v>
      </c>
      <c r="K366" s="432">
        <v>43927</v>
      </c>
      <c r="L366" s="374" t="s">
        <v>208</v>
      </c>
      <c r="M366" s="374" t="s">
        <v>209</v>
      </c>
      <c r="N366" s="432">
        <v>42170</v>
      </c>
      <c r="O366" s="374" t="s">
        <v>210</v>
      </c>
      <c r="P366" s="374" t="s">
        <v>634</v>
      </c>
      <c r="Q366" s="374" t="s">
        <v>215</v>
      </c>
      <c r="R366" s="374" t="s">
        <v>211</v>
      </c>
      <c r="S366" s="374" t="s">
        <v>212</v>
      </c>
      <c r="T366" s="374" t="s">
        <v>56</v>
      </c>
      <c r="U366" s="438">
        <v>9186965.4700000007</v>
      </c>
      <c r="V366" s="433"/>
      <c r="W366" s="374">
        <v>5911</v>
      </c>
      <c r="X366" s="434" t="s">
        <v>27</v>
      </c>
      <c r="Y366" s="374" t="s">
        <v>2</v>
      </c>
    </row>
    <row r="367" spans="1:25" s="435" customFormat="1" x14ac:dyDescent="0.25">
      <c r="A367" s="374" t="s">
        <v>2068</v>
      </c>
      <c r="B367" s="374">
        <v>814582</v>
      </c>
      <c r="C367" s="374">
        <v>0</v>
      </c>
      <c r="D367" s="374"/>
      <c r="E367" s="374" t="s">
        <v>1435</v>
      </c>
      <c r="F367" s="374" t="s">
        <v>1436</v>
      </c>
      <c r="G367" s="374" t="s">
        <v>240</v>
      </c>
      <c r="H367" s="374" t="s">
        <v>546</v>
      </c>
      <c r="I367" s="432">
        <v>42144</v>
      </c>
      <c r="J367" s="432">
        <v>42156</v>
      </c>
      <c r="K367" s="432">
        <v>43982</v>
      </c>
      <c r="L367" s="374" t="s">
        <v>208</v>
      </c>
      <c r="M367" s="374" t="s">
        <v>209</v>
      </c>
      <c r="N367" s="432">
        <v>42170</v>
      </c>
      <c r="O367" s="374" t="s">
        <v>210</v>
      </c>
      <c r="P367" s="374" t="s">
        <v>546</v>
      </c>
      <c r="Q367" s="374" t="s">
        <v>215</v>
      </c>
      <c r="R367" s="374" t="s">
        <v>211</v>
      </c>
      <c r="S367" s="374" t="s">
        <v>212</v>
      </c>
      <c r="T367" s="374" t="s">
        <v>717</v>
      </c>
      <c r="U367" s="438">
        <v>10264076</v>
      </c>
      <c r="V367" s="433"/>
      <c r="W367" s="374">
        <v>570448</v>
      </c>
      <c r="X367" s="434" t="s">
        <v>27</v>
      </c>
      <c r="Y367" s="374" t="s">
        <v>2</v>
      </c>
    </row>
    <row r="368" spans="1:25" s="435" customFormat="1" x14ac:dyDescent="0.25">
      <c r="A368" s="374" t="s">
        <v>2069</v>
      </c>
      <c r="B368" s="374" t="s">
        <v>2070</v>
      </c>
      <c r="C368" s="374">
        <v>0</v>
      </c>
      <c r="D368" s="374"/>
      <c r="E368" s="374" t="s">
        <v>1617</v>
      </c>
      <c r="F368" s="374" t="s">
        <v>2071</v>
      </c>
      <c r="G368" s="374" t="s">
        <v>224</v>
      </c>
      <c r="H368" s="374" t="s">
        <v>785</v>
      </c>
      <c r="I368" s="432">
        <v>42159</v>
      </c>
      <c r="J368" s="432">
        <v>42133</v>
      </c>
      <c r="K368" s="432">
        <v>42277</v>
      </c>
      <c r="L368" s="374" t="s">
        <v>208</v>
      </c>
      <c r="M368" s="374" t="s">
        <v>209</v>
      </c>
      <c r="N368" s="432">
        <v>42170</v>
      </c>
      <c r="O368" s="374" t="s">
        <v>210</v>
      </c>
      <c r="P368" s="374" t="s">
        <v>785</v>
      </c>
      <c r="Q368" s="374" t="s">
        <v>215</v>
      </c>
      <c r="R368" s="374" t="s">
        <v>211</v>
      </c>
      <c r="S368" s="374" t="s">
        <v>212</v>
      </c>
      <c r="T368" s="374" t="s">
        <v>56</v>
      </c>
      <c r="U368" s="374">
        <v>0</v>
      </c>
      <c r="V368" s="433"/>
      <c r="W368" s="374"/>
      <c r="X368" s="434" t="s">
        <v>27</v>
      </c>
      <c r="Y368" s="374" t="s">
        <v>4</v>
      </c>
    </row>
    <row r="369" spans="1:25" s="435" customFormat="1" x14ac:dyDescent="0.25">
      <c r="A369" s="374" t="s">
        <v>2072</v>
      </c>
      <c r="B369" s="374">
        <v>814654</v>
      </c>
      <c r="C369" s="374">
        <v>0</v>
      </c>
      <c r="D369" s="374"/>
      <c r="E369" s="374" t="s">
        <v>1594</v>
      </c>
      <c r="F369" s="374" t="s">
        <v>1595</v>
      </c>
      <c r="G369" s="374" t="s">
        <v>240</v>
      </c>
      <c r="H369" s="374" t="s">
        <v>325</v>
      </c>
      <c r="I369" s="432">
        <v>42151</v>
      </c>
      <c r="J369" s="432">
        <v>42037</v>
      </c>
      <c r="K369" s="432">
        <v>43863</v>
      </c>
      <c r="L369" s="374" t="s">
        <v>208</v>
      </c>
      <c r="M369" s="374" t="s">
        <v>209</v>
      </c>
      <c r="N369" s="432">
        <v>42170</v>
      </c>
      <c r="O369" s="374" t="s">
        <v>210</v>
      </c>
      <c r="P369" s="374" t="s">
        <v>325</v>
      </c>
      <c r="Q369" s="374" t="s">
        <v>215</v>
      </c>
      <c r="R369" s="374" t="s">
        <v>211</v>
      </c>
      <c r="S369" s="374" t="s">
        <v>212</v>
      </c>
      <c r="T369" s="374" t="s">
        <v>56</v>
      </c>
      <c r="U369" s="374">
        <v>0</v>
      </c>
      <c r="V369" s="433"/>
      <c r="W369" s="374">
        <v>170803</v>
      </c>
      <c r="X369" s="434" t="s">
        <v>27</v>
      </c>
      <c r="Y369" s="374" t="s">
        <v>2</v>
      </c>
    </row>
    <row r="370" spans="1:25" s="435" customFormat="1" x14ac:dyDescent="0.25">
      <c r="A370" s="374" t="s">
        <v>2073</v>
      </c>
      <c r="B370" s="374" t="s">
        <v>1440</v>
      </c>
      <c r="C370" s="374">
        <v>1</v>
      </c>
      <c r="D370" s="374"/>
      <c r="E370" s="374" t="s">
        <v>1438</v>
      </c>
      <c r="F370" s="374" t="s">
        <v>1439</v>
      </c>
      <c r="G370" s="374" t="s">
        <v>224</v>
      </c>
      <c r="H370" s="374" t="s">
        <v>225</v>
      </c>
      <c r="I370" s="432">
        <v>41710</v>
      </c>
      <c r="J370" s="432">
        <v>42064</v>
      </c>
      <c r="K370" s="432">
        <v>42400</v>
      </c>
      <c r="L370" s="374" t="s">
        <v>208</v>
      </c>
      <c r="M370" s="374" t="s">
        <v>209</v>
      </c>
      <c r="N370" s="432">
        <v>42168</v>
      </c>
      <c r="O370" s="374" t="s">
        <v>210</v>
      </c>
      <c r="P370" s="374" t="s">
        <v>225</v>
      </c>
      <c r="Q370" s="374" t="s">
        <v>215</v>
      </c>
      <c r="R370" s="374" t="s">
        <v>211</v>
      </c>
      <c r="S370" s="374" t="s">
        <v>212</v>
      </c>
      <c r="T370" s="374" t="s">
        <v>56</v>
      </c>
      <c r="U370" s="438">
        <v>4680000</v>
      </c>
      <c r="V370" s="433"/>
      <c r="W370" s="374">
        <v>26188</v>
      </c>
      <c r="X370" s="434" t="s">
        <v>27</v>
      </c>
      <c r="Y370" s="374" t="s">
        <v>4</v>
      </c>
    </row>
    <row r="371" spans="1:25" s="435" customFormat="1" x14ac:dyDescent="0.25">
      <c r="A371" s="374" t="s">
        <v>2074</v>
      </c>
      <c r="B371" s="374" t="s">
        <v>1443</v>
      </c>
      <c r="C371" s="374">
        <v>1</v>
      </c>
      <c r="D371" s="374"/>
      <c r="E371" s="374" t="s">
        <v>1438</v>
      </c>
      <c r="F371" s="374" t="s">
        <v>1442</v>
      </c>
      <c r="G371" s="374" t="s">
        <v>224</v>
      </c>
      <c r="H371" s="374" t="s">
        <v>225</v>
      </c>
      <c r="I371" s="432">
        <v>42123</v>
      </c>
      <c r="J371" s="432">
        <v>42064</v>
      </c>
      <c r="K371" s="432">
        <v>42400</v>
      </c>
      <c r="L371" s="374" t="s">
        <v>208</v>
      </c>
      <c r="M371" s="374" t="s">
        <v>209</v>
      </c>
      <c r="N371" s="432">
        <v>42168</v>
      </c>
      <c r="O371" s="374" t="s">
        <v>210</v>
      </c>
      <c r="P371" s="374" t="s">
        <v>225</v>
      </c>
      <c r="Q371" s="374" t="s">
        <v>211</v>
      </c>
      <c r="R371" s="374" t="s">
        <v>211</v>
      </c>
      <c r="S371" s="374" t="s">
        <v>212</v>
      </c>
      <c r="T371" s="374" t="s">
        <v>715</v>
      </c>
      <c r="U371" s="438">
        <v>750000</v>
      </c>
      <c r="V371" s="433"/>
      <c r="W371" s="374">
        <v>26188</v>
      </c>
      <c r="X371" s="434" t="s">
        <v>27</v>
      </c>
      <c r="Y371" s="374" t="s">
        <v>4</v>
      </c>
    </row>
    <row r="372" spans="1:25" s="435" customFormat="1" x14ac:dyDescent="0.25">
      <c r="A372" s="374" t="s">
        <v>2075</v>
      </c>
      <c r="B372" s="374" t="s">
        <v>217</v>
      </c>
      <c r="C372" s="374">
        <v>3</v>
      </c>
      <c r="D372" s="374"/>
      <c r="E372" s="374" t="s">
        <v>218</v>
      </c>
      <c r="F372" s="374" t="s">
        <v>2076</v>
      </c>
      <c r="G372" s="374" t="s">
        <v>213</v>
      </c>
      <c r="H372" s="374" t="s">
        <v>214</v>
      </c>
      <c r="I372" s="432">
        <v>42150</v>
      </c>
      <c r="J372" s="432">
        <v>42156</v>
      </c>
      <c r="K372" s="432">
        <v>42185</v>
      </c>
      <c r="L372" s="374" t="s">
        <v>208</v>
      </c>
      <c r="M372" s="374" t="s">
        <v>209</v>
      </c>
      <c r="N372" s="432">
        <v>42167</v>
      </c>
      <c r="O372" s="374" t="s">
        <v>210</v>
      </c>
      <c r="P372" s="374" t="s">
        <v>214</v>
      </c>
      <c r="Q372" s="374" t="s">
        <v>215</v>
      </c>
      <c r="R372" s="374" t="s">
        <v>211</v>
      </c>
      <c r="S372" s="374" t="s">
        <v>212</v>
      </c>
      <c r="T372" s="374" t="s">
        <v>56</v>
      </c>
      <c r="U372" s="438">
        <v>125000</v>
      </c>
      <c r="V372" s="433"/>
      <c r="W372" s="374"/>
      <c r="X372" s="434" t="s">
        <v>27</v>
      </c>
      <c r="Y372" s="374" t="s">
        <v>276</v>
      </c>
    </row>
    <row r="373" spans="1:25" s="435" customFormat="1" x14ac:dyDescent="0.25">
      <c r="A373" s="374" t="s">
        <v>2077</v>
      </c>
      <c r="B373" s="374">
        <v>811926</v>
      </c>
      <c r="C373" s="374">
        <v>0</v>
      </c>
      <c r="D373" s="374"/>
      <c r="E373" s="374" t="s">
        <v>1639</v>
      </c>
      <c r="F373" s="374" t="s">
        <v>1640</v>
      </c>
      <c r="G373" s="374" t="s">
        <v>240</v>
      </c>
      <c r="H373" s="374" t="s">
        <v>632</v>
      </c>
      <c r="I373" s="432">
        <v>41823</v>
      </c>
      <c r="J373" s="432">
        <v>42095</v>
      </c>
      <c r="K373" s="432">
        <v>42551</v>
      </c>
      <c r="L373" s="374" t="s">
        <v>208</v>
      </c>
      <c r="M373" s="374" t="s">
        <v>209</v>
      </c>
      <c r="N373" s="432">
        <v>42167</v>
      </c>
      <c r="O373" s="374" t="s">
        <v>210</v>
      </c>
      <c r="P373" s="374" t="s">
        <v>632</v>
      </c>
      <c r="Q373" s="374" t="s">
        <v>215</v>
      </c>
      <c r="R373" s="374" t="s">
        <v>211</v>
      </c>
      <c r="S373" s="374" t="s">
        <v>350</v>
      </c>
      <c r="T373" s="374" t="s">
        <v>1636</v>
      </c>
      <c r="U373" s="374">
        <v>0</v>
      </c>
      <c r="V373" s="433"/>
      <c r="W373" s="374">
        <v>246086</v>
      </c>
      <c r="X373" s="434" t="s">
        <v>27</v>
      </c>
      <c r="Y373" s="374" t="s">
        <v>2</v>
      </c>
    </row>
    <row r="374" spans="1:25" s="435" customFormat="1" x14ac:dyDescent="0.25">
      <c r="A374" s="374" t="s">
        <v>2078</v>
      </c>
      <c r="B374" s="374">
        <v>814051</v>
      </c>
      <c r="C374" s="374">
        <v>0</v>
      </c>
      <c r="D374" s="374"/>
      <c r="E374" s="374" t="s">
        <v>1637</v>
      </c>
      <c r="F374" s="374" t="s">
        <v>1638</v>
      </c>
      <c r="G374" s="374" t="s">
        <v>240</v>
      </c>
      <c r="H374" s="374" t="s">
        <v>632</v>
      </c>
      <c r="I374" s="432">
        <v>42076</v>
      </c>
      <c r="J374" s="432">
        <v>42095</v>
      </c>
      <c r="K374" s="432">
        <v>43281</v>
      </c>
      <c r="L374" s="374" t="s">
        <v>208</v>
      </c>
      <c r="M374" s="374" t="s">
        <v>209</v>
      </c>
      <c r="N374" s="432">
        <v>42167</v>
      </c>
      <c r="O374" s="374" t="s">
        <v>210</v>
      </c>
      <c r="P374" s="374" t="s">
        <v>632</v>
      </c>
      <c r="Q374" s="374" t="s">
        <v>215</v>
      </c>
      <c r="R374" s="374" t="s">
        <v>211</v>
      </c>
      <c r="S374" s="374" t="s">
        <v>355</v>
      </c>
      <c r="T374" s="374" t="s">
        <v>56</v>
      </c>
      <c r="U374" s="374">
        <v>0</v>
      </c>
      <c r="V374" s="433"/>
      <c r="W374" s="374">
        <v>140204</v>
      </c>
      <c r="X374" s="434" t="s">
        <v>27</v>
      </c>
      <c r="Y374" s="374" t="s">
        <v>2</v>
      </c>
    </row>
    <row r="375" spans="1:25" s="435" customFormat="1" x14ac:dyDescent="0.25">
      <c r="A375" s="374" t="s">
        <v>2079</v>
      </c>
      <c r="B375" s="374">
        <v>814519</v>
      </c>
      <c r="C375" s="374">
        <v>0</v>
      </c>
      <c r="D375" s="374"/>
      <c r="E375" s="374" t="s">
        <v>2080</v>
      </c>
      <c r="F375" s="374" t="s">
        <v>2081</v>
      </c>
      <c r="G375" s="374" t="s">
        <v>236</v>
      </c>
      <c r="H375" s="374" t="s">
        <v>214</v>
      </c>
      <c r="I375" s="432">
        <v>42136</v>
      </c>
      <c r="J375" s="432">
        <v>42125</v>
      </c>
      <c r="K375" s="374"/>
      <c r="L375" s="374" t="s">
        <v>208</v>
      </c>
      <c r="M375" s="374" t="s">
        <v>209</v>
      </c>
      <c r="N375" s="432">
        <v>42167</v>
      </c>
      <c r="O375" s="374" t="s">
        <v>210</v>
      </c>
      <c r="P375" s="374" t="s">
        <v>214</v>
      </c>
      <c r="Q375" s="374" t="s">
        <v>215</v>
      </c>
      <c r="R375" s="374" t="s">
        <v>211</v>
      </c>
      <c r="S375" s="374" t="s">
        <v>212</v>
      </c>
      <c r="T375" s="374" t="s">
        <v>56</v>
      </c>
      <c r="U375" s="438">
        <v>140400</v>
      </c>
      <c r="V375" s="433"/>
      <c r="W375" s="374">
        <v>736457</v>
      </c>
      <c r="X375" s="434" t="s">
        <v>27</v>
      </c>
      <c r="Y375" s="374" t="s">
        <v>8</v>
      </c>
    </row>
    <row r="376" spans="1:25" s="435" customFormat="1" x14ac:dyDescent="0.25">
      <c r="A376" s="374" t="s">
        <v>2082</v>
      </c>
      <c r="B376" s="374">
        <v>814603</v>
      </c>
      <c r="C376" s="374">
        <v>0</v>
      </c>
      <c r="D376" s="374"/>
      <c r="E376" s="374" t="s">
        <v>1457</v>
      </c>
      <c r="F376" s="374" t="s">
        <v>1458</v>
      </c>
      <c r="G376" s="374" t="s">
        <v>462</v>
      </c>
      <c r="H376" s="374" t="s">
        <v>225</v>
      </c>
      <c r="I376" s="432">
        <v>42145</v>
      </c>
      <c r="J376" s="432">
        <v>42156</v>
      </c>
      <c r="K376" s="432">
        <v>43982</v>
      </c>
      <c r="L376" s="374" t="s">
        <v>208</v>
      </c>
      <c r="M376" s="374" t="s">
        <v>209</v>
      </c>
      <c r="N376" s="432">
        <v>42167</v>
      </c>
      <c r="O376" s="374" t="s">
        <v>210</v>
      </c>
      <c r="P376" s="374" t="s">
        <v>225</v>
      </c>
      <c r="Q376" s="374" t="s">
        <v>215</v>
      </c>
      <c r="R376" s="374" t="s">
        <v>211</v>
      </c>
      <c r="S376" s="374" t="s">
        <v>212</v>
      </c>
      <c r="T376" s="374" t="s">
        <v>56</v>
      </c>
      <c r="U376" s="438">
        <v>2000000</v>
      </c>
      <c r="V376" s="433"/>
      <c r="W376" s="374">
        <v>61277</v>
      </c>
      <c r="X376" s="434" t="s">
        <v>27</v>
      </c>
      <c r="Y376" s="374" t="s">
        <v>3</v>
      </c>
    </row>
    <row r="377" spans="1:25" s="435" customFormat="1" x14ac:dyDescent="0.25">
      <c r="A377" s="374" t="s">
        <v>2083</v>
      </c>
      <c r="B377" s="374">
        <v>814653</v>
      </c>
      <c r="C377" s="374">
        <v>0</v>
      </c>
      <c r="D377" s="374"/>
      <c r="E377" s="374" t="s">
        <v>1476</v>
      </c>
      <c r="F377" s="374" t="s">
        <v>1477</v>
      </c>
      <c r="G377" s="374" t="s">
        <v>462</v>
      </c>
      <c r="H377" s="374" t="s">
        <v>225</v>
      </c>
      <c r="I377" s="432">
        <v>42151</v>
      </c>
      <c r="J377" s="432">
        <v>42156</v>
      </c>
      <c r="K377" s="432">
        <v>43982</v>
      </c>
      <c r="L377" s="374" t="s">
        <v>208</v>
      </c>
      <c r="M377" s="374" t="s">
        <v>209</v>
      </c>
      <c r="N377" s="432">
        <v>42167</v>
      </c>
      <c r="O377" s="374" t="s">
        <v>210</v>
      </c>
      <c r="P377" s="374" t="s">
        <v>225</v>
      </c>
      <c r="Q377" s="374" t="s">
        <v>215</v>
      </c>
      <c r="R377" s="374" t="s">
        <v>211</v>
      </c>
      <c r="S377" s="374" t="s">
        <v>212</v>
      </c>
      <c r="T377" s="374" t="s">
        <v>56</v>
      </c>
      <c r="U377" s="438">
        <v>500000</v>
      </c>
      <c r="V377" s="433"/>
      <c r="W377" s="374">
        <v>620629</v>
      </c>
      <c r="X377" s="434" t="s">
        <v>27</v>
      </c>
      <c r="Y377" s="374" t="s">
        <v>3</v>
      </c>
    </row>
    <row r="378" spans="1:25" s="435" customFormat="1" x14ac:dyDescent="0.25">
      <c r="A378" s="374" t="s">
        <v>2084</v>
      </c>
      <c r="B378" s="374">
        <v>814659</v>
      </c>
      <c r="C378" s="374">
        <v>0</v>
      </c>
      <c r="D378" s="374"/>
      <c r="E378" s="374" t="s">
        <v>1480</v>
      </c>
      <c r="F378" s="374" t="s">
        <v>1481</v>
      </c>
      <c r="G378" s="374" t="s">
        <v>462</v>
      </c>
      <c r="H378" s="374" t="s">
        <v>225</v>
      </c>
      <c r="I378" s="432">
        <v>42151</v>
      </c>
      <c r="J378" s="432">
        <v>42156</v>
      </c>
      <c r="K378" s="432">
        <v>43982</v>
      </c>
      <c r="L378" s="374" t="s">
        <v>208</v>
      </c>
      <c r="M378" s="374" t="s">
        <v>209</v>
      </c>
      <c r="N378" s="432">
        <v>42167</v>
      </c>
      <c r="O378" s="374" t="s">
        <v>210</v>
      </c>
      <c r="P378" s="374" t="s">
        <v>225</v>
      </c>
      <c r="Q378" s="374" t="s">
        <v>215</v>
      </c>
      <c r="R378" s="374" t="s">
        <v>211</v>
      </c>
      <c r="S378" s="374" t="s">
        <v>212</v>
      </c>
      <c r="T378" s="374" t="s">
        <v>56</v>
      </c>
      <c r="U378" s="438">
        <v>2000000</v>
      </c>
      <c r="V378" s="433"/>
      <c r="W378" s="374">
        <v>1969</v>
      </c>
      <c r="X378" s="434" t="s">
        <v>27</v>
      </c>
      <c r="Y378" s="374" t="s">
        <v>3</v>
      </c>
    </row>
    <row r="379" spans="1:25" s="435" customFormat="1" x14ac:dyDescent="0.25">
      <c r="A379" s="374" t="s">
        <v>2085</v>
      </c>
      <c r="B379" s="374">
        <v>814661</v>
      </c>
      <c r="C379" s="374">
        <v>0</v>
      </c>
      <c r="D379" s="374"/>
      <c r="E379" s="374" t="s">
        <v>1487</v>
      </c>
      <c r="F379" s="374" t="s">
        <v>1488</v>
      </c>
      <c r="G379" s="374" t="s">
        <v>462</v>
      </c>
      <c r="H379" s="374" t="s">
        <v>225</v>
      </c>
      <c r="I379" s="432">
        <v>42151</v>
      </c>
      <c r="J379" s="432">
        <v>42156</v>
      </c>
      <c r="K379" s="432">
        <v>43982</v>
      </c>
      <c r="L379" s="374" t="s">
        <v>208</v>
      </c>
      <c r="M379" s="374" t="s">
        <v>209</v>
      </c>
      <c r="N379" s="432">
        <v>42167</v>
      </c>
      <c r="O379" s="374" t="s">
        <v>210</v>
      </c>
      <c r="P379" s="374" t="s">
        <v>225</v>
      </c>
      <c r="Q379" s="374" t="s">
        <v>215</v>
      </c>
      <c r="R379" s="374" t="s">
        <v>211</v>
      </c>
      <c r="S379" s="374" t="s">
        <v>212</v>
      </c>
      <c r="T379" s="374" t="s">
        <v>56</v>
      </c>
      <c r="U379" s="438">
        <v>500000</v>
      </c>
      <c r="V379" s="433"/>
      <c r="W379" s="374">
        <v>141835</v>
      </c>
      <c r="X379" s="434" t="s">
        <v>27</v>
      </c>
      <c r="Y379" s="374" t="s">
        <v>3</v>
      </c>
    </row>
    <row r="380" spans="1:25" s="435" customFormat="1" x14ac:dyDescent="0.25">
      <c r="A380" s="374" t="s">
        <v>2086</v>
      </c>
      <c r="B380" s="374">
        <v>814664</v>
      </c>
      <c r="C380" s="374">
        <v>0</v>
      </c>
      <c r="D380" s="374"/>
      <c r="E380" s="374" t="s">
        <v>1447</v>
      </c>
      <c r="F380" s="374" t="s">
        <v>1448</v>
      </c>
      <c r="G380" s="374" t="s">
        <v>462</v>
      </c>
      <c r="H380" s="374" t="s">
        <v>225</v>
      </c>
      <c r="I380" s="432">
        <v>42151</v>
      </c>
      <c r="J380" s="432">
        <v>42156</v>
      </c>
      <c r="K380" s="432">
        <v>43982</v>
      </c>
      <c r="L380" s="374" t="s">
        <v>208</v>
      </c>
      <c r="M380" s="374" t="s">
        <v>209</v>
      </c>
      <c r="N380" s="432">
        <v>42167</v>
      </c>
      <c r="O380" s="374" t="s">
        <v>210</v>
      </c>
      <c r="P380" s="374" t="s">
        <v>225</v>
      </c>
      <c r="Q380" s="374" t="s">
        <v>215</v>
      </c>
      <c r="R380" s="374" t="s">
        <v>211</v>
      </c>
      <c r="S380" s="374" t="s">
        <v>212</v>
      </c>
      <c r="T380" s="374" t="s">
        <v>56</v>
      </c>
      <c r="U380" s="438">
        <v>200000</v>
      </c>
      <c r="V380" s="433"/>
      <c r="W380" s="374">
        <v>660107</v>
      </c>
      <c r="X380" s="434" t="s">
        <v>27</v>
      </c>
      <c r="Y380" s="374" t="s">
        <v>3</v>
      </c>
    </row>
    <row r="381" spans="1:25" s="435" customFormat="1" x14ac:dyDescent="0.25">
      <c r="A381" s="374" t="s">
        <v>2087</v>
      </c>
      <c r="B381" s="374" t="s">
        <v>1367</v>
      </c>
      <c r="C381" s="374">
        <v>1</v>
      </c>
      <c r="D381" s="374"/>
      <c r="E381" s="374" t="s">
        <v>1365</v>
      </c>
      <c r="F381" s="374" t="s">
        <v>1366</v>
      </c>
      <c r="G381" s="374" t="s">
        <v>224</v>
      </c>
      <c r="H381" s="374" t="s">
        <v>570</v>
      </c>
      <c r="I381" s="432">
        <v>42143</v>
      </c>
      <c r="J381" s="432">
        <v>42036</v>
      </c>
      <c r="K381" s="432">
        <v>42400</v>
      </c>
      <c r="L381" s="374" t="s">
        <v>208</v>
      </c>
      <c r="M381" s="374" t="s">
        <v>209</v>
      </c>
      <c r="N381" s="432">
        <v>42166</v>
      </c>
      <c r="O381" s="374" t="s">
        <v>210</v>
      </c>
      <c r="P381" s="374" t="s">
        <v>757</v>
      </c>
      <c r="Q381" s="374" t="s">
        <v>215</v>
      </c>
      <c r="R381" s="374" t="s">
        <v>211</v>
      </c>
      <c r="S381" s="374" t="s">
        <v>212</v>
      </c>
      <c r="T381" s="374" t="s">
        <v>333</v>
      </c>
      <c r="U381" s="438">
        <v>6000000</v>
      </c>
      <c r="V381" s="433"/>
      <c r="W381" s="374">
        <v>26425</v>
      </c>
      <c r="X381" s="434" t="s">
        <v>27</v>
      </c>
      <c r="Y381" s="374" t="s">
        <v>4</v>
      </c>
    </row>
    <row r="382" spans="1:25" s="435" customFormat="1" x14ac:dyDescent="0.25">
      <c r="A382" s="374" t="s">
        <v>2088</v>
      </c>
      <c r="B382" s="374" t="s">
        <v>2089</v>
      </c>
      <c r="C382" s="374">
        <v>1</v>
      </c>
      <c r="D382" s="374"/>
      <c r="E382" s="374" t="s">
        <v>2090</v>
      </c>
      <c r="F382" s="374" t="s">
        <v>2091</v>
      </c>
      <c r="G382" s="374" t="s">
        <v>224</v>
      </c>
      <c r="H382" s="374" t="s">
        <v>757</v>
      </c>
      <c r="I382" s="432">
        <v>42159</v>
      </c>
      <c r="J382" s="432">
        <v>42158</v>
      </c>
      <c r="K382" s="432">
        <v>43100</v>
      </c>
      <c r="L382" s="374" t="s">
        <v>208</v>
      </c>
      <c r="M382" s="374" t="s">
        <v>209</v>
      </c>
      <c r="N382" s="432">
        <v>42166</v>
      </c>
      <c r="O382" s="374" t="s">
        <v>210</v>
      </c>
      <c r="P382" s="374" t="s">
        <v>757</v>
      </c>
      <c r="Q382" s="374" t="s">
        <v>211</v>
      </c>
      <c r="R382" s="374" t="s">
        <v>211</v>
      </c>
      <c r="S382" s="374" t="s">
        <v>212</v>
      </c>
      <c r="T382" s="374" t="s">
        <v>333</v>
      </c>
      <c r="U382" s="438">
        <v>600000</v>
      </c>
      <c r="V382" s="433"/>
      <c r="W382" s="374">
        <v>20825</v>
      </c>
      <c r="X382" s="434" t="s">
        <v>27</v>
      </c>
      <c r="Y382" s="374" t="s">
        <v>4</v>
      </c>
    </row>
    <row r="383" spans="1:25" s="435" customFormat="1" x14ac:dyDescent="0.25">
      <c r="A383" s="374" t="s">
        <v>2092</v>
      </c>
      <c r="B383" s="374">
        <v>814369</v>
      </c>
      <c r="C383" s="374">
        <v>0</v>
      </c>
      <c r="D383" s="374"/>
      <c r="E383" s="374" t="s">
        <v>1536</v>
      </c>
      <c r="F383" s="374" t="s">
        <v>1537</v>
      </c>
      <c r="G383" s="374" t="s">
        <v>462</v>
      </c>
      <c r="H383" s="374" t="s">
        <v>341</v>
      </c>
      <c r="I383" s="432">
        <v>42125</v>
      </c>
      <c r="J383" s="432">
        <v>42125</v>
      </c>
      <c r="K383" s="432">
        <v>43951</v>
      </c>
      <c r="L383" s="374" t="s">
        <v>208</v>
      </c>
      <c r="M383" s="374" t="s">
        <v>209</v>
      </c>
      <c r="N383" s="432">
        <v>42166</v>
      </c>
      <c r="O383" s="374" t="s">
        <v>210</v>
      </c>
      <c r="P383" s="374" t="s">
        <v>341</v>
      </c>
      <c r="Q383" s="374" t="s">
        <v>211</v>
      </c>
      <c r="R383" s="374" t="s">
        <v>363</v>
      </c>
      <c r="S383" s="374" t="s">
        <v>212</v>
      </c>
      <c r="T383" s="374" t="s">
        <v>56</v>
      </c>
      <c r="U383" s="438">
        <v>1000000</v>
      </c>
      <c r="V383" s="433"/>
      <c r="W383" s="374">
        <v>21244</v>
      </c>
      <c r="X383" s="434" t="s">
        <v>27</v>
      </c>
      <c r="Y383" s="374" t="s">
        <v>3</v>
      </c>
    </row>
    <row r="384" spans="1:25" s="435" customFormat="1" x14ac:dyDescent="0.25">
      <c r="A384" s="374" t="s">
        <v>2093</v>
      </c>
      <c r="B384" s="374">
        <v>814370</v>
      </c>
      <c r="C384" s="374">
        <v>0</v>
      </c>
      <c r="D384" s="374"/>
      <c r="E384" s="374" t="s">
        <v>1513</v>
      </c>
      <c r="F384" s="374" t="s">
        <v>1514</v>
      </c>
      <c r="G384" s="374" t="s">
        <v>462</v>
      </c>
      <c r="H384" s="374" t="s">
        <v>341</v>
      </c>
      <c r="I384" s="432">
        <v>42125</v>
      </c>
      <c r="J384" s="432">
        <v>42125</v>
      </c>
      <c r="K384" s="432">
        <v>43951</v>
      </c>
      <c r="L384" s="374" t="s">
        <v>208</v>
      </c>
      <c r="M384" s="374" t="s">
        <v>209</v>
      </c>
      <c r="N384" s="432">
        <v>42166</v>
      </c>
      <c r="O384" s="374" t="s">
        <v>210</v>
      </c>
      <c r="P384" s="374" t="s">
        <v>341</v>
      </c>
      <c r="Q384" s="374" t="s">
        <v>211</v>
      </c>
      <c r="R384" s="374" t="s">
        <v>363</v>
      </c>
      <c r="S384" s="374" t="s">
        <v>212</v>
      </c>
      <c r="T384" s="374" t="s">
        <v>56</v>
      </c>
      <c r="U384" s="438">
        <v>1000000</v>
      </c>
      <c r="V384" s="433"/>
      <c r="W384" s="374">
        <v>57470</v>
      </c>
      <c r="X384" s="434" t="s">
        <v>27</v>
      </c>
      <c r="Y384" s="374" t="s">
        <v>3</v>
      </c>
    </row>
    <row r="385" spans="1:25" s="435" customFormat="1" x14ac:dyDescent="0.25">
      <c r="A385" s="374" t="s">
        <v>2094</v>
      </c>
      <c r="B385" s="374">
        <v>814373</v>
      </c>
      <c r="C385" s="374">
        <v>0</v>
      </c>
      <c r="D385" s="374"/>
      <c r="E385" s="374" t="s">
        <v>1532</v>
      </c>
      <c r="F385" s="374" t="s">
        <v>1533</v>
      </c>
      <c r="G385" s="374" t="s">
        <v>462</v>
      </c>
      <c r="H385" s="374" t="s">
        <v>341</v>
      </c>
      <c r="I385" s="432">
        <v>42125</v>
      </c>
      <c r="J385" s="432">
        <v>42125</v>
      </c>
      <c r="K385" s="432">
        <v>43951</v>
      </c>
      <c r="L385" s="374" t="s">
        <v>208</v>
      </c>
      <c r="M385" s="374" t="s">
        <v>209</v>
      </c>
      <c r="N385" s="432">
        <v>42166</v>
      </c>
      <c r="O385" s="374" t="s">
        <v>210</v>
      </c>
      <c r="P385" s="374" t="s">
        <v>341</v>
      </c>
      <c r="Q385" s="374" t="s">
        <v>211</v>
      </c>
      <c r="R385" s="374" t="s">
        <v>363</v>
      </c>
      <c r="S385" s="374" t="s">
        <v>212</v>
      </c>
      <c r="T385" s="374" t="s">
        <v>56</v>
      </c>
      <c r="U385" s="438">
        <v>1000000</v>
      </c>
      <c r="V385" s="433"/>
      <c r="W385" s="374">
        <v>597835</v>
      </c>
      <c r="X385" s="434" t="s">
        <v>27</v>
      </c>
      <c r="Y385" s="374" t="s">
        <v>3</v>
      </c>
    </row>
    <row r="386" spans="1:25" s="435" customFormat="1" x14ac:dyDescent="0.25">
      <c r="A386" s="374" t="s">
        <v>2095</v>
      </c>
      <c r="B386" s="374">
        <v>814549</v>
      </c>
      <c r="C386" s="374">
        <v>0</v>
      </c>
      <c r="D386" s="374"/>
      <c r="E386" s="374" t="s">
        <v>1410</v>
      </c>
      <c r="F386" s="374" t="s">
        <v>1411</v>
      </c>
      <c r="G386" s="374" t="s">
        <v>240</v>
      </c>
      <c r="H386" s="374" t="s">
        <v>630</v>
      </c>
      <c r="I386" s="432">
        <v>42143</v>
      </c>
      <c r="J386" s="432">
        <v>42143</v>
      </c>
      <c r="K386" s="432">
        <v>43971</v>
      </c>
      <c r="L386" s="374" t="s">
        <v>208</v>
      </c>
      <c r="M386" s="374" t="s">
        <v>209</v>
      </c>
      <c r="N386" s="432">
        <v>42166</v>
      </c>
      <c r="O386" s="374" t="s">
        <v>210</v>
      </c>
      <c r="P386" s="374" t="s">
        <v>630</v>
      </c>
      <c r="Q386" s="374" t="s">
        <v>215</v>
      </c>
      <c r="R386" s="374" t="s">
        <v>211</v>
      </c>
      <c r="S386" s="374" t="s">
        <v>212</v>
      </c>
      <c r="T386" s="374" t="s">
        <v>56</v>
      </c>
      <c r="U386" s="374">
        <v>0</v>
      </c>
      <c r="V386" s="433"/>
      <c r="W386" s="374">
        <v>570324</v>
      </c>
      <c r="X386" s="434" t="s">
        <v>27</v>
      </c>
      <c r="Y386" s="374" t="s">
        <v>2</v>
      </c>
    </row>
    <row r="387" spans="1:25" s="435" customFormat="1" x14ac:dyDescent="0.25">
      <c r="A387" s="374" t="s">
        <v>2096</v>
      </c>
      <c r="B387" s="374" t="s">
        <v>1685</v>
      </c>
      <c r="C387" s="374">
        <v>2</v>
      </c>
      <c r="D387" s="374"/>
      <c r="E387" s="374" t="s">
        <v>1682</v>
      </c>
      <c r="F387" s="374" t="s">
        <v>1684</v>
      </c>
      <c r="G387" s="374" t="s">
        <v>224</v>
      </c>
      <c r="H387" s="374" t="s">
        <v>633</v>
      </c>
      <c r="I387" s="432">
        <v>42152</v>
      </c>
      <c r="J387" s="432">
        <v>42156</v>
      </c>
      <c r="K387" s="432">
        <v>42887</v>
      </c>
      <c r="L387" s="374" t="s">
        <v>208</v>
      </c>
      <c r="M387" s="374" t="s">
        <v>209</v>
      </c>
      <c r="N387" s="432">
        <v>42165</v>
      </c>
      <c r="O387" s="374" t="s">
        <v>210</v>
      </c>
      <c r="P387" s="374" t="s">
        <v>633</v>
      </c>
      <c r="Q387" s="374" t="s">
        <v>215</v>
      </c>
      <c r="R387" s="374" t="s">
        <v>211</v>
      </c>
      <c r="S387" s="374" t="s">
        <v>212</v>
      </c>
      <c r="T387" s="374" t="s">
        <v>56</v>
      </c>
      <c r="U387" s="438">
        <v>12000001.5</v>
      </c>
      <c r="V387" s="433"/>
      <c r="W387" s="374">
        <v>775665</v>
      </c>
      <c r="X387" s="434" t="s">
        <v>27</v>
      </c>
      <c r="Y387" s="374" t="s">
        <v>4</v>
      </c>
    </row>
    <row r="388" spans="1:25" s="435" customFormat="1" x14ac:dyDescent="0.25">
      <c r="A388" s="374" t="s">
        <v>2097</v>
      </c>
      <c r="B388" s="374" t="s">
        <v>2098</v>
      </c>
      <c r="C388" s="374">
        <v>1</v>
      </c>
      <c r="D388" s="374"/>
      <c r="E388" s="374" t="s">
        <v>2099</v>
      </c>
      <c r="F388" s="374" t="s">
        <v>2100</v>
      </c>
      <c r="G388" s="374" t="s">
        <v>213</v>
      </c>
      <c r="H388" s="374" t="s">
        <v>214</v>
      </c>
      <c r="I388" s="432">
        <v>42135</v>
      </c>
      <c r="J388" s="432">
        <v>42096</v>
      </c>
      <c r="K388" s="432">
        <v>42308</v>
      </c>
      <c r="L388" s="374" t="s">
        <v>208</v>
      </c>
      <c r="M388" s="374" t="s">
        <v>209</v>
      </c>
      <c r="N388" s="432">
        <v>42165</v>
      </c>
      <c r="O388" s="374" t="s">
        <v>210</v>
      </c>
      <c r="P388" s="374" t="s">
        <v>214</v>
      </c>
      <c r="Q388" s="374" t="s">
        <v>215</v>
      </c>
      <c r="R388" s="374" t="s">
        <v>211</v>
      </c>
      <c r="S388" s="374" t="s">
        <v>212</v>
      </c>
      <c r="T388" s="374" t="s">
        <v>56</v>
      </c>
      <c r="U388" s="438">
        <v>351000</v>
      </c>
      <c r="V388" s="433"/>
      <c r="W388" s="374">
        <v>147921</v>
      </c>
      <c r="X388" s="434" t="s">
        <v>27</v>
      </c>
      <c r="Y388" s="374" t="s">
        <v>276</v>
      </c>
    </row>
    <row r="389" spans="1:25" s="435" customFormat="1" x14ac:dyDescent="0.25">
      <c r="A389" s="374" t="s">
        <v>2101</v>
      </c>
      <c r="B389" s="374">
        <v>402097</v>
      </c>
      <c r="C389" s="374">
        <v>6</v>
      </c>
      <c r="D389" s="374">
        <v>402097</v>
      </c>
      <c r="E389" s="374" t="s">
        <v>1642</v>
      </c>
      <c r="F389" s="374" t="s">
        <v>1643</v>
      </c>
      <c r="G389" s="374" t="s">
        <v>240</v>
      </c>
      <c r="H389" s="374" t="s">
        <v>632</v>
      </c>
      <c r="I389" s="432">
        <v>42153</v>
      </c>
      <c r="J389" s="432">
        <v>41730</v>
      </c>
      <c r="K389" s="432">
        <v>42369</v>
      </c>
      <c r="L389" s="374" t="s">
        <v>208</v>
      </c>
      <c r="M389" s="374" t="s">
        <v>209</v>
      </c>
      <c r="N389" s="432">
        <v>42164</v>
      </c>
      <c r="O389" s="374" t="s">
        <v>210</v>
      </c>
      <c r="P389" s="374" t="s">
        <v>632</v>
      </c>
      <c r="Q389" s="374" t="s">
        <v>215</v>
      </c>
      <c r="R389" s="374" t="s">
        <v>363</v>
      </c>
      <c r="S389" s="374" t="s">
        <v>355</v>
      </c>
      <c r="T389" s="374" t="s">
        <v>1641</v>
      </c>
      <c r="U389" s="438">
        <v>15729531</v>
      </c>
      <c r="V389" s="433"/>
      <c r="W389" s="374">
        <v>4435</v>
      </c>
      <c r="X389" s="434" t="s">
        <v>27</v>
      </c>
      <c r="Y389" s="374" t="s">
        <v>2</v>
      </c>
    </row>
    <row r="390" spans="1:25" s="435" customFormat="1" x14ac:dyDescent="0.25">
      <c r="A390" s="374" t="s">
        <v>2102</v>
      </c>
      <c r="B390" s="374">
        <v>813325</v>
      </c>
      <c r="C390" s="374">
        <v>0</v>
      </c>
      <c r="D390" s="374"/>
      <c r="E390" s="374" t="s">
        <v>2103</v>
      </c>
      <c r="F390" s="374" t="s">
        <v>2104</v>
      </c>
      <c r="G390" s="374" t="s">
        <v>577</v>
      </c>
      <c r="H390" s="374" t="s">
        <v>785</v>
      </c>
      <c r="I390" s="432">
        <v>42018</v>
      </c>
      <c r="J390" s="432">
        <v>41975</v>
      </c>
      <c r="K390" s="374"/>
      <c r="L390" s="374" t="s">
        <v>208</v>
      </c>
      <c r="M390" s="374" t="s">
        <v>209</v>
      </c>
      <c r="N390" s="432">
        <v>42164</v>
      </c>
      <c r="O390" s="374" t="s">
        <v>210</v>
      </c>
      <c r="P390" s="374" t="s">
        <v>785</v>
      </c>
      <c r="Q390" s="374" t="s">
        <v>215</v>
      </c>
      <c r="R390" s="374" t="s">
        <v>211</v>
      </c>
      <c r="S390" s="374" t="s">
        <v>212</v>
      </c>
      <c r="T390" s="374" t="s">
        <v>739</v>
      </c>
      <c r="U390" s="438">
        <v>140000</v>
      </c>
      <c r="V390" s="433"/>
      <c r="W390" s="374"/>
      <c r="X390" s="434" t="s">
        <v>27</v>
      </c>
      <c r="Y390" s="374" t="s">
        <v>7</v>
      </c>
    </row>
    <row r="391" spans="1:25" s="435" customFormat="1" x14ac:dyDescent="0.25">
      <c r="A391" s="374" t="s">
        <v>2105</v>
      </c>
      <c r="B391" s="374">
        <v>813337</v>
      </c>
      <c r="C391" s="374">
        <v>0</v>
      </c>
      <c r="D391" s="374"/>
      <c r="E391" s="374" t="s">
        <v>2106</v>
      </c>
      <c r="F391" s="374" t="s">
        <v>2107</v>
      </c>
      <c r="G391" s="374" t="s">
        <v>577</v>
      </c>
      <c r="H391" s="374" t="s">
        <v>785</v>
      </c>
      <c r="I391" s="432">
        <v>42018</v>
      </c>
      <c r="J391" s="432">
        <v>41975</v>
      </c>
      <c r="K391" s="374"/>
      <c r="L391" s="374" t="s">
        <v>208</v>
      </c>
      <c r="M391" s="374" t="s">
        <v>209</v>
      </c>
      <c r="N391" s="432">
        <v>42164</v>
      </c>
      <c r="O391" s="374" t="s">
        <v>210</v>
      </c>
      <c r="P391" s="374" t="s">
        <v>785</v>
      </c>
      <c r="Q391" s="374" t="s">
        <v>215</v>
      </c>
      <c r="R391" s="374" t="s">
        <v>211</v>
      </c>
      <c r="S391" s="374" t="s">
        <v>212</v>
      </c>
      <c r="T391" s="374" t="s">
        <v>56</v>
      </c>
      <c r="U391" s="438">
        <v>140000</v>
      </c>
      <c r="V391" s="433"/>
      <c r="W391" s="374"/>
      <c r="X391" s="434" t="s">
        <v>27</v>
      </c>
      <c r="Y391" s="374" t="s">
        <v>7</v>
      </c>
    </row>
    <row r="392" spans="1:25" s="435" customFormat="1" x14ac:dyDescent="0.25">
      <c r="A392" s="374" t="s">
        <v>2108</v>
      </c>
      <c r="B392" s="374" t="s">
        <v>1630</v>
      </c>
      <c r="C392" s="374">
        <v>1</v>
      </c>
      <c r="D392" s="374"/>
      <c r="E392" s="374" t="s">
        <v>372</v>
      </c>
      <c r="F392" s="374" t="s">
        <v>1629</v>
      </c>
      <c r="G392" s="374" t="s">
        <v>224</v>
      </c>
      <c r="H392" s="374" t="s">
        <v>242</v>
      </c>
      <c r="I392" s="432">
        <v>42143</v>
      </c>
      <c r="J392" s="432">
        <v>42156</v>
      </c>
      <c r="K392" s="432">
        <v>42886</v>
      </c>
      <c r="L392" s="374" t="s">
        <v>208</v>
      </c>
      <c r="M392" s="374" t="s">
        <v>209</v>
      </c>
      <c r="N392" s="432">
        <v>42163</v>
      </c>
      <c r="O392" s="374" t="s">
        <v>210</v>
      </c>
      <c r="P392" s="374" t="s">
        <v>757</v>
      </c>
      <c r="Q392" s="374" t="s">
        <v>211</v>
      </c>
      <c r="R392" s="374" t="s">
        <v>211</v>
      </c>
      <c r="S392" s="374" t="s">
        <v>212</v>
      </c>
      <c r="T392" s="374" t="s">
        <v>243</v>
      </c>
      <c r="U392" s="438">
        <v>1890000</v>
      </c>
      <c r="V392" s="433"/>
      <c r="W392" s="374">
        <v>195291</v>
      </c>
      <c r="X392" s="434" t="s">
        <v>27</v>
      </c>
      <c r="Y392" s="374" t="s">
        <v>4</v>
      </c>
    </row>
    <row r="393" spans="1:25" s="435" customFormat="1" x14ac:dyDescent="0.25">
      <c r="A393" s="374" t="s">
        <v>2109</v>
      </c>
      <c r="B393" s="374">
        <v>813149</v>
      </c>
      <c r="C393" s="374">
        <v>0</v>
      </c>
      <c r="D393" s="374"/>
      <c r="E393" s="374" t="s">
        <v>1407</v>
      </c>
      <c r="F393" s="374" t="s">
        <v>1408</v>
      </c>
      <c r="G393" s="374" t="s">
        <v>240</v>
      </c>
      <c r="H393" s="374" t="s">
        <v>2110</v>
      </c>
      <c r="I393" s="432">
        <v>41982</v>
      </c>
      <c r="J393" s="432">
        <v>41995</v>
      </c>
      <c r="K393" s="432">
        <v>43092</v>
      </c>
      <c r="L393" s="374" t="s">
        <v>208</v>
      </c>
      <c r="M393" s="374" t="s">
        <v>209</v>
      </c>
      <c r="N393" s="432">
        <v>42163</v>
      </c>
      <c r="O393" s="374" t="s">
        <v>210</v>
      </c>
      <c r="P393" s="374" t="s">
        <v>630</v>
      </c>
      <c r="Q393" s="374" t="s">
        <v>349</v>
      </c>
      <c r="R393" s="374" t="s">
        <v>211</v>
      </c>
      <c r="S393" s="374" t="s">
        <v>350</v>
      </c>
      <c r="T393" s="374" t="s">
        <v>56</v>
      </c>
      <c r="U393" s="438">
        <v>7500000</v>
      </c>
      <c r="V393" s="433"/>
      <c r="W393" s="374">
        <v>85394</v>
      </c>
      <c r="X393" s="434" t="s">
        <v>27</v>
      </c>
      <c r="Y393" s="374" t="s">
        <v>2</v>
      </c>
    </row>
    <row r="394" spans="1:25" s="435" customFormat="1" x14ac:dyDescent="0.25">
      <c r="A394" s="374" t="s">
        <v>2111</v>
      </c>
      <c r="B394" s="374">
        <v>814115</v>
      </c>
      <c r="C394" s="374">
        <v>0</v>
      </c>
      <c r="D394" s="374"/>
      <c r="E394" s="374" t="s">
        <v>2112</v>
      </c>
      <c r="F394" s="374" t="s">
        <v>2113</v>
      </c>
      <c r="G394" s="374" t="s">
        <v>577</v>
      </c>
      <c r="H394" s="374" t="s">
        <v>214</v>
      </c>
      <c r="I394" s="432">
        <v>42087</v>
      </c>
      <c r="J394" s="432">
        <v>42046</v>
      </c>
      <c r="K394" s="374"/>
      <c r="L394" s="374" t="s">
        <v>208</v>
      </c>
      <c r="M394" s="374" t="s">
        <v>209</v>
      </c>
      <c r="N394" s="432">
        <v>42163</v>
      </c>
      <c r="O394" s="374" t="s">
        <v>210</v>
      </c>
      <c r="P394" s="374" t="s">
        <v>214</v>
      </c>
      <c r="Q394" s="374" t="s">
        <v>215</v>
      </c>
      <c r="R394" s="374" t="s">
        <v>211</v>
      </c>
      <c r="S394" s="374" t="s">
        <v>212</v>
      </c>
      <c r="T394" s="374" t="s">
        <v>1128</v>
      </c>
      <c r="U394" s="438">
        <v>140000</v>
      </c>
      <c r="V394" s="433"/>
      <c r="W394" s="374"/>
      <c r="X394" s="434" t="s">
        <v>27</v>
      </c>
      <c r="Y394" s="374" t="s">
        <v>7</v>
      </c>
    </row>
    <row r="395" spans="1:25" s="435" customFormat="1" x14ac:dyDescent="0.25">
      <c r="A395" s="374" t="s">
        <v>2114</v>
      </c>
      <c r="B395" s="374">
        <v>814576</v>
      </c>
      <c r="C395" s="374">
        <v>0</v>
      </c>
      <c r="D395" s="374"/>
      <c r="E395" s="374" t="s">
        <v>1421</v>
      </c>
      <c r="F395" s="374" t="s">
        <v>1422</v>
      </c>
      <c r="G395" s="374" t="s">
        <v>240</v>
      </c>
      <c r="H395" s="374" t="s">
        <v>546</v>
      </c>
      <c r="I395" s="432">
        <v>42144</v>
      </c>
      <c r="J395" s="432">
        <v>42156</v>
      </c>
      <c r="K395" s="432">
        <v>43982</v>
      </c>
      <c r="L395" s="374" t="s">
        <v>208</v>
      </c>
      <c r="M395" s="374" t="s">
        <v>209</v>
      </c>
      <c r="N395" s="432">
        <v>42163</v>
      </c>
      <c r="O395" s="374" t="s">
        <v>210</v>
      </c>
      <c r="P395" s="374" t="s">
        <v>546</v>
      </c>
      <c r="Q395" s="374" t="s">
        <v>215</v>
      </c>
      <c r="R395" s="374" t="s">
        <v>211</v>
      </c>
      <c r="S395" s="374" t="s">
        <v>212</v>
      </c>
      <c r="T395" s="374" t="s">
        <v>463</v>
      </c>
      <c r="U395" s="438">
        <v>10929158.84</v>
      </c>
      <c r="V395" s="433"/>
      <c r="W395" s="374">
        <v>167957</v>
      </c>
      <c r="X395" s="434" t="s">
        <v>27</v>
      </c>
      <c r="Y395" s="374" t="s">
        <v>2</v>
      </c>
    </row>
    <row r="396" spans="1:25" s="435" customFormat="1" x14ac:dyDescent="0.25">
      <c r="A396" s="374" t="s">
        <v>2115</v>
      </c>
      <c r="B396" s="374" t="s">
        <v>1374</v>
      </c>
      <c r="C396" s="374">
        <v>1</v>
      </c>
      <c r="D396" s="374"/>
      <c r="E396" s="374" t="s">
        <v>1371</v>
      </c>
      <c r="F396" s="374" t="s">
        <v>1373</v>
      </c>
      <c r="G396" s="374" t="s">
        <v>224</v>
      </c>
      <c r="H396" s="374" t="s">
        <v>570</v>
      </c>
      <c r="I396" s="432">
        <v>42151</v>
      </c>
      <c r="J396" s="432">
        <v>42156</v>
      </c>
      <c r="K396" s="432">
        <v>42521</v>
      </c>
      <c r="L396" s="374" t="s">
        <v>208</v>
      </c>
      <c r="M396" s="374" t="s">
        <v>209</v>
      </c>
      <c r="N396" s="432">
        <v>42160</v>
      </c>
      <c r="O396" s="374" t="s">
        <v>210</v>
      </c>
      <c r="P396" s="374" t="s">
        <v>757</v>
      </c>
      <c r="Q396" s="374" t="s">
        <v>215</v>
      </c>
      <c r="R396" s="374" t="s">
        <v>211</v>
      </c>
      <c r="S396" s="374" t="s">
        <v>212</v>
      </c>
      <c r="T396" s="374" t="s">
        <v>333</v>
      </c>
      <c r="U396" s="438">
        <v>2500000</v>
      </c>
      <c r="V396" s="433"/>
      <c r="W396" s="374">
        <v>7310</v>
      </c>
      <c r="X396" s="434" t="s">
        <v>27</v>
      </c>
      <c r="Y396" s="374" t="s">
        <v>4</v>
      </c>
    </row>
    <row r="397" spans="1:25" s="435" customFormat="1" x14ac:dyDescent="0.25">
      <c r="A397" s="374" t="s">
        <v>2116</v>
      </c>
      <c r="B397" s="374">
        <v>814514</v>
      </c>
      <c r="C397" s="374">
        <v>0</v>
      </c>
      <c r="D397" s="374"/>
      <c r="E397" s="374" t="s">
        <v>2117</v>
      </c>
      <c r="F397" s="374" t="s">
        <v>2118</v>
      </c>
      <c r="G397" s="374" t="s">
        <v>236</v>
      </c>
      <c r="H397" s="374" t="s">
        <v>214</v>
      </c>
      <c r="I397" s="432">
        <v>42136</v>
      </c>
      <c r="J397" s="432">
        <v>42125</v>
      </c>
      <c r="K397" s="374"/>
      <c r="L397" s="374" t="s">
        <v>208</v>
      </c>
      <c r="M397" s="374" t="s">
        <v>209</v>
      </c>
      <c r="N397" s="432">
        <v>42160</v>
      </c>
      <c r="O397" s="374" t="s">
        <v>210</v>
      </c>
      <c r="P397" s="374" t="s">
        <v>214</v>
      </c>
      <c r="Q397" s="374" t="s">
        <v>215</v>
      </c>
      <c r="R397" s="374" t="s">
        <v>211</v>
      </c>
      <c r="S397" s="374" t="s">
        <v>212</v>
      </c>
      <c r="T397" s="374" t="s">
        <v>56</v>
      </c>
      <c r="U397" s="438">
        <v>273000</v>
      </c>
      <c r="V397" s="433"/>
      <c r="W397" s="374">
        <v>68250</v>
      </c>
      <c r="X397" s="434" t="s">
        <v>27</v>
      </c>
      <c r="Y397" s="374" t="s">
        <v>8</v>
      </c>
    </row>
    <row r="398" spans="1:25" s="435" customFormat="1" x14ac:dyDescent="0.25">
      <c r="A398" s="374" t="s">
        <v>2119</v>
      </c>
      <c r="B398" s="374" t="s">
        <v>1561</v>
      </c>
      <c r="C398" s="374">
        <v>1</v>
      </c>
      <c r="D398" s="374"/>
      <c r="E398" s="374" t="s">
        <v>1559</v>
      </c>
      <c r="F398" s="374" t="s">
        <v>1560</v>
      </c>
      <c r="G398" s="374" t="s">
        <v>224</v>
      </c>
      <c r="H398" s="374" t="s">
        <v>1210</v>
      </c>
      <c r="I398" s="432">
        <v>42131</v>
      </c>
      <c r="J398" s="432">
        <v>41395</v>
      </c>
      <c r="K398" s="432">
        <v>42460</v>
      </c>
      <c r="L398" s="374" t="s">
        <v>208</v>
      </c>
      <c r="M398" s="374" t="s">
        <v>209</v>
      </c>
      <c r="N398" s="432">
        <v>42159</v>
      </c>
      <c r="O398" s="374" t="s">
        <v>210</v>
      </c>
      <c r="P398" s="374" t="s">
        <v>1210</v>
      </c>
      <c r="Q398" s="374" t="s">
        <v>215</v>
      </c>
      <c r="R398" s="374" t="s">
        <v>211</v>
      </c>
      <c r="S398" s="374" t="s">
        <v>212</v>
      </c>
      <c r="T398" s="374" t="s">
        <v>243</v>
      </c>
      <c r="U398" s="438">
        <v>5000000</v>
      </c>
      <c r="V398" s="433"/>
      <c r="W398" s="374">
        <v>563357</v>
      </c>
      <c r="X398" s="434" t="s">
        <v>27</v>
      </c>
      <c r="Y398" s="374" t="s">
        <v>4</v>
      </c>
    </row>
    <row r="399" spans="1:25" s="435" customFormat="1" x14ac:dyDescent="0.25">
      <c r="A399" s="374" t="s">
        <v>2120</v>
      </c>
      <c r="B399" s="374" t="s">
        <v>496</v>
      </c>
      <c r="C399" s="374">
        <v>3</v>
      </c>
      <c r="D399" s="374"/>
      <c r="E399" s="374" t="s">
        <v>497</v>
      </c>
      <c r="F399" s="374" t="s">
        <v>2121</v>
      </c>
      <c r="G399" s="374" t="s">
        <v>213</v>
      </c>
      <c r="H399" s="374" t="s">
        <v>214</v>
      </c>
      <c r="I399" s="432">
        <v>42150</v>
      </c>
      <c r="J399" s="432">
        <v>42156</v>
      </c>
      <c r="K399" s="432">
        <v>42185</v>
      </c>
      <c r="L399" s="374" t="s">
        <v>208</v>
      </c>
      <c r="M399" s="374" t="s">
        <v>209</v>
      </c>
      <c r="N399" s="432">
        <v>42159</v>
      </c>
      <c r="O399" s="374" t="s">
        <v>210</v>
      </c>
      <c r="P399" s="374" t="s">
        <v>214</v>
      </c>
      <c r="Q399" s="374" t="s">
        <v>215</v>
      </c>
      <c r="R399" s="374" t="s">
        <v>211</v>
      </c>
      <c r="S399" s="374" t="s">
        <v>212</v>
      </c>
      <c r="T399" s="374" t="s">
        <v>56</v>
      </c>
      <c r="U399" s="438">
        <v>85000</v>
      </c>
      <c r="V399" s="433"/>
      <c r="W399" s="374"/>
      <c r="X399" s="434" t="s">
        <v>27</v>
      </c>
      <c r="Y399" s="374" t="s">
        <v>276</v>
      </c>
    </row>
    <row r="400" spans="1:25" s="435" customFormat="1" x14ac:dyDescent="0.25">
      <c r="A400" s="374" t="s">
        <v>2122</v>
      </c>
      <c r="B400" s="374" t="s">
        <v>1362</v>
      </c>
      <c r="C400" s="374">
        <v>1</v>
      </c>
      <c r="D400" s="374"/>
      <c r="E400" s="374" t="s">
        <v>1360</v>
      </c>
      <c r="F400" s="374" t="s">
        <v>1361</v>
      </c>
      <c r="G400" s="374" t="s">
        <v>224</v>
      </c>
      <c r="H400" s="374" t="s">
        <v>570</v>
      </c>
      <c r="I400" s="432">
        <v>42144</v>
      </c>
      <c r="J400" s="432">
        <v>42036</v>
      </c>
      <c r="K400" s="432">
        <v>42400</v>
      </c>
      <c r="L400" s="374" t="s">
        <v>208</v>
      </c>
      <c r="M400" s="374" t="s">
        <v>209</v>
      </c>
      <c r="N400" s="432">
        <v>42159</v>
      </c>
      <c r="O400" s="374" t="s">
        <v>210</v>
      </c>
      <c r="P400" s="374" t="s">
        <v>757</v>
      </c>
      <c r="Q400" s="374" t="s">
        <v>211</v>
      </c>
      <c r="R400" s="374" t="s">
        <v>211</v>
      </c>
      <c r="S400" s="374" t="s">
        <v>212</v>
      </c>
      <c r="T400" s="374" t="s">
        <v>56</v>
      </c>
      <c r="U400" s="438">
        <v>3187368</v>
      </c>
      <c r="V400" s="433"/>
      <c r="W400" s="374">
        <v>68152</v>
      </c>
      <c r="X400" s="434" t="s">
        <v>27</v>
      </c>
      <c r="Y400" s="374" t="s">
        <v>4</v>
      </c>
    </row>
    <row r="401" spans="1:25" s="435" customFormat="1" x14ac:dyDescent="0.25">
      <c r="A401" s="374" t="s">
        <v>2123</v>
      </c>
      <c r="B401" s="374">
        <v>811880</v>
      </c>
      <c r="C401" s="374">
        <v>0</v>
      </c>
      <c r="D401" s="374"/>
      <c r="E401" s="374" t="s">
        <v>1592</v>
      </c>
      <c r="F401" s="374" t="s">
        <v>1593</v>
      </c>
      <c r="G401" s="374" t="s">
        <v>240</v>
      </c>
      <c r="H401" s="374" t="s">
        <v>325</v>
      </c>
      <c r="I401" s="432">
        <v>41820</v>
      </c>
      <c r="J401" s="432">
        <v>42005</v>
      </c>
      <c r="K401" s="432">
        <v>43830</v>
      </c>
      <c r="L401" s="374" t="s">
        <v>208</v>
      </c>
      <c r="M401" s="374" t="s">
        <v>209</v>
      </c>
      <c r="N401" s="432">
        <v>42159</v>
      </c>
      <c r="O401" s="374" t="s">
        <v>210</v>
      </c>
      <c r="P401" s="374" t="s">
        <v>207</v>
      </c>
      <c r="Q401" s="374" t="s">
        <v>215</v>
      </c>
      <c r="R401" s="374" t="s">
        <v>211</v>
      </c>
      <c r="S401" s="374" t="s">
        <v>212</v>
      </c>
      <c r="T401" s="374" t="s">
        <v>56</v>
      </c>
      <c r="U401" s="374">
        <v>0</v>
      </c>
      <c r="V401" s="433"/>
      <c r="W401" s="374"/>
      <c r="X401" s="434" t="s">
        <v>27</v>
      </c>
      <c r="Y401" s="374" t="s">
        <v>2</v>
      </c>
    </row>
    <row r="402" spans="1:25" s="435" customFormat="1" x14ac:dyDescent="0.25">
      <c r="A402" s="374" t="s">
        <v>2124</v>
      </c>
      <c r="B402" s="374">
        <v>813859</v>
      </c>
      <c r="C402" s="374">
        <v>0</v>
      </c>
      <c r="D402" s="374"/>
      <c r="E402" s="374" t="s">
        <v>2125</v>
      </c>
      <c r="F402" s="374" t="s">
        <v>2126</v>
      </c>
      <c r="G402" s="374" t="s">
        <v>236</v>
      </c>
      <c r="H402" s="374" t="s">
        <v>214</v>
      </c>
      <c r="I402" s="432">
        <v>42068</v>
      </c>
      <c r="J402" s="432">
        <v>42139</v>
      </c>
      <c r="K402" s="374"/>
      <c r="L402" s="374" t="s">
        <v>208</v>
      </c>
      <c r="M402" s="374" t="s">
        <v>209</v>
      </c>
      <c r="N402" s="432">
        <v>42159</v>
      </c>
      <c r="O402" s="374" t="s">
        <v>210</v>
      </c>
      <c r="P402" s="374" t="s">
        <v>214</v>
      </c>
      <c r="Q402" s="374" t="s">
        <v>215</v>
      </c>
      <c r="R402" s="374" t="s">
        <v>211</v>
      </c>
      <c r="S402" s="374" t="s">
        <v>212</v>
      </c>
      <c r="T402" s="374" t="s">
        <v>56</v>
      </c>
      <c r="U402" s="438">
        <v>165100</v>
      </c>
      <c r="V402" s="433"/>
      <c r="W402" s="374"/>
      <c r="X402" s="434" t="s">
        <v>27</v>
      </c>
      <c r="Y402" s="374" t="s">
        <v>8</v>
      </c>
    </row>
    <row r="403" spans="1:25" s="435" customFormat="1" x14ac:dyDescent="0.25">
      <c r="A403" s="374" t="s">
        <v>2127</v>
      </c>
      <c r="B403" s="374">
        <v>814171</v>
      </c>
      <c r="C403" s="374">
        <v>0</v>
      </c>
      <c r="D403" s="374"/>
      <c r="E403" s="374" t="s">
        <v>1527</v>
      </c>
      <c r="F403" s="374" t="s">
        <v>1528</v>
      </c>
      <c r="G403" s="374" t="s">
        <v>240</v>
      </c>
      <c r="H403" s="374" t="s">
        <v>341</v>
      </c>
      <c r="I403" s="432">
        <v>42095</v>
      </c>
      <c r="J403" s="432">
        <v>42125</v>
      </c>
      <c r="K403" s="432">
        <v>43951</v>
      </c>
      <c r="L403" s="374" t="s">
        <v>208</v>
      </c>
      <c r="M403" s="374" t="s">
        <v>209</v>
      </c>
      <c r="N403" s="432">
        <v>42159</v>
      </c>
      <c r="O403" s="374" t="s">
        <v>210</v>
      </c>
      <c r="P403" s="374" t="s">
        <v>341</v>
      </c>
      <c r="Q403" s="374" t="s">
        <v>211</v>
      </c>
      <c r="R403" s="374" t="s">
        <v>363</v>
      </c>
      <c r="S403" s="374" t="s">
        <v>212</v>
      </c>
      <c r="T403" s="374" t="s">
        <v>715</v>
      </c>
      <c r="U403" s="374">
        <v>0</v>
      </c>
      <c r="V403" s="433"/>
      <c r="W403" s="374">
        <v>178021</v>
      </c>
      <c r="X403" s="434" t="s">
        <v>27</v>
      </c>
      <c r="Y403" s="374" t="s">
        <v>2</v>
      </c>
    </row>
    <row r="404" spans="1:25" s="435" customFormat="1" x14ac:dyDescent="0.25">
      <c r="A404" s="374" t="s">
        <v>2128</v>
      </c>
      <c r="B404" s="374">
        <v>814402</v>
      </c>
      <c r="C404" s="374">
        <v>0</v>
      </c>
      <c r="D404" s="374"/>
      <c r="E404" s="374" t="s">
        <v>1347</v>
      </c>
      <c r="F404" s="374" t="s">
        <v>1348</v>
      </c>
      <c r="G404" s="374" t="s">
        <v>240</v>
      </c>
      <c r="H404" s="374" t="s">
        <v>570</v>
      </c>
      <c r="I404" s="432">
        <v>42130</v>
      </c>
      <c r="J404" s="432">
        <v>42156</v>
      </c>
      <c r="K404" s="432">
        <v>43982</v>
      </c>
      <c r="L404" s="374" t="s">
        <v>208</v>
      </c>
      <c r="M404" s="374" t="s">
        <v>209</v>
      </c>
      <c r="N404" s="432">
        <v>42159</v>
      </c>
      <c r="O404" s="374" t="s">
        <v>210</v>
      </c>
      <c r="P404" s="374" t="s">
        <v>570</v>
      </c>
      <c r="Q404" s="374" t="s">
        <v>215</v>
      </c>
      <c r="R404" s="374" t="s">
        <v>211</v>
      </c>
      <c r="S404" s="374" t="s">
        <v>212</v>
      </c>
      <c r="T404" s="374" t="s">
        <v>56</v>
      </c>
      <c r="U404" s="438">
        <v>5500000</v>
      </c>
      <c r="V404" s="433"/>
      <c r="W404" s="374">
        <v>592381</v>
      </c>
      <c r="X404" s="434" t="s">
        <v>27</v>
      </c>
      <c r="Y404" s="374" t="s">
        <v>2</v>
      </c>
    </row>
    <row r="405" spans="1:25" s="435" customFormat="1" x14ac:dyDescent="0.25">
      <c r="A405" s="374" t="s">
        <v>2129</v>
      </c>
      <c r="B405" s="374" t="s">
        <v>1486</v>
      </c>
      <c r="C405" s="374">
        <v>1</v>
      </c>
      <c r="D405" s="374"/>
      <c r="E405" s="374" t="s">
        <v>1484</v>
      </c>
      <c r="F405" s="374" t="s">
        <v>1485</v>
      </c>
      <c r="G405" s="374" t="s">
        <v>224</v>
      </c>
      <c r="H405" s="374" t="s">
        <v>225</v>
      </c>
      <c r="I405" s="432">
        <v>42143</v>
      </c>
      <c r="J405" s="432">
        <v>42036</v>
      </c>
      <c r="K405" s="432">
        <v>42400</v>
      </c>
      <c r="L405" s="374" t="s">
        <v>208</v>
      </c>
      <c r="M405" s="374" t="s">
        <v>209</v>
      </c>
      <c r="N405" s="432">
        <v>42158</v>
      </c>
      <c r="O405" s="374" t="s">
        <v>210</v>
      </c>
      <c r="P405" s="374" t="s">
        <v>757</v>
      </c>
      <c r="Q405" s="374" t="s">
        <v>211</v>
      </c>
      <c r="R405" s="374" t="s">
        <v>211</v>
      </c>
      <c r="S405" s="374" t="s">
        <v>212</v>
      </c>
      <c r="T405" s="374" t="s">
        <v>333</v>
      </c>
      <c r="U405" s="438">
        <v>52000000</v>
      </c>
      <c r="V405" s="433"/>
      <c r="W405" s="374">
        <v>26429</v>
      </c>
      <c r="X405" s="434" t="s">
        <v>27</v>
      </c>
      <c r="Y405" s="374" t="s">
        <v>4</v>
      </c>
    </row>
    <row r="406" spans="1:25" s="435" customFormat="1" x14ac:dyDescent="0.25">
      <c r="A406" s="374" t="s">
        <v>2130</v>
      </c>
      <c r="B406" s="374">
        <v>810513</v>
      </c>
      <c r="C406" s="374">
        <v>1</v>
      </c>
      <c r="D406" s="374">
        <v>403628</v>
      </c>
      <c r="E406" s="374" t="s">
        <v>1645</v>
      </c>
      <c r="F406" s="374" t="s">
        <v>1646</v>
      </c>
      <c r="G406" s="374" t="s">
        <v>240</v>
      </c>
      <c r="H406" s="374" t="s">
        <v>632</v>
      </c>
      <c r="I406" s="432">
        <v>42153</v>
      </c>
      <c r="J406" s="432">
        <v>41730</v>
      </c>
      <c r="K406" s="432">
        <v>42369</v>
      </c>
      <c r="L406" s="374" t="s">
        <v>208</v>
      </c>
      <c r="M406" s="374" t="s">
        <v>209</v>
      </c>
      <c r="N406" s="432">
        <v>42158</v>
      </c>
      <c r="O406" s="374" t="s">
        <v>210</v>
      </c>
      <c r="P406" s="374" t="s">
        <v>632</v>
      </c>
      <c r="Q406" s="374" t="s">
        <v>215</v>
      </c>
      <c r="R406" s="374" t="s">
        <v>211</v>
      </c>
      <c r="S406" s="374" t="s">
        <v>212</v>
      </c>
      <c r="T406" s="374" t="s">
        <v>56</v>
      </c>
      <c r="U406" s="438">
        <v>17800000</v>
      </c>
      <c r="V406" s="433"/>
      <c r="W406" s="374">
        <v>26918</v>
      </c>
      <c r="X406" s="434" t="s">
        <v>27</v>
      </c>
      <c r="Y406" s="374" t="s">
        <v>2</v>
      </c>
    </row>
    <row r="407" spans="1:25" s="435" customFormat="1" x14ac:dyDescent="0.25">
      <c r="A407" s="374" t="s">
        <v>2131</v>
      </c>
      <c r="B407" s="374">
        <v>813235</v>
      </c>
      <c r="C407" s="374">
        <v>0</v>
      </c>
      <c r="D407" s="374"/>
      <c r="E407" s="374" t="s">
        <v>2132</v>
      </c>
      <c r="F407" s="374" t="s">
        <v>2133</v>
      </c>
      <c r="G407" s="374" t="s">
        <v>577</v>
      </c>
      <c r="H407" s="374" t="s">
        <v>785</v>
      </c>
      <c r="I407" s="432">
        <v>41991</v>
      </c>
      <c r="J407" s="432">
        <v>41974</v>
      </c>
      <c r="K407" s="374"/>
      <c r="L407" s="374" t="s">
        <v>208</v>
      </c>
      <c r="M407" s="374" t="s">
        <v>209</v>
      </c>
      <c r="N407" s="432">
        <v>42158</v>
      </c>
      <c r="O407" s="374" t="s">
        <v>210</v>
      </c>
      <c r="P407" s="374" t="s">
        <v>785</v>
      </c>
      <c r="Q407" s="374" t="s">
        <v>215</v>
      </c>
      <c r="R407" s="374" t="s">
        <v>211</v>
      </c>
      <c r="S407" s="374" t="s">
        <v>212</v>
      </c>
      <c r="T407" s="374" t="s">
        <v>56</v>
      </c>
      <c r="U407" s="438">
        <v>140000</v>
      </c>
      <c r="V407" s="433"/>
      <c r="W407" s="374">
        <v>285714</v>
      </c>
      <c r="X407" s="434" t="s">
        <v>27</v>
      </c>
      <c r="Y407" s="374" t="s">
        <v>7</v>
      </c>
    </row>
    <row r="408" spans="1:25" s="435" customFormat="1" x14ac:dyDescent="0.25">
      <c r="A408" s="374" t="s">
        <v>2134</v>
      </c>
      <c r="B408" s="374">
        <v>813706</v>
      </c>
      <c r="C408" s="374">
        <v>0</v>
      </c>
      <c r="D408" s="374"/>
      <c r="E408" s="374" t="s">
        <v>1733</v>
      </c>
      <c r="F408" s="374" t="s">
        <v>1734</v>
      </c>
      <c r="G408" s="374" t="s">
        <v>240</v>
      </c>
      <c r="H408" s="374" t="s">
        <v>1729</v>
      </c>
      <c r="I408" s="432">
        <v>42053</v>
      </c>
      <c r="J408" s="432">
        <v>41365</v>
      </c>
      <c r="K408" s="432">
        <v>42825</v>
      </c>
      <c r="L408" s="374" t="s">
        <v>208</v>
      </c>
      <c r="M408" s="374" t="s">
        <v>209</v>
      </c>
      <c r="N408" s="432">
        <v>42158</v>
      </c>
      <c r="O408" s="374" t="s">
        <v>210</v>
      </c>
      <c r="P408" s="374" t="s">
        <v>1729</v>
      </c>
      <c r="Q408" s="374" t="s">
        <v>215</v>
      </c>
      <c r="R408" s="374" t="s">
        <v>211</v>
      </c>
      <c r="S408" s="374" t="s">
        <v>212</v>
      </c>
      <c r="T408" s="374" t="s">
        <v>56</v>
      </c>
      <c r="U408" s="438">
        <v>4000000</v>
      </c>
      <c r="V408" s="433"/>
      <c r="W408" s="374">
        <v>4716</v>
      </c>
      <c r="X408" s="434" t="s">
        <v>27</v>
      </c>
      <c r="Y408" s="374" t="s">
        <v>2</v>
      </c>
    </row>
    <row r="409" spans="1:25" s="435" customFormat="1" x14ac:dyDescent="0.25">
      <c r="A409" s="374" t="s">
        <v>2135</v>
      </c>
      <c r="B409" s="374">
        <v>814337</v>
      </c>
      <c r="C409" s="374">
        <v>0</v>
      </c>
      <c r="D409" s="374"/>
      <c r="E409" s="374" t="s">
        <v>2136</v>
      </c>
      <c r="F409" s="374" t="s">
        <v>2137</v>
      </c>
      <c r="G409" s="374" t="s">
        <v>577</v>
      </c>
      <c r="H409" s="374" t="s">
        <v>785</v>
      </c>
      <c r="I409" s="432">
        <v>42122</v>
      </c>
      <c r="J409" s="432">
        <v>42123</v>
      </c>
      <c r="K409" s="374"/>
      <c r="L409" s="374" t="s">
        <v>208</v>
      </c>
      <c r="M409" s="374" t="s">
        <v>209</v>
      </c>
      <c r="N409" s="432">
        <v>42158</v>
      </c>
      <c r="O409" s="374" t="s">
        <v>210</v>
      </c>
      <c r="P409" s="374" t="s">
        <v>785</v>
      </c>
      <c r="Q409" s="374" t="s">
        <v>215</v>
      </c>
      <c r="R409" s="374" t="s">
        <v>211</v>
      </c>
      <c r="S409" s="374" t="s">
        <v>212</v>
      </c>
      <c r="T409" s="374" t="s">
        <v>243</v>
      </c>
      <c r="U409" s="438">
        <v>140000</v>
      </c>
      <c r="V409" s="433"/>
      <c r="W409" s="374"/>
      <c r="X409" s="434" t="s">
        <v>27</v>
      </c>
      <c r="Y409" s="374" t="s">
        <v>7</v>
      </c>
    </row>
    <row r="410" spans="1:25" s="435" customFormat="1" x14ac:dyDescent="0.25">
      <c r="A410" s="374" t="s">
        <v>2138</v>
      </c>
      <c r="B410" s="374" t="s">
        <v>1399</v>
      </c>
      <c r="C410" s="374">
        <v>0</v>
      </c>
      <c r="D410" s="374"/>
      <c r="E410" s="374" t="s">
        <v>1398</v>
      </c>
      <c r="F410" s="374" t="s">
        <v>1395</v>
      </c>
      <c r="G410" s="374" t="s">
        <v>224</v>
      </c>
      <c r="H410" s="374" t="s">
        <v>1393</v>
      </c>
      <c r="I410" s="432">
        <v>42136</v>
      </c>
      <c r="J410" s="432">
        <v>42064</v>
      </c>
      <c r="K410" s="432">
        <v>42369</v>
      </c>
      <c r="L410" s="374" t="s">
        <v>208</v>
      </c>
      <c r="M410" s="374" t="s">
        <v>209</v>
      </c>
      <c r="N410" s="432">
        <v>42157</v>
      </c>
      <c r="O410" s="374" t="s">
        <v>210</v>
      </c>
      <c r="P410" s="374" t="s">
        <v>1393</v>
      </c>
      <c r="Q410" s="374" t="s">
        <v>215</v>
      </c>
      <c r="R410" s="374" t="s">
        <v>211</v>
      </c>
      <c r="S410" s="374" t="s">
        <v>212</v>
      </c>
      <c r="T410" s="374" t="s">
        <v>463</v>
      </c>
      <c r="U410" s="438">
        <v>6000000</v>
      </c>
      <c r="V410" s="433"/>
      <c r="W410" s="374">
        <v>4962</v>
      </c>
      <c r="X410" s="434" t="s">
        <v>27</v>
      </c>
      <c r="Y410" s="374" t="s">
        <v>4</v>
      </c>
    </row>
    <row r="411" spans="1:25" s="435" customFormat="1" x14ac:dyDescent="0.25">
      <c r="A411" s="374" t="s">
        <v>2139</v>
      </c>
      <c r="B411" s="374">
        <v>2326</v>
      </c>
      <c r="C411" s="374">
        <v>1</v>
      </c>
      <c r="D411" s="374">
        <v>2326</v>
      </c>
      <c r="E411" s="374" t="s">
        <v>1400</v>
      </c>
      <c r="F411" s="374" t="s">
        <v>1401</v>
      </c>
      <c r="G411" s="374" t="s">
        <v>240</v>
      </c>
      <c r="H411" s="374" t="s">
        <v>1393</v>
      </c>
      <c r="I411" s="432">
        <v>42131</v>
      </c>
      <c r="J411" s="432">
        <v>42064</v>
      </c>
      <c r="K411" s="432">
        <v>42369</v>
      </c>
      <c r="L411" s="374" t="s">
        <v>208</v>
      </c>
      <c r="M411" s="374" t="s">
        <v>209</v>
      </c>
      <c r="N411" s="432">
        <v>42157</v>
      </c>
      <c r="O411" s="374" t="s">
        <v>210</v>
      </c>
      <c r="P411" s="374" t="s">
        <v>1393</v>
      </c>
      <c r="Q411" s="374" t="s">
        <v>215</v>
      </c>
      <c r="R411" s="374" t="s">
        <v>211</v>
      </c>
      <c r="S411" s="374"/>
      <c r="T411" s="374" t="s">
        <v>463</v>
      </c>
      <c r="U411" s="374">
        <v>0</v>
      </c>
      <c r="V411" s="433"/>
      <c r="W411" s="374">
        <v>49723</v>
      </c>
      <c r="X411" s="434" t="s">
        <v>27</v>
      </c>
      <c r="Y411" s="374" t="s">
        <v>2</v>
      </c>
    </row>
    <row r="412" spans="1:25" s="435" customFormat="1" x14ac:dyDescent="0.25">
      <c r="A412" s="374" t="s">
        <v>2140</v>
      </c>
      <c r="B412" s="374" t="s">
        <v>1396</v>
      </c>
      <c r="C412" s="374">
        <v>0</v>
      </c>
      <c r="D412" s="374"/>
      <c r="E412" s="374" t="s">
        <v>1394</v>
      </c>
      <c r="F412" s="374" t="s">
        <v>1395</v>
      </c>
      <c r="G412" s="374" t="s">
        <v>224</v>
      </c>
      <c r="H412" s="374" t="s">
        <v>1393</v>
      </c>
      <c r="I412" s="432">
        <v>42132</v>
      </c>
      <c r="J412" s="432">
        <v>42064</v>
      </c>
      <c r="K412" s="432">
        <v>42369</v>
      </c>
      <c r="L412" s="374" t="s">
        <v>208</v>
      </c>
      <c r="M412" s="374" t="s">
        <v>209</v>
      </c>
      <c r="N412" s="432">
        <v>42157</v>
      </c>
      <c r="O412" s="374" t="s">
        <v>210</v>
      </c>
      <c r="P412" s="374" t="s">
        <v>1393</v>
      </c>
      <c r="Q412" s="374" t="s">
        <v>215</v>
      </c>
      <c r="R412" s="374" t="s">
        <v>211</v>
      </c>
      <c r="S412" s="374" t="s">
        <v>212</v>
      </c>
      <c r="T412" s="374" t="s">
        <v>463</v>
      </c>
      <c r="U412" s="438">
        <v>2000000</v>
      </c>
      <c r="V412" s="433"/>
      <c r="W412" s="374">
        <v>629275</v>
      </c>
      <c r="X412" s="434" t="s">
        <v>27</v>
      </c>
      <c r="Y412" s="374" t="s">
        <v>4</v>
      </c>
    </row>
    <row r="413" spans="1:25" s="435" customFormat="1" x14ac:dyDescent="0.25">
      <c r="A413" s="374" t="s">
        <v>2141</v>
      </c>
      <c r="B413" s="374" t="s">
        <v>1403</v>
      </c>
      <c r="C413" s="374">
        <v>0</v>
      </c>
      <c r="D413" s="374"/>
      <c r="E413" s="374" t="s">
        <v>1402</v>
      </c>
      <c r="F413" s="374" t="s">
        <v>671</v>
      </c>
      <c r="G413" s="374" t="s">
        <v>224</v>
      </c>
      <c r="H413" s="374" t="s">
        <v>1393</v>
      </c>
      <c r="I413" s="432">
        <v>42153</v>
      </c>
      <c r="J413" s="432">
        <v>42081</v>
      </c>
      <c r="K413" s="432">
        <v>42369</v>
      </c>
      <c r="L413" s="374" t="s">
        <v>208</v>
      </c>
      <c r="M413" s="374" t="s">
        <v>209</v>
      </c>
      <c r="N413" s="432">
        <v>42157</v>
      </c>
      <c r="O413" s="374" t="s">
        <v>210</v>
      </c>
      <c r="P413" s="374" t="s">
        <v>1393</v>
      </c>
      <c r="Q413" s="374" t="s">
        <v>215</v>
      </c>
      <c r="R413" s="374" t="s">
        <v>211</v>
      </c>
      <c r="S413" s="374" t="s">
        <v>212</v>
      </c>
      <c r="T413" s="374" t="s">
        <v>56</v>
      </c>
      <c r="U413" s="438">
        <v>7500000</v>
      </c>
      <c r="V413" s="433"/>
      <c r="W413" s="374">
        <v>26521</v>
      </c>
      <c r="X413" s="434" t="s">
        <v>27</v>
      </c>
      <c r="Y413" s="374" t="s">
        <v>4</v>
      </c>
    </row>
    <row r="414" spans="1:25" s="435" customFormat="1" x14ac:dyDescent="0.25">
      <c r="A414" s="374" t="s">
        <v>2142</v>
      </c>
      <c r="B414" s="374" t="s">
        <v>1715</v>
      </c>
      <c r="C414" s="374">
        <v>1</v>
      </c>
      <c r="D414" s="374"/>
      <c r="E414" s="374" t="s">
        <v>1713</v>
      </c>
      <c r="F414" s="374" t="s">
        <v>1714</v>
      </c>
      <c r="G414" s="374" t="s">
        <v>224</v>
      </c>
      <c r="H414" s="374" t="s">
        <v>634</v>
      </c>
      <c r="I414" s="432">
        <v>42131</v>
      </c>
      <c r="J414" s="432">
        <v>42131</v>
      </c>
      <c r="K414" s="432">
        <v>42496</v>
      </c>
      <c r="L414" s="374" t="s">
        <v>208</v>
      </c>
      <c r="M414" s="374" t="s">
        <v>209</v>
      </c>
      <c r="N414" s="432">
        <v>42157</v>
      </c>
      <c r="O414" s="374" t="s">
        <v>210</v>
      </c>
      <c r="P414" s="374" t="s">
        <v>634</v>
      </c>
      <c r="Q414" s="374" t="s">
        <v>211</v>
      </c>
      <c r="R414" s="374" t="s">
        <v>211</v>
      </c>
      <c r="S414" s="374" t="s">
        <v>212</v>
      </c>
      <c r="T414" s="374" t="s">
        <v>717</v>
      </c>
      <c r="U414" s="438">
        <v>1000000</v>
      </c>
      <c r="V414" s="433"/>
      <c r="W414" s="374"/>
      <c r="X414" s="434" t="s">
        <v>27</v>
      </c>
      <c r="Y414" s="374" t="s">
        <v>4</v>
      </c>
    </row>
    <row r="415" spans="1:25" s="435" customFormat="1" x14ac:dyDescent="0.25">
      <c r="A415" s="374" t="s">
        <v>2143</v>
      </c>
      <c r="B415" s="374">
        <v>813007</v>
      </c>
      <c r="C415" s="374">
        <v>0</v>
      </c>
      <c r="D415" s="374"/>
      <c r="E415" s="374" t="s">
        <v>1730</v>
      </c>
      <c r="F415" s="374" t="s">
        <v>1731</v>
      </c>
      <c r="G415" s="374" t="s">
        <v>1732</v>
      </c>
      <c r="H415" s="374" t="s">
        <v>1729</v>
      </c>
      <c r="I415" s="432">
        <v>41962</v>
      </c>
      <c r="J415" s="432">
        <v>42005</v>
      </c>
      <c r="K415" s="432">
        <v>44196</v>
      </c>
      <c r="L415" s="374" t="s">
        <v>208</v>
      </c>
      <c r="M415" s="374" t="s">
        <v>209</v>
      </c>
      <c r="N415" s="432">
        <v>42157</v>
      </c>
      <c r="O415" s="374" t="s">
        <v>210</v>
      </c>
      <c r="P415" s="374" t="s">
        <v>1729</v>
      </c>
      <c r="Q415" s="374" t="s">
        <v>215</v>
      </c>
      <c r="R415" s="374" t="s">
        <v>211</v>
      </c>
      <c r="S415" s="374" t="s">
        <v>212</v>
      </c>
      <c r="T415" s="374" t="s">
        <v>56</v>
      </c>
      <c r="U415" s="374">
        <v>0</v>
      </c>
      <c r="V415" s="433"/>
      <c r="W415" s="374">
        <v>569947</v>
      </c>
      <c r="X415" s="434" t="s">
        <v>27</v>
      </c>
      <c r="Y415" s="374" t="s">
        <v>280</v>
      </c>
    </row>
    <row r="416" spans="1:25" s="435" customFormat="1" x14ac:dyDescent="0.25">
      <c r="A416" s="374" t="s">
        <v>2144</v>
      </c>
      <c r="B416" s="374">
        <v>814394</v>
      </c>
      <c r="C416" s="374">
        <v>0</v>
      </c>
      <c r="D416" s="374"/>
      <c r="E416" s="374" t="s">
        <v>1380</v>
      </c>
      <c r="F416" s="374" t="s">
        <v>1381</v>
      </c>
      <c r="G416" s="374" t="s">
        <v>240</v>
      </c>
      <c r="H416" s="374" t="s">
        <v>757</v>
      </c>
      <c r="I416" s="432">
        <v>42129</v>
      </c>
      <c r="J416" s="432">
        <v>42156</v>
      </c>
      <c r="K416" s="432">
        <v>43982</v>
      </c>
      <c r="L416" s="374" t="s">
        <v>208</v>
      </c>
      <c r="M416" s="374" t="s">
        <v>209</v>
      </c>
      <c r="N416" s="432">
        <v>42157</v>
      </c>
      <c r="O416" s="374" t="s">
        <v>210</v>
      </c>
      <c r="P416" s="374" t="s">
        <v>757</v>
      </c>
      <c r="Q416" s="374" t="s">
        <v>215</v>
      </c>
      <c r="R416" s="374" t="s">
        <v>211</v>
      </c>
      <c r="S416" s="374" t="s">
        <v>212</v>
      </c>
      <c r="T416" s="374" t="s">
        <v>243</v>
      </c>
      <c r="U416" s="438">
        <v>1500000</v>
      </c>
      <c r="V416" s="433"/>
      <c r="W416" s="374">
        <v>18771</v>
      </c>
      <c r="X416" s="434" t="s">
        <v>27</v>
      </c>
      <c r="Y416" s="374" t="s">
        <v>2</v>
      </c>
    </row>
    <row r="417" spans="1:26" s="435" customFormat="1" x14ac:dyDescent="0.25">
      <c r="A417" s="374" t="s">
        <v>2145</v>
      </c>
      <c r="B417" s="374">
        <v>814484</v>
      </c>
      <c r="C417" s="374">
        <v>0</v>
      </c>
      <c r="D417" s="374"/>
      <c r="E417" s="374" t="s">
        <v>2146</v>
      </c>
      <c r="F417" s="374" t="s">
        <v>2147</v>
      </c>
      <c r="G417" s="374" t="s">
        <v>577</v>
      </c>
      <c r="H417" s="374" t="s">
        <v>785</v>
      </c>
      <c r="I417" s="432">
        <v>42135</v>
      </c>
      <c r="J417" s="432">
        <v>42128</v>
      </c>
      <c r="K417" s="374"/>
      <c r="L417" s="374" t="s">
        <v>208</v>
      </c>
      <c r="M417" s="374" t="s">
        <v>209</v>
      </c>
      <c r="N417" s="432">
        <v>42157</v>
      </c>
      <c r="O417" s="374" t="s">
        <v>210</v>
      </c>
      <c r="P417" s="374" t="s">
        <v>785</v>
      </c>
      <c r="Q417" s="374" t="s">
        <v>215</v>
      </c>
      <c r="R417" s="374" t="s">
        <v>211</v>
      </c>
      <c r="S417" s="374" t="s">
        <v>212</v>
      </c>
      <c r="T417" s="374" t="s">
        <v>739</v>
      </c>
      <c r="U417" s="438">
        <v>140000</v>
      </c>
      <c r="V417" s="433"/>
      <c r="W417" s="374">
        <v>285354</v>
      </c>
      <c r="X417" s="434" t="s">
        <v>27</v>
      </c>
      <c r="Y417" s="374" t="s">
        <v>7</v>
      </c>
    </row>
    <row r="418" spans="1:26" s="435" customFormat="1" x14ac:dyDescent="0.25">
      <c r="A418" s="374" t="s">
        <v>2148</v>
      </c>
      <c r="B418" s="374">
        <v>814560</v>
      </c>
      <c r="C418" s="374">
        <v>0</v>
      </c>
      <c r="D418" s="374"/>
      <c r="E418" s="374" t="s">
        <v>1600</v>
      </c>
      <c r="F418" s="374" t="s">
        <v>1601</v>
      </c>
      <c r="G418" s="374" t="s">
        <v>240</v>
      </c>
      <c r="H418" s="374" t="s">
        <v>325</v>
      </c>
      <c r="I418" s="432">
        <v>42144</v>
      </c>
      <c r="J418" s="432">
        <v>42036</v>
      </c>
      <c r="K418" s="432">
        <v>43862</v>
      </c>
      <c r="L418" s="374" t="s">
        <v>208</v>
      </c>
      <c r="M418" s="374" t="s">
        <v>209</v>
      </c>
      <c r="N418" s="432">
        <v>42157</v>
      </c>
      <c r="O418" s="374" t="s">
        <v>210</v>
      </c>
      <c r="P418" s="374" t="s">
        <v>325</v>
      </c>
      <c r="Q418" s="374" t="s">
        <v>215</v>
      </c>
      <c r="R418" s="374" t="s">
        <v>211</v>
      </c>
      <c r="S418" s="374" t="s">
        <v>212</v>
      </c>
      <c r="T418" s="374" t="s">
        <v>56</v>
      </c>
      <c r="U418" s="374">
        <v>0</v>
      </c>
      <c r="V418" s="433"/>
      <c r="W418" s="374">
        <v>6652</v>
      </c>
      <c r="X418" s="434" t="s">
        <v>27</v>
      </c>
      <c r="Y418" s="374" t="s">
        <v>2</v>
      </c>
    </row>
    <row r="419" spans="1:26" s="435" customFormat="1" x14ac:dyDescent="0.25">
      <c r="A419" s="374" t="s">
        <v>2149</v>
      </c>
      <c r="B419" s="374">
        <v>812892</v>
      </c>
      <c r="C419" s="374">
        <v>0</v>
      </c>
      <c r="D419" s="374"/>
      <c r="E419" s="374" t="s">
        <v>2150</v>
      </c>
      <c r="F419" s="374" t="s">
        <v>2151</v>
      </c>
      <c r="G419" s="374" t="s">
        <v>577</v>
      </c>
      <c r="H419" s="374" t="s">
        <v>785</v>
      </c>
      <c r="I419" s="432">
        <v>41942</v>
      </c>
      <c r="J419" s="432">
        <v>41946</v>
      </c>
      <c r="K419" s="374"/>
      <c r="L419" s="374" t="s">
        <v>208</v>
      </c>
      <c r="M419" s="374" t="s">
        <v>209</v>
      </c>
      <c r="N419" s="432">
        <v>42156</v>
      </c>
      <c r="O419" s="374" t="s">
        <v>210</v>
      </c>
      <c r="P419" s="374" t="s">
        <v>785</v>
      </c>
      <c r="Q419" s="374" t="s">
        <v>215</v>
      </c>
      <c r="R419" s="374" t="s">
        <v>211</v>
      </c>
      <c r="S419" s="374" t="s">
        <v>212</v>
      </c>
      <c r="T419" s="374" t="s">
        <v>243</v>
      </c>
      <c r="U419" s="374">
        <v>0</v>
      </c>
      <c r="V419" s="433"/>
      <c r="W419" s="374">
        <v>285377</v>
      </c>
      <c r="X419" s="434" t="s">
        <v>27</v>
      </c>
      <c r="Y419" s="374" t="s">
        <v>7</v>
      </c>
    </row>
    <row r="420" spans="1:26" s="435" customFormat="1" x14ac:dyDescent="0.25">
      <c r="A420" s="374" t="s">
        <v>2152</v>
      </c>
      <c r="B420" s="374">
        <v>813353</v>
      </c>
      <c r="C420" s="374">
        <v>0</v>
      </c>
      <c r="D420" s="374"/>
      <c r="E420" s="374" t="s">
        <v>2153</v>
      </c>
      <c r="F420" s="374" t="s">
        <v>2154</v>
      </c>
      <c r="G420" s="374" t="s">
        <v>577</v>
      </c>
      <c r="H420" s="374" t="s">
        <v>785</v>
      </c>
      <c r="I420" s="432">
        <v>42024</v>
      </c>
      <c r="J420" s="432">
        <v>41974</v>
      </c>
      <c r="K420" s="374"/>
      <c r="L420" s="374" t="s">
        <v>208</v>
      </c>
      <c r="M420" s="374" t="s">
        <v>209</v>
      </c>
      <c r="N420" s="432">
        <v>42156</v>
      </c>
      <c r="O420" s="374" t="s">
        <v>210</v>
      </c>
      <c r="P420" s="374" t="s">
        <v>785</v>
      </c>
      <c r="Q420" s="374" t="s">
        <v>215</v>
      </c>
      <c r="R420" s="374" t="s">
        <v>211</v>
      </c>
      <c r="S420" s="374" t="s">
        <v>212</v>
      </c>
      <c r="T420" s="374" t="s">
        <v>786</v>
      </c>
      <c r="U420" s="438">
        <v>140000</v>
      </c>
      <c r="V420" s="433"/>
      <c r="W420" s="374"/>
      <c r="X420" s="434" t="s">
        <v>27</v>
      </c>
      <c r="Y420" s="374" t="s">
        <v>7</v>
      </c>
    </row>
    <row r="421" spans="1:26" s="359" customFormat="1" x14ac:dyDescent="0.25">
      <c r="A421" s="375" t="s">
        <v>2241</v>
      </c>
      <c r="B421" s="375">
        <v>814375</v>
      </c>
      <c r="C421" s="375">
        <v>0</v>
      </c>
      <c r="D421" s="375"/>
      <c r="E421" s="375" t="s">
        <v>1543</v>
      </c>
      <c r="F421" s="375" t="s">
        <v>1544</v>
      </c>
      <c r="G421" s="375" t="s">
        <v>462</v>
      </c>
      <c r="H421" s="375" t="s">
        <v>341</v>
      </c>
      <c r="I421" s="439">
        <v>42125</v>
      </c>
      <c r="J421" s="439">
        <v>42125</v>
      </c>
      <c r="K421" s="439">
        <v>43951</v>
      </c>
      <c r="L421" s="375" t="s">
        <v>208</v>
      </c>
      <c r="M421" s="375" t="s">
        <v>209</v>
      </c>
      <c r="N421" s="439">
        <v>42215</v>
      </c>
      <c r="O421" s="375" t="s">
        <v>210</v>
      </c>
      <c r="P421" s="375" t="s">
        <v>341</v>
      </c>
      <c r="Q421" s="375" t="s">
        <v>211</v>
      </c>
      <c r="R421" s="375" t="s">
        <v>363</v>
      </c>
      <c r="S421" s="375" t="s">
        <v>212</v>
      </c>
      <c r="T421" s="375" t="s">
        <v>56</v>
      </c>
      <c r="U421" s="375">
        <v>0</v>
      </c>
      <c r="V421" s="440"/>
      <c r="W421" s="375">
        <v>592380</v>
      </c>
      <c r="X421" s="375" t="s">
        <v>28</v>
      </c>
      <c r="Y421" s="375" t="s">
        <v>3</v>
      </c>
      <c r="Z421" s="359" t="s">
        <v>99</v>
      </c>
    </row>
    <row r="422" spans="1:26" s="359" customFormat="1" x14ac:dyDescent="0.25">
      <c r="A422" s="375" t="s">
        <v>2242</v>
      </c>
      <c r="B422" s="375">
        <v>815168</v>
      </c>
      <c r="C422" s="375">
        <v>0</v>
      </c>
      <c r="D422" s="375"/>
      <c r="E422" s="375" t="s">
        <v>2243</v>
      </c>
      <c r="F422" s="375" t="s">
        <v>2244</v>
      </c>
      <c r="G422" s="375" t="s">
        <v>577</v>
      </c>
      <c r="H422" s="375" t="s">
        <v>785</v>
      </c>
      <c r="I422" s="439">
        <v>42192</v>
      </c>
      <c r="J422" s="439">
        <v>42192</v>
      </c>
      <c r="K422" s="375"/>
      <c r="L422" s="375" t="s">
        <v>208</v>
      </c>
      <c r="M422" s="375" t="s">
        <v>209</v>
      </c>
      <c r="N422" s="439">
        <v>42215</v>
      </c>
      <c r="O422" s="375" t="s">
        <v>210</v>
      </c>
      <c r="P422" s="375" t="s">
        <v>785</v>
      </c>
      <c r="Q422" s="375" t="s">
        <v>215</v>
      </c>
      <c r="R422" s="375" t="s">
        <v>211</v>
      </c>
      <c r="S422" s="375" t="s">
        <v>212</v>
      </c>
      <c r="T422" s="375" t="s">
        <v>56</v>
      </c>
      <c r="U422" s="441">
        <v>140000</v>
      </c>
      <c r="V422" s="440"/>
      <c r="W422" s="375">
        <v>569925</v>
      </c>
      <c r="X422" s="375" t="s">
        <v>28</v>
      </c>
      <c r="Y422" s="375" t="s">
        <v>7</v>
      </c>
    </row>
    <row r="423" spans="1:26" s="359" customFormat="1" x14ac:dyDescent="0.25">
      <c r="A423" s="375" t="s">
        <v>2245</v>
      </c>
      <c r="B423" s="375">
        <v>1217</v>
      </c>
      <c r="C423" s="375">
        <v>3</v>
      </c>
      <c r="D423" s="375"/>
      <c r="E423" s="375" t="s">
        <v>2246</v>
      </c>
      <c r="F423" s="375" t="s">
        <v>2247</v>
      </c>
      <c r="G423" s="375" t="s">
        <v>236</v>
      </c>
      <c r="H423" s="375" t="s">
        <v>214</v>
      </c>
      <c r="I423" s="439">
        <v>42212</v>
      </c>
      <c r="J423" s="439">
        <v>42083</v>
      </c>
      <c r="K423" s="439">
        <v>42448</v>
      </c>
      <c r="L423" s="375" t="s">
        <v>208</v>
      </c>
      <c r="M423" s="375" t="s">
        <v>209</v>
      </c>
      <c r="N423" s="439">
        <v>42214</v>
      </c>
      <c r="O423" s="375" t="s">
        <v>210</v>
      </c>
      <c r="P423" s="375" t="s">
        <v>214</v>
      </c>
      <c r="Q423" s="375" t="s">
        <v>215</v>
      </c>
      <c r="R423" s="375" t="s">
        <v>363</v>
      </c>
      <c r="S423" s="375" t="s">
        <v>212</v>
      </c>
      <c r="T423" s="375" t="s">
        <v>56</v>
      </c>
      <c r="U423" s="441"/>
      <c r="V423" s="440"/>
      <c r="W423" s="375">
        <v>56739</v>
      </c>
      <c r="X423" s="375" t="s">
        <v>28</v>
      </c>
      <c r="Y423" s="375" t="s">
        <v>2191</v>
      </c>
    </row>
    <row r="424" spans="1:26" s="359" customFormat="1" x14ac:dyDescent="0.25">
      <c r="A424" s="375" t="s">
        <v>2248</v>
      </c>
      <c r="B424" s="375">
        <v>1588</v>
      </c>
      <c r="C424" s="375">
        <v>2</v>
      </c>
      <c r="D424" s="375"/>
      <c r="E424" s="375" t="s">
        <v>2249</v>
      </c>
      <c r="F424" s="375" t="s">
        <v>2250</v>
      </c>
      <c r="G424" s="375" t="s">
        <v>236</v>
      </c>
      <c r="H424" s="375" t="s">
        <v>214</v>
      </c>
      <c r="I424" s="439">
        <v>42212</v>
      </c>
      <c r="J424" s="439">
        <v>42095</v>
      </c>
      <c r="K424" s="439">
        <v>42460</v>
      </c>
      <c r="L424" s="375" t="s">
        <v>208</v>
      </c>
      <c r="M424" s="375" t="s">
        <v>209</v>
      </c>
      <c r="N424" s="439">
        <v>42214</v>
      </c>
      <c r="O424" s="375" t="s">
        <v>210</v>
      </c>
      <c r="P424" s="375" t="s">
        <v>214</v>
      </c>
      <c r="Q424" s="375" t="s">
        <v>215</v>
      </c>
      <c r="R424" s="375" t="s">
        <v>363</v>
      </c>
      <c r="S424" s="375" t="s">
        <v>212</v>
      </c>
      <c r="T424" s="375" t="s">
        <v>333</v>
      </c>
      <c r="U424" s="441"/>
      <c r="V424" s="440"/>
      <c r="W424" s="375">
        <v>591937</v>
      </c>
      <c r="X424" s="375" t="s">
        <v>28</v>
      </c>
      <c r="Y424" s="375" t="s">
        <v>2191</v>
      </c>
    </row>
    <row r="425" spans="1:26" s="359" customFormat="1" x14ac:dyDescent="0.25">
      <c r="A425" s="375" t="s">
        <v>2251</v>
      </c>
      <c r="B425" s="375">
        <v>2795</v>
      </c>
      <c r="C425" s="375">
        <v>1</v>
      </c>
      <c r="D425" s="375"/>
      <c r="E425" s="375" t="s">
        <v>2252</v>
      </c>
      <c r="F425" s="375" t="s">
        <v>2253</v>
      </c>
      <c r="G425" s="375" t="s">
        <v>236</v>
      </c>
      <c r="H425" s="375" t="s">
        <v>214</v>
      </c>
      <c r="I425" s="439">
        <v>42212</v>
      </c>
      <c r="J425" s="439">
        <v>42095</v>
      </c>
      <c r="K425" s="439">
        <v>42460</v>
      </c>
      <c r="L425" s="375" t="s">
        <v>208</v>
      </c>
      <c r="M425" s="375" t="s">
        <v>209</v>
      </c>
      <c r="N425" s="439">
        <v>42214</v>
      </c>
      <c r="O425" s="375" t="s">
        <v>210</v>
      </c>
      <c r="P425" s="375" t="s">
        <v>214</v>
      </c>
      <c r="Q425" s="375" t="s">
        <v>215</v>
      </c>
      <c r="R425" s="375" t="s">
        <v>363</v>
      </c>
      <c r="S425" s="375" t="s">
        <v>212</v>
      </c>
      <c r="T425" s="375" t="s">
        <v>56</v>
      </c>
      <c r="U425" s="375"/>
      <c r="V425" s="440"/>
      <c r="W425" s="375">
        <v>563204</v>
      </c>
      <c r="X425" s="375" t="s">
        <v>28</v>
      </c>
      <c r="Y425" s="375" t="s">
        <v>2191</v>
      </c>
    </row>
    <row r="426" spans="1:26" s="359" customFormat="1" x14ac:dyDescent="0.25">
      <c r="A426" s="375" t="s">
        <v>2254</v>
      </c>
      <c r="B426" s="375" t="s">
        <v>2255</v>
      </c>
      <c r="C426" s="375">
        <v>1</v>
      </c>
      <c r="D426" s="375"/>
      <c r="E426" s="375" t="s">
        <v>2256</v>
      </c>
      <c r="F426" s="375" t="s">
        <v>2257</v>
      </c>
      <c r="G426" s="375" t="s">
        <v>1825</v>
      </c>
      <c r="H426" s="375" t="s">
        <v>214</v>
      </c>
      <c r="I426" s="439">
        <v>42212</v>
      </c>
      <c r="J426" s="439">
        <v>42095</v>
      </c>
      <c r="K426" s="439">
        <v>42460</v>
      </c>
      <c r="L426" s="375" t="s">
        <v>208</v>
      </c>
      <c r="M426" s="375" t="s">
        <v>209</v>
      </c>
      <c r="N426" s="439">
        <v>42214</v>
      </c>
      <c r="O426" s="375" t="s">
        <v>210</v>
      </c>
      <c r="P426" s="375" t="s">
        <v>214</v>
      </c>
      <c r="Q426" s="375" t="s">
        <v>215</v>
      </c>
      <c r="R426" s="375" t="s">
        <v>363</v>
      </c>
      <c r="S426" s="375" t="s">
        <v>212</v>
      </c>
      <c r="T426" s="375" t="s">
        <v>716</v>
      </c>
      <c r="U426" s="441"/>
      <c r="V426" s="440"/>
      <c r="W426" s="375"/>
      <c r="X426" s="375" t="s">
        <v>28</v>
      </c>
      <c r="Y426" s="375" t="s">
        <v>2191</v>
      </c>
    </row>
    <row r="427" spans="1:26" s="359" customFormat="1" x14ac:dyDescent="0.25">
      <c r="A427" s="375" t="s">
        <v>2258</v>
      </c>
      <c r="B427" s="375" t="s">
        <v>2259</v>
      </c>
      <c r="C427" s="375">
        <v>1</v>
      </c>
      <c r="D427" s="375"/>
      <c r="E427" s="375" t="s">
        <v>2260</v>
      </c>
      <c r="F427" s="375" t="s">
        <v>2261</v>
      </c>
      <c r="G427" s="375" t="s">
        <v>1825</v>
      </c>
      <c r="H427" s="375" t="s">
        <v>214</v>
      </c>
      <c r="I427" s="439">
        <v>42212</v>
      </c>
      <c r="J427" s="439">
        <v>42083</v>
      </c>
      <c r="K427" s="439">
        <v>42448</v>
      </c>
      <c r="L427" s="375" t="s">
        <v>208</v>
      </c>
      <c r="M427" s="375" t="s">
        <v>209</v>
      </c>
      <c r="N427" s="439">
        <v>42214</v>
      </c>
      <c r="O427" s="375" t="s">
        <v>210</v>
      </c>
      <c r="P427" s="375" t="s">
        <v>214</v>
      </c>
      <c r="Q427" s="375" t="s">
        <v>215</v>
      </c>
      <c r="R427" s="375" t="s">
        <v>363</v>
      </c>
      <c r="S427" s="375" t="s">
        <v>212</v>
      </c>
      <c r="T427" s="375" t="s">
        <v>56</v>
      </c>
      <c r="U427" s="441"/>
      <c r="V427" s="440"/>
      <c r="W427" s="375"/>
      <c r="X427" s="375" t="s">
        <v>28</v>
      </c>
      <c r="Y427" s="375" t="s">
        <v>2191</v>
      </c>
    </row>
    <row r="428" spans="1:26" s="359" customFormat="1" x14ac:dyDescent="0.25">
      <c r="A428" s="375" t="s">
        <v>2262</v>
      </c>
      <c r="B428" s="375" t="s">
        <v>2263</v>
      </c>
      <c r="C428" s="375">
        <v>1</v>
      </c>
      <c r="D428" s="375"/>
      <c r="E428" s="375" t="s">
        <v>2264</v>
      </c>
      <c r="F428" s="375" t="s">
        <v>2265</v>
      </c>
      <c r="G428" s="375" t="s">
        <v>1825</v>
      </c>
      <c r="H428" s="375" t="s">
        <v>214</v>
      </c>
      <c r="I428" s="439">
        <v>42213</v>
      </c>
      <c r="J428" s="439">
        <v>42083</v>
      </c>
      <c r="K428" s="439">
        <v>42448</v>
      </c>
      <c r="L428" s="375" t="s">
        <v>208</v>
      </c>
      <c r="M428" s="375" t="s">
        <v>209</v>
      </c>
      <c r="N428" s="439">
        <v>42214</v>
      </c>
      <c r="O428" s="375" t="s">
        <v>210</v>
      </c>
      <c r="P428" s="375" t="s">
        <v>214</v>
      </c>
      <c r="Q428" s="375" t="s">
        <v>215</v>
      </c>
      <c r="R428" s="375" t="s">
        <v>363</v>
      </c>
      <c r="S428" s="375" t="s">
        <v>212</v>
      </c>
      <c r="T428" s="375" t="s">
        <v>56</v>
      </c>
      <c r="U428" s="441"/>
      <c r="V428" s="440"/>
      <c r="W428" s="375"/>
      <c r="X428" s="375" t="s">
        <v>28</v>
      </c>
      <c r="Y428" s="375" t="s">
        <v>2191</v>
      </c>
    </row>
    <row r="429" spans="1:26" s="359" customFormat="1" x14ac:dyDescent="0.25">
      <c r="A429" s="375" t="s">
        <v>2266</v>
      </c>
      <c r="B429" s="375">
        <v>803605</v>
      </c>
      <c r="C429" s="375">
        <v>1</v>
      </c>
      <c r="D429" s="375"/>
      <c r="E429" s="375" t="s">
        <v>2267</v>
      </c>
      <c r="F429" s="375" t="s">
        <v>2268</v>
      </c>
      <c r="G429" s="375" t="s">
        <v>236</v>
      </c>
      <c r="H429" s="375" t="s">
        <v>214</v>
      </c>
      <c r="I429" s="439">
        <v>42212</v>
      </c>
      <c r="J429" s="439">
        <v>42095</v>
      </c>
      <c r="K429" s="439">
        <v>42460</v>
      </c>
      <c r="L429" s="375" t="s">
        <v>208</v>
      </c>
      <c r="M429" s="375" t="s">
        <v>209</v>
      </c>
      <c r="N429" s="439">
        <v>42214</v>
      </c>
      <c r="O429" s="375" t="s">
        <v>210</v>
      </c>
      <c r="P429" s="375" t="s">
        <v>214</v>
      </c>
      <c r="Q429" s="375" t="s">
        <v>215</v>
      </c>
      <c r="R429" s="375" t="s">
        <v>363</v>
      </c>
      <c r="S429" s="375" t="s">
        <v>212</v>
      </c>
      <c r="T429" s="375" t="s">
        <v>739</v>
      </c>
      <c r="U429" s="441"/>
      <c r="V429" s="440"/>
      <c r="W429" s="375">
        <v>147559</v>
      </c>
      <c r="X429" s="375" t="s">
        <v>28</v>
      </c>
      <c r="Y429" s="375" t="s">
        <v>2191</v>
      </c>
    </row>
    <row r="430" spans="1:26" s="359" customFormat="1" x14ac:dyDescent="0.25">
      <c r="A430" s="375" t="s">
        <v>2269</v>
      </c>
      <c r="B430" s="375">
        <v>803606</v>
      </c>
      <c r="C430" s="375">
        <v>1</v>
      </c>
      <c r="D430" s="375"/>
      <c r="E430" s="375" t="s">
        <v>2270</v>
      </c>
      <c r="F430" s="375" t="s">
        <v>2271</v>
      </c>
      <c r="G430" s="375" t="s">
        <v>236</v>
      </c>
      <c r="H430" s="375" t="s">
        <v>214</v>
      </c>
      <c r="I430" s="439">
        <v>42212</v>
      </c>
      <c r="J430" s="439">
        <v>42095</v>
      </c>
      <c r="K430" s="439">
        <v>42460</v>
      </c>
      <c r="L430" s="375" t="s">
        <v>208</v>
      </c>
      <c r="M430" s="375" t="s">
        <v>209</v>
      </c>
      <c r="N430" s="439">
        <v>42214</v>
      </c>
      <c r="O430" s="375" t="s">
        <v>210</v>
      </c>
      <c r="P430" s="375" t="s">
        <v>214</v>
      </c>
      <c r="Q430" s="375" t="s">
        <v>215</v>
      </c>
      <c r="R430" s="375" t="s">
        <v>363</v>
      </c>
      <c r="S430" s="375" t="s">
        <v>212</v>
      </c>
      <c r="T430" s="375" t="s">
        <v>739</v>
      </c>
      <c r="U430" s="441"/>
      <c r="V430" s="440"/>
      <c r="W430" s="375">
        <v>146465</v>
      </c>
      <c r="X430" s="375" t="s">
        <v>28</v>
      </c>
      <c r="Y430" s="375" t="s">
        <v>2191</v>
      </c>
    </row>
    <row r="431" spans="1:26" s="359" customFormat="1" x14ac:dyDescent="0.25">
      <c r="A431" s="375" t="s">
        <v>2272</v>
      </c>
      <c r="B431" s="375" t="s">
        <v>2273</v>
      </c>
      <c r="C431" s="375">
        <v>1</v>
      </c>
      <c r="D431" s="375"/>
      <c r="E431" s="375" t="s">
        <v>2274</v>
      </c>
      <c r="F431" s="375" t="s">
        <v>2275</v>
      </c>
      <c r="G431" s="375" t="s">
        <v>224</v>
      </c>
      <c r="H431" s="375" t="s">
        <v>214</v>
      </c>
      <c r="I431" s="439">
        <v>42213</v>
      </c>
      <c r="J431" s="439">
        <v>42083</v>
      </c>
      <c r="K431" s="439">
        <v>42448</v>
      </c>
      <c r="L431" s="375" t="s">
        <v>208</v>
      </c>
      <c r="M431" s="375" t="s">
        <v>209</v>
      </c>
      <c r="N431" s="439">
        <v>42214</v>
      </c>
      <c r="O431" s="375" t="s">
        <v>210</v>
      </c>
      <c r="P431" s="375" t="s">
        <v>214</v>
      </c>
      <c r="Q431" s="375" t="s">
        <v>215</v>
      </c>
      <c r="R431" s="375" t="s">
        <v>363</v>
      </c>
      <c r="S431" s="375" t="s">
        <v>212</v>
      </c>
      <c r="T431" s="375" t="s">
        <v>56</v>
      </c>
      <c r="U431" s="375"/>
      <c r="V431" s="440"/>
      <c r="W431" s="375"/>
      <c r="X431" s="375" t="s">
        <v>28</v>
      </c>
      <c r="Y431" s="375" t="s">
        <v>2191</v>
      </c>
    </row>
    <row r="432" spans="1:26" s="359" customFormat="1" x14ac:dyDescent="0.25">
      <c r="A432" s="375" t="s">
        <v>2276</v>
      </c>
      <c r="B432" s="375">
        <v>804713</v>
      </c>
      <c r="C432" s="375">
        <v>1</v>
      </c>
      <c r="D432" s="375"/>
      <c r="E432" s="375" t="s">
        <v>2277</v>
      </c>
      <c r="F432" s="375" t="s">
        <v>2278</v>
      </c>
      <c r="G432" s="375" t="s">
        <v>462</v>
      </c>
      <c r="H432" s="375" t="s">
        <v>225</v>
      </c>
      <c r="I432" s="439">
        <v>42205</v>
      </c>
      <c r="J432" s="439">
        <v>42205</v>
      </c>
      <c r="K432" s="439">
        <v>42624</v>
      </c>
      <c r="L432" s="375" t="s">
        <v>208</v>
      </c>
      <c r="M432" s="375" t="s">
        <v>209</v>
      </c>
      <c r="N432" s="439">
        <v>42214</v>
      </c>
      <c r="O432" s="375" t="s">
        <v>210</v>
      </c>
      <c r="P432" s="375" t="s">
        <v>225</v>
      </c>
      <c r="Q432" s="375" t="s">
        <v>215</v>
      </c>
      <c r="R432" s="375" t="s">
        <v>211</v>
      </c>
      <c r="S432" s="375" t="s">
        <v>212</v>
      </c>
      <c r="T432" s="375" t="s">
        <v>56</v>
      </c>
      <c r="U432" s="375">
        <v>0</v>
      </c>
      <c r="V432" s="440"/>
      <c r="W432" s="375"/>
      <c r="X432" s="375" t="s">
        <v>28</v>
      </c>
      <c r="Y432" s="375" t="s">
        <v>3</v>
      </c>
    </row>
    <row r="433" spans="1:25" s="359" customFormat="1" x14ac:dyDescent="0.25">
      <c r="A433" s="375" t="s">
        <v>2279</v>
      </c>
      <c r="B433" s="375" t="s">
        <v>2280</v>
      </c>
      <c r="C433" s="375">
        <v>1</v>
      </c>
      <c r="D433" s="375"/>
      <c r="E433" s="375" t="s">
        <v>2281</v>
      </c>
      <c r="F433" s="375" t="s">
        <v>2282</v>
      </c>
      <c r="G433" s="375" t="s">
        <v>1825</v>
      </c>
      <c r="H433" s="375" t="s">
        <v>214</v>
      </c>
      <c r="I433" s="439">
        <v>42213</v>
      </c>
      <c r="J433" s="439">
        <v>42083</v>
      </c>
      <c r="K433" s="439">
        <v>42448</v>
      </c>
      <c r="L433" s="375" t="s">
        <v>208</v>
      </c>
      <c r="M433" s="375" t="s">
        <v>209</v>
      </c>
      <c r="N433" s="439">
        <v>42214</v>
      </c>
      <c r="O433" s="375" t="s">
        <v>210</v>
      </c>
      <c r="P433" s="375" t="s">
        <v>214</v>
      </c>
      <c r="Q433" s="375" t="s">
        <v>215</v>
      </c>
      <c r="R433" s="375" t="s">
        <v>211</v>
      </c>
      <c r="S433" s="375" t="s">
        <v>212</v>
      </c>
      <c r="T433" s="375" t="s">
        <v>56</v>
      </c>
      <c r="U433" s="441"/>
      <c r="V433" s="440"/>
      <c r="W433" s="375"/>
      <c r="X433" s="375" t="s">
        <v>28</v>
      </c>
      <c r="Y433" s="375" t="s">
        <v>2191</v>
      </c>
    </row>
    <row r="434" spans="1:25" s="359" customFormat="1" x14ac:dyDescent="0.25">
      <c r="A434" s="375" t="s">
        <v>2283</v>
      </c>
      <c r="B434" s="375">
        <v>810327</v>
      </c>
      <c r="C434" s="375">
        <v>0</v>
      </c>
      <c r="D434" s="375"/>
      <c r="E434" s="375" t="s">
        <v>1613</v>
      </c>
      <c r="F434" s="375" t="s">
        <v>1614</v>
      </c>
      <c r="G434" s="375" t="s">
        <v>240</v>
      </c>
      <c r="H434" s="375" t="s">
        <v>325</v>
      </c>
      <c r="I434" s="439">
        <v>41613</v>
      </c>
      <c r="J434" s="439">
        <v>41640</v>
      </c>
      <c r="K434" s="439">
        <v>42736</v>
      </c>
      <c r="L434" s="375" t="s">
        <v>208</v>
      </c>
      <c r="M434" s="375" t="s">
        <v>209</v>
      </c>
      <c r="N434" s="439">
        <v>42214</v>
      </c>
      <c r="O434" s="375" t="s">
        <v>210</v>
      </c>
      <c r="P434" s="375" t="s">
        <v>325</v>
      </c>
      <c r="Q434" s="375" t="s">
        <v>215</v>
      </c>
      <c r="R434" s="375" t="s">
        <v>211</v>
      </c>
      <c r="S434" s="375" t="s">
        <v>212</v>
      </c>
      <c r="T434" s="375" t="s">
        <v>56</v>
      </c>
      <c r="U434" s="441">
        <v>250000</v>
      </c>
      <c r="V434" s="440"/>
      <c r="W434" s="375"/>
      <c r="X434" s="375" t="s">
        <v>28</v>
      </c>
      <c r="Y434" s="375" t="s">
        <v>2</v>
      </c>
    </row>
    <row r="435" spans="1:25" s="359" customFormat="1" x14ac:dyDescent="0.25">
      <c r="A435" s="375" t="s">
        <v>2284</v>
      </c>
      <c r="B435" s="375" t="s">
        <v>2285</v>
      </c>
      <c r="C435" s="375">
        <v>1</v>
      </c>
      <c r="D435" s="375"/>
      <c r="E435" s="375" t="s">
        <v>2286</v>
      </c>
      <c r="F435" s="375" t="s">
        <v>2287</v>
      </c>
      <c r="G435" s="375" t="s">
        <v>1825</v>
      </c>
      <c r="H435" s="375" t="s">
        <v>214</v>
      </c>
      <c r="I435" s="439">
        <v>42213</v>
      </c>
      <c r="J435" s="439">
        <v>42083</v>
      </c>
      <c r="K435" s="439">
        <v>42448</v>
      </c>
      <c r="L435" s="375" t="s">
        <v>208</v>
      </c>
      <c r="M435" s="375" t="s">
        <v>209</v>
      </c>
      <c r="N435" s="439">
        <v>42214</v>
      </c>
      <c r="O435" s="375" t="s">
        <v>210</v>
      </c>
      <c r="P435" s="375" t="s">
        <v>214</v>
      </c>
      <c r="Q435" s="375" t="s">
        <v>215</v>
      </c>
      <c r="R435" s="375" t="s">
        <v>211</v>
      </c>
      <c r="S435" s="375" t="s">
        <v>212</v>
      </c>
      <c r="T435" s="375" t="s">
        <v>56</v>
      </c>
      <c r="U435" s="441"/>
      <c r="V435" s="440"/>
      <c r="W435" s="375"/>
      <c r="X435" s="375" t="s">
        <v>28</v>
      </c>
      <c r="Y435" s="375" t="s">
        <v>2191</v>
      </c>
    </row>
    <row r="436" spans="1:25" s="359" customFormat="1" x14ac:dyDescent="0.25">
      <c r="A436" s="375" t="s">
        <v>2288</v>
      </c>
      <c r="B436" s="375">
        <v>812896</v>
      </c>
      <c r="C436" s="375">
        <v>1</v>
      </c>
      <c r="D436" s="375"/>
      <c r="E436" s="375" t="s">
        <v>2289</v>
      </c>
      <c r="F436" s="375" t="s">
        <v>2290</v>
      </c>
      <c r="G436" s="375" t="s">
        <v>462</v>
      </c>
      <c r="H436" s="375" t="s">
        <v>214</v>
      </c>
      <c r="I436" s="439">
        <v>42192</v>
      </c>
      <c r="J436" s="439">
        <v>42192</v>
      </c>
      <c r="K436" s="439">
        <v>44018</v>
      </c>
      <c r="L436" s="375" t="s">
        <v>208</v>
      </c>
      <c r="M436" s="375" t="s">
        <v>209</v>
      </c>
      <c r="N436" s="439">
        <v>42214</v>
      </c>
      <c r="O436" s="375" t="s">
        <v>210</v>
      </c>
      <c r="P436" s="375" t="s">
        <v>214</v>
      </c>
      <c r="Q436" s="375" t="s">
        <v>215</v>
      </c>
      <c r="R436" s="375" t="s">
        <v>211</v>
      </c>
      <c r="S436" s="375" t="s">
        <v>212</v>
      </c>
      <c r="T436" s="375" t="s">
        <v>56</v>
      </c>
      <c r="U436" s="375">
        <v>0</v>
      </c>
      <c r="V436" s="440"/>
      <c r="W436" s="375"/>
      <c r="X436" s="375" t="s">
        <v>28</v>
      </c>
      <c r="Y436" s="375" t="s">
        <v>3</v>
      </c>
    </row>
    <row r="437" spans="1:25" s="359" customFormat="1" x14ac:dyDescent="0.25">
      <c r="A437" s="375" t="s">
        <v>2291</v>
      </c>
      <c r="B437" s="375">
        <v>815092</v>
      </c>
      <c r="C437" s="375">
        <v>0</v>
      </c>
      <c r="D437" s="375"/>
      <c r="E437" s="375" t="s">
        <v>2292</v>
      </c>
      <c r="F437" s="375" t="s">
        <v>2293</v>
      </c>
      <c r="G437" s="375" t="s">
        <v>236</v>
      </c>
      <c r="H437" s="375" t="s">
        <v>214</v>
      </c>
      <c r="I437" s="439">
        <v>42180</v>
      </c>
      <c r="J437" s="439">
        <v>42125</v>
      </c>
      <c r="K437" s="375"/>
      <c r="L437" s="375" t="s">
        <v>208</v>
      </c>
      <c r="M437" s="375" t="s">
        <v>209</v>
      </c>
      <c r="N437" s="439">
        <v>42214</v>
      </c>
      <c r="O437" s="375" t="s">
        <v>210</v>
      </c>
      <c r="P437" s="375" t="s">
        <v>214</v>
      </c>
      <c r="Q437" s="375" t="s">
        <v>215</v>
      </c>
      <c r="R437" s="375" t="s">
        <v>211</v>
      </c>
      <c r="S437" s="375" t="s">
        <v>212</v>
      </c>
      <c r="T437" s="375" t="s">
        <v>56</v>
      </c>
      <c r="U437" s="441">
        <v>338000</v>
      </c>
      <c r="V437" s="440"/>
      <c r="W437" s="375">
        <v>148905</v>
      </c>
      <c r="X437" s="375" t="s">
        <v>28</v>
      </c>
      <c r="Y437" s="375" t="s">
        <v>8</v>
      </c>
    </row>
    <row r="438" spans="1:25" s="359" customFormat="1" x14ac:dyDescent="0.25">
      <c r="A438" s="375" t="s">
        <v>2294</v>
      </c>
      <c r="B438" s="375">
        <v>815119</v>
      </c>
      <c r="C438" s="375">
        <v>0</v>
      </c>
      <c r="D438" s="375"/>
      <c r="E438" s="375" t="s">
        <v>2202</v>
      </c>
      <c r="F438" s="375" t="s">
        <v>2295</v>
      </c>
      <c r="G438" s="375" t="s">
        <v>236</v>
      </c>
      <c r="H438" s="375" t="s">
        <v>214</v>
      </c>
      <c r="I438" s="439">
        <v>42181</v>
      </c>
      <c r="J438" s="439">
        <v>42186</v>
      </c>
      <c r="K438" s="375"/>
      <c r="L438" s="375" t="s">
        <v>208</v>
      </c>
      <c r="M438" s="375" t="s">
        <v>209</v>
      </c>
      <c r="N438" s="439">
        <v>42214</v>
      </c>
      <c r="O438" s="375" t="s">
        <v>210</v>
      </c>
      <c r="P438" s="375" t="s">
        <v>214</v>
      </c>
      <c r="Q438" s="375" t="s">
        <v>215</v>
      </c>
      <c r="R438" s="375" t="s">
        <v>211</v>
      </c>
      <c r="S438" s="375" t="s">
        <v>212</v>
      </c>
      <c r="T438" s="375" t="s">
        <v>56</v>
      </c>
      <c r="U438" s="441">
        <v>216000</v>
      </c>
      <c r="V438" s="440"/>
      <c r="W438" s="375"/>
      <c r="X438" s="375" t="s">
        <v>28</v>
      </c>
      <c r="Y438" s="375" t="s">
        <v>8</v>
      </c>
    </row>
    <row r="439" spans="1:25" s="359" customFormat="1" x14ac:dyDescent="0.25">
      <c r="A439" s="375" t="s">
        <v>2296</v>
      </c>
      <c r="B439" s="375">
        <v>101</v>
      </c>
      <c r="C439" s="375">
        <v>1</v>
      </c>
      <c r="D439" s="375">
        <v>101</v>
      </c>
      <c r="E439" s="375" t="s">
        <v>2297</v>
      </c>
      <c r="F439" s="375" t="s">
        <v>2298</v>
      </c>
      <c r="G439" s="375" t="s">
        <v>236</v>
      </c>
      <c r="H439" s="375" t="s">
        <v>214</v>
      </c>
      <c r="I439" s="439">
        <v>42212</v>
      </c>
      <c r="J439" s="439">
        <v>42095</v>
      </c>
      <c r="K439" s="439">
        <v>42460</v>
      </c>
      <c r="L439" s="375" t="s">
        <v>208</v>
      </c>
      <c r="M439" s="375" t="s">
        <v>209</v>
      </c>
      <c r="N439" s="439">
        <v>42213</v>
      </c>
      <c r="O439" s="375" t="s">
        <v>210</v>
      </c>
      <c r="P439" s="375" t="s">
        <v>214</v>
      </c>
      <c r="Q439" s="375" t="s">
        <v>215</v>
      </c>
      <c r="R439" s="375" t="s">
        <v>363</v>
      </c>
      <c r="S439" s="375" t="s">
        <v>212</v>
      </c>
      <c r="T439" s="375" t="s">
        <v>56</v>
      </c>
      <c r="U439" s="375"/>
      <c r="V439" s="440"/>
      <c r="W439" s="375">
        <v>41794</v>
      </c>
      <c r="X439" s="375" t="s">
        <v>28</v>
      </c>
      <c r="Y439" s="375" t="s">
        <v>2191</v>
      </c>
    </row>
    <row r="440" spans="1:25" s="359" customFormat="1" x14ac:dyDescent="0.25">
      <c r="A440" s="375" t="s">
        <v>2299</v>
      </c>
      <c r="B440" s="375">
        <v>106</v>
      </c>
      <c r="C440" s="375">
        <v>1</v>
      </c>
      <c r="D440" s="375">
        <v>106</v>
      </c>
      <c r="E440" s="375" t="s">
        <v>2300</v>
      </c>
      <c r="F440" s="375" t="s">
        <v>2301</v>
      </c>
      <c r="G440" s="375" t="s">
        <v>462</v>
      </c>
      <c r="H440" s="375" t="s">
        <v>214</v>
      </c>
      <c r="I440" s="439">
        <v>42212</v>
      </c>
      <c r="J440" s="439">
        <v>42095</v>
      </c>
      <c r="K440" s="439">
        <v>42460</v>
      </c>
      <c r="L440" s="375" t="s">
        <v>208</v>
      </c>
      <c r="M440" s="375" t="s">
        <v>209</v>
      </c>
      <c r="N440" s="439">
        <v>42213</v>
      </c>
      <c r="O440" s="375" t="s">
        <v>210</v>
      </c>
      <c r="P440" s="375" t="s">
        <v>214</v>
      </c>
      <c r="Q440" s="375" t="s">
        <v>215</v>
      </c>
      <c r="R440" s="375" t="s">
        <v>363</v>
      </c>
      <c r="S440" s="375" t="s">
        <v>212</v>
      </c>
      <c r="T440" s="375" t="s">
        <v>56</v>
      </c>
      <c r="U440" s="375">
        <v>0</v>
      </c>
      <c r="V440" s="440"/>
      <c r="W440" s="375">
        <v>9246</v>
      </c>
      <c r="X440" s="375" t="s">
        <v>28</v>
      </c>
      <c r="Y440" s="375" t="s">
        <v>3</v>
      </c>
    </row>
    <row r="441" spans="1:25" s="359" customFormat="1" x14ac:dyDescent="0.25">
      <c r="A441" s="375" t="s">
        <v>2302</v>
      </c>
      <c r="B441" s="375">
        <v>1500</v>
      </c>
      <c r="C441" s="375">
        <v>1</v>
      </c>
      <c r="D441" s="375"/>
      <c r="E441" s="375" t="s">
        <v>2303</v>
      </c>
      <c r="F441" s="375" t="s">
        <v>2304</v>
      </c>
      <c r="G441" s="375" t="s">
        <v>236</v>
      </c>
      <c r="H441" s="375" t="s">
        <v>214</v>
      </c>
      <c r="I441" s="439">
        <v>42212</v>
      </c>
      <c r="J441" s="439">
        <v>42095</v>
      </c>
      <c r="K441" s="439">
        <v>42460</v>
      </c>
      <c r="L441" s="375" t="s">
        <v>208</v>
      </c>
      <c r="M441" s="375" t="s">
        <v>209</v>
      </c>
      <c r="N441" s="439">
        <v>42213</v>
      </c>
      <c r="O441" s="375" t="s">
        <v>210</v>
      </c>
      <c r="P441" s="375" t="s">
        <v>214</v>
      </c>
      <c r="Q441" s="375" t="s">
        <v>215</v>
      </c>
      <c r="R441" s="375" t="s">
        <v>363</v>
      </c>
      <c r="S441" s="375" t="s">
        <v>212</v>
      </c>
      <c r="T441" s="375" t="s">
        <v>56</v>
      </c>
      <c r="U441" s="375"/>
      <c r="V441" s="440"/>
      <c r="W441" s="375">
        <v>589403</v>
      </c>
      <c r="X441" s="375" t="s">
        <v>28</v>
      </c>
      <c r="Y441" s="375" t="s">
        <v>2191</v>
      </c>
    </row>
    <row r="442" spans="1:25" s="359" customFormat="1" x14ac:dyDescent="0.25">
      <c r="A442" s="375" t="s">
        <v>2305</v>
      </c>
      <c r="B442" s="375">
        <v>1562</v>
      </c>
      <c r="C442" s="375">
        <v>1</v>
      </c>
      <c r="D442" s="375"/>
      <c r="E442" s="375" t="s">
        <v>2306</v>
      </c>
      <c r="F442" s="375" t="s">
        <v>2307</v>
      </c>
      <c r="G442" s="375" t="s">
        <v>236</v>
      </c>
      <c r="H442" s="375" t="s">
        <v>214</v>
      </c>
      <c r="I442" s="439">
        <v>42198</v>
      </c>
      <c r="J442" s="439">
        <v>42095</v>
      </c>
      <c r="K442" s="439">
        <v>42460</v>
      </c>
      <c r="L442" s="375" t="s">
        <v>208</v>
      </c>
      <c r="M442" s="375" t="s">
        <v>209</v>
      </c>
      <c r="N442" s="439">
        <v>42213</v>
      </c>
      <c r="O442" s="375" t="s">
        <v>210</v>
      </c>
      <c r="P442" s="375" t="s">
        <v>214</v>
      </c>
      <c r="Q442" s="375" t="s">
        <v>215</v>
      </c>
      <c r="R442" s="375" t="s">
        <v>363</v>
      </c>
      <c r="S442" s="375" t="s">
        <v>212</v>
      </c>
      <c r="T442" s="375" t="s">
        <v>56</v>
      </c>
      <c r="U442" s="375"/>
      <c r="V442" s="440"/>
      <c r="W442" s="375">
        <v>588874</v>
      </c>
      <c r="X442" s="375" t="s">
        <v>28</v>
      </c>
      <c r="Y442" s="375" t="s">
        <v>2191</v>
      </c>
    </row>
    <row r="443" spans="1:25" s="359" customFormat="1" x14ac:dyDescent="0.25">
      <c r="A443" s="375" t="s">
        <v>2308</v>
      </c>
      <c r="B443" s="375">
        <v>1883</v>
      </c>
      <c r="C443" s="375">
        <v>1</v>
      </c>
      <c r="D443" s="375">
        <v>1883</v>
      </c>
      <c r="E443" s="375" t="s">
        <v>2309</v>
      </c>
      <c r="F443" s="375" t="s">
        <v>2310</v>
      </c>
      <c r="G443" s="375" t="s">
        <v>236</v>
      </c>
      <c r="H443" s="375" t="s">
        <v>214</v>
      </c>
      <c r="I443" s="439">
        <v>42198</v>
      </c>
      <c r="J443" s="439">
        <v>42095</v>
      </c>
      <c r="K443" s="439">
        <v>42460</v>
      </c>
      <c r="L443" s="375" t="s">
        <v>208</v>
      </c>
      <c r="M443" s="375" t="s">
        <v>209</v>
      </c>
      <c r="N443" s="439">
        <v>42213</v>
      </c>
      <c r="O443" s="375" t="s">
        <v>210</v>
      </c>
      <c r="P443" s="375" t="s">
        <v>214</v>
      </c>
      <c r="Q443" s="375" t="s">
        <v>215</v>
      </c>
      <c r="R443" s="375" t="s">
        <v>211</v>
      </c>
      <c r="S443" s="375"/>
      <c r="T443" s="375" t="s">
        <v>333</v>
      </c>
      <c r="U443" s="375"/>
      <c r="V443" s="440"/>
      <c r="W443" s="375">
        <v>599576</v>
      </c>
      <c r="X443" s="375" t="s">
        <v>28</v>
      </c>
      <c r="Y443" s="375" t="s">
        <v>2191</v>
      </c>
    </row>
    <row r="444" spans="1:25" s="359" customFormat="1" x14ac:dyDescent="0.25">
      <c r="A444" s="375" t="s">
        <v>2311</v>
      </c>
      <c r="B444" s="375">
        <v>1884</v>
      </c>
      <c r="C444" s="375">
        <v>1</v>
      </c>
      <c r="D444" s="375">
        <v>1884</v>
      </c>
      <c r="E444" s="375" t="s">
        <v>2312</v>
      </c>
      <c r="F444" s="375" t="s">
        <v>2313</v>
      </c>
      <c r="G444" s="375" t="s">
        <v>236</v>
      </c>
      <c r="H444" s="375" t="s">
        <v>214</v>
      </c>
      <c r="I444" s="439">
        <v>42198</v>
      </c>
      <c r="J444" s="439">
        <v>42095</v>
      </c>
      <c r="K444" s="439">
        <v>42460</v>
      </c>
      <c r="L444" s="375" t="s">
        <v>208</v>
      </c>
      <c r="M444" s="375" t="s">
        <v>209</v>
      </c>
      <c r="N444" s="439">
        <v>42213</v>
      </c>
      <c r="O444" s="375" t="s">
        <v>210</v>
      </c>
      <c r="P444" s="375" t="s">
        <v>214</v>
      </c>
      <c r="Q444" s="375" t="s">
        <v>215</v>
      </c>
      <c r="R444" s="375" t="s">
        <v>211</v>
      </c>
      <c r="S444" s="375"/>
      <c r="T444" s="375" t="s">
        <v>333</v>
      </c>
      <c r="U444" s="375"/>
      <c r="V444" s="440"/>
      <c r="W444" s="375">
        <v>597296</v>
      </c>
      <c r="X444" s="375" t="s">
        <v>28</v>
      </c>
      <c r="Y444" s="375" t="s">
        <v>2191</v>
      </c>
    </row>
    <row r="445" spans="1:25" s="359" customFormat="1" x14ac:dyDescent="0.25">
      <c r="A445" s="375" t="s">
        <v>2314</v>
      </c>
      <c r="B445" s="375">
        <v>1890</v>
      </c>
      <c r="C445" s="375">
        <v>2</v>
      </c>
      <c r="D445" s="375">
        <v>1890</v>
      </c>
      <c r="E445" s="375" t="s">
        <v>2315</v>
      </c>
      <c r="F445" s="375" t="s">
        <v>2316</v>
      </c>
      <c r="G445" s="375" t="s">
        <v>236</v>
      </c>
      <c r="H445" s="375" t="s">
        <v>214</v>
      </c>
      <c r="I445" s="439">
        <v>42212</v>
      </c>
      <c r="J445" s="439">
        <v>42095</v>
      </c>
      <c r="K445" s="439">
        <v>42460</v>
      </c>
      <c r="L445" s="375" t="s">
        <v>208</v>
      </c>
      <c r="M445" s="375" t="s">
        <v>209</v>
      </c>
      <c r="N445" s="439">
        <v>42213</v>
      </c>
      <c r="O445" s="375" t="s">
        <v>210</v>
      </c>
      <c r="P445" s="375" t="s">
        <v>214</v>
      </c>
      <c r="Q445" s="375" t="s">
        <v>215</v>
      </c>
      <c r="R445" s="375" t="s">
        <v>363</v>
      </c>
      <c r="S445" s="375" t="s">
        <v>212</v>
      </c>
      <c r="T445" s="375" t="s">
        <v>56</v>
      </c>
      <c r="U445" s="375"/>
      <c r="V445" s="440"/>
      <c r="W445" s="375">
        <v>601689</v>
      </c>
      <c r="X445" s="375" t="s">
        <v>28</v>
      </c>
      <c r="Y445" s="375" t="s">
        <v>2191</v>
      </c>
    </row>
    <row r="446" spans="1:25" s="359" customFormat="1" x14ac:dyDescent="0.25">
      <c r="A446" s="375" t="s">
        <v>2317</v>
      </c>
      <c r="B446" s="375">
        <v>1938</v>
      </c>
      <c r="C446" s="375">
        <v>1</v>
      </c>
      <c r="D446" s="375"/>
      <c r="E446" s="375" t="s">
        <v>2318</v>
      </c>
      <c r="F446" s="375" t="s">
        <v>2319</v>
      </c>
      <c r="G446" s="375" t="s">
        <v>236</v>
      </c>
      <c r="H446" s="375" t="s">
        <v>214</v>
      </c>
      <c r="I446" s="439">
        <v>42198</v>
      </c>
      <c r="J446" s="439">
        <v>42095</v>
      </c>
      <c r="K446" s="439">
        <v>42460</v>
      </c>
      <c r="L446" s="375" t="s">
        <v>208</v>
      </c>
      <c r="M446" s="375" t="s">
        <v>209</v>
      </c>
      <c r="N446" s="439">
        <v>42213</v>
      </c>
      <c r="O446" s="375" t="s">
        <v>210</v>
      </c>
      <c r="P446" s="375" t="s">
        <v>214</v>
      </c>
      <c r="Q446" s="375" t="s">
        <v>215</v>
      </c>
      <c r="R446" s="375" t="s">
        <v>363</v>
      </c>
      <c r="S446" s="375" t="s">
        <v>212</v>
      </c>
      <c r="T446" s="375" t="s">
        <v>56</v>
      </c>
      <c r="U446" s="375"/>
      <c r="V446" s="440"/>
      <c r="W446" s="375">
        <v>625345</v>
      </c>
      <c r="X446" s="375" t="s">
        <v>28</v>
      </c>
      <c r="Y446" s="375" t="s">
        <v>2191</v>
      </c>
    </row>
    <row r="447" spans="1:25" s="359" customFormat="1" x14ac:dyDescent="0.25">
      <c r="A447" s="375" t="s">
        <v>2320</v>
      </c>
      <c r="B447" s="375">
        <v>1939</v>
      </c>
      <c r="C447" s="375">
        <v>1</v>
      </c>
      <c r="D447" s="375"/>
      <c r="E447" s="375" t="s">
        <v>2321</v>
      </c>
      <c r="F447" s="375" t="s">
        <v>2322</v>
      </c>
      <c r="G447" s="375" t="s">
        <v>236</v>
      </c>
      <c r="H447" s="375" t="s">
        <v>214</v>
      </c>
      <c r="I447" s="439">
        <v>42212</v>
      </c>
      <c r="J447" s="439">
        <v>42095</v>
      </c>
      <c r="K447" s="439">
        <v>42460</v>
      </c>
      <c r="L447" s="375" t="s">
        <v>208</v>
      </c>
      <c r="M447" s="375" t="s">
        <v>209</v>
      </c>
      <c r="N447" s="439">
        <v>42213</v>
      </c>
      <c r="O447" s="375" t="s">
        <v>210</v>
      </c>
      <c r="P447" s="375" t="s">
        <v>214</v>
      </c>
      <c r="Q447" s="375" t="s">
        <v>215</v>
      </c>
      <c r="R447" s="375" t="s">
        <v>363</v>
      </c>
      <c r="S447" s="375" t="s">
        <v>212</v>
      </c>
      <c r="T447" s="375" t="s">
        <v>56</v>
      </c>
      <c r="U447" s="375"/>
      <c r="V447" s="440"/>
      <c r="W447" s="375">
        <v>608437</v>
      </c>
      <c r="X447" s="375" t="s">
        <v>28</v>
      </c>
      <c r="Y447" s="375" t="s">
        <v>2191</v>
      </c>
    </row>
    <row r="448" spans="1:25" s="359" customFormat="1" x14ac:dyDescent="0.25">
      <c r="A448" s="375" t="s">
        <v>2323</v>
      </c>
      <c r="B448" s="375">
        <v>1951</v>
      </c>
      <c r="C448" s="375">
        <v>1</v>
      </c>
      <c r="D448" s="375"/>
      <c r="E448" s="375" t="s">
        <v>2324</v>
      </c>
      <c r="F448" s="375" t="s">
        <v>2325</v>
      </c>
      <c r="G448" s="375" t="s">
        <v>236</v>
      </c>
      <c r="H448" s="375" t="s">
        <v>214</v>
      </c>
      <c r="I448" s="439">
        <v>42198</v>
      </c>
      <c r="J448" s="439">
        <v>42095</v>
      </c>
      <c r="K448" s="439">
        <v>42460</v>
      </c>
      <c r="L448" s="375" t="s">
        <v>208</v>
      </c>
      <c r="M448" s="375" t="s">
        <v>209</v>
      </c>
      <c r="N448" s="439">
        <v>42213</v>
      </c>
      <c r="O448" s="375" t="s">
        <v>210</v>
      </c>
      <c r="P448" s="375" t="s">
        <v>214</v>
      </c>
      <c r="Q448" s="375" t="s">
        <v>215</v>
      </c>
      <c r="R448" s="375" t="s">
        <v>363</v>
      </c>
      <c r="S448" s="375" t="s">
        <v>212</v>
      </c>
      <c r="T448" s="375" t="s">
        <v>56</v>
      </c>
      <c r="U448" s="375"/>
      <c r="V448" s="440"/>
      <c r="W448" s="375">
        <v>578078</v>
      </c>
      <c r="X448" s="375" t="s">
        <v>28</v>
      </c>
      <c r="Y448" s="375" t="s">
        <v>2191</v>
      </c>
    </row>
    <row r="449" spans="1:25" s="359" customFormat="1" x14ac:dyDescent="0.25">
      <c r="A449" s="375" t="s">
        <v>2326</v>
      </c>
      <c r="B449" s="375">
        <v>2140</v>
      </c>
      <c r="C449" s="375">
        <v>1</v>
      </c>
      <c r="D449" s="375"/>
      <c r="E449" s="375" t="s">
        <v>2327</v>
      </c>
      <c r="F449" s="375" t="s">
        <v>2328</v>
      </c>
      <c r="G449" s="375" t="s">
        <v>236</v>
      </c>
      <c r="H449" s="375" t="s">
        <v>214</v>
      </c>
      <c r="I449" s="439">
        <v>42212</v>
      </c>
      <c r="J449" s="439">
        <v>42095</v>
      </c>
      <c r="K449" s="439">
        <v>42460</v>
      </c>
      <c r="L449" s="375" t="s">
        <v>208</v>
      </c>
      <c r="M449" s="375" t="s">
        <v>209</v>
      </c>
      <c r="N449" s="439">
        <v>42213</v>
      </c>
      <c r="O449" s="375" t="s">
        <v>210</v>
      </c>
      <c r="P449" s="375" t="s">
        <v>214</v>
      </c>
      <c r="Q449" s="375" t="s">
        <v>215</v>
      </c>
      <c r="R449" s="375" t="s">
        <v>363</v>
      </c>
      <c r="S449" s="375" t="s">
        <v>212</v>
      </c>
      <c r="T449" s="375" t="s">
        <v>716</v>
      </c>
      <c r="U449" s="375"/>
      <c r="V449" s="440"/>
      <c r="W449" s="375">
        <v>644227</v>
      </c>
      <c r="X449" s="375" t="s">
        <v>28</v>
      </c>
      <c r="Y449" s="375" t="s">
        <v>2191</v>
      </c>
    </row>
    <row r="450" spans="1:25" s="359" customFormat="1" x14ac:dyDescent="0.25">
      <c r="A450" s="375" t="s">
        <v>2329</v>
      </c>
      <c r="B450" s="375">
        <v>2145</v>
      </c>
      <c r="C450" s="375">
        <v>1</v>
      </c>
      <c r="D450" s="375">
        <v>2145</v>
      </c>
      <c r="E450" s="375" t="s">
        <v>2330</v>
      </c>
      <c r="F450" s="375" t="s">
        <v>2331</v>
      </c>
      <c r="G450" s="375" t="s">
        <v>236</v>
      </c>
      <c r="H450" s="375" t="s">
        <v>214</v>
      </c>
      <c r="I450" s="439">
        <v>42212</v>
      </c>
      <c r="J450" s="439">
        <v>42095</v>
      </c>
      <c r="K450" s="439">
        <v>42460</v>
      </c>
      <c r="L450" s="375" t="s">
        <v>208</v>
      </c>
      <c r="M450" s="375" t="s">
        <v>209</v>
      </c>
      <c r="N450" s="439">
        <v>42213</v>
      </c>
      <c r="O450" s="375" t="s">
        <v>210</v>
      </c>
      <c r="P450" s="375" t="s">
        <v>214</v>
      </c>
      <c r="Q450" s="375" t="s">
        <v>215</v>
      </c>
      <c r="R450" s="375" t="s">
        <v>211</v>
      </c>
      <c r="S450" s="375"/>
      <c r="T450" s="375" t="s">
        <v>1128</v>
      </c>
      <c r="U450" s="375"/>
      <c r="V450" s="440"/>
      <c r="W450" s="375">
        <v>708349</v>
      </c>
      <c r="X450" s="375" t="s">
        <v>28</v>
      </c>
      <c r="Y450" s="375" t="s">
        <v>2191</v>
      </c>
    </row>
    <row r="451" spans="1:25" s="359" customFormat="1" x14ac:dyDescent="0.25">
      <c r="A451" s="375" t="s">
        <v>2332</v>
      </c>
      <c r="B451" s="375">
        <v>2236</v>
      </c>
      <c r="C451" s="375">
        <v>1</v>
      </c>
      <c r="D451" s="375">
        <v>2236</v>
      </c>
      <c r="E451" s="375" t="s">
        <v>2333</v>
      </c>
      <c r="F451" s="375" t="s">
        <v>2334</v>
      </c>
      <c r="G451" s="375" t="s">
        <v>236</v>
      </c>
      <c r="H451" s="375" t="s">
        <v>214</v>
      </c>
      <c r="I451" s="439">
        <v>42212</v>
      </c>
      <c r="J451" s="439">
        <v>42095</v>
      </c>
      <c r="K451" s="439">
        <v>42460</v>
      </c>
      <c r="L451" s="375" t="s">
        <v>208</v>
      </c>
      <c r="M451" s="375" t="s">
        <v>209</v>
      </c>
      <c r="N451" s="439">
        <v>42213</v>
      </c>
      <c r="O451" s="375" t="s">
        <v>210</v>
      </c>
      <c r="P451" s="375" t="s">
        <v>214</v>
      </c>
      <c r="Q451" s="375" t="s">
        <v>215</v>
      </c>
      <c r="R451" s="375" t="s">
        <v>211</v>
      </c>
      <c r="S451" s="375"/>
      <c r="T451" s="375" t="s">
        <v>56</v>
      </c>
      <c r="U451" s="375"/>
      <c r="V451" s="440"/>
      <c r="W451" s="375">
        <v>568450</v>
      </c>
      <c r="X451" s="375" t="s">
        <v>28</v>
      </c>
      <c r="Y451" s="375" t="s">
        <v>2191</v>
      </c>
    </row>
    <row r="452" spans="1:25" s="359" customFormat="1" x14ac:dyDescent="0.25">
      <c r="A452" s="375" t="s">
        <v>2335</v>
      </c>
      <c r="B452" s="375">
        <v>2237</v>
      </c>
      <c r="C452" s="375">
        <v>1</v>
      </c>
      <c r="D452" s="375">
        <v>2237</v>
      </c>
      <c r="E452" s="375" t="s">
        <v>2336</v>
      </c>
      <c r="F452" s="375" t="s">
        <v>2337</v>
      </c>
      <c r="G452" s="375" t="s">
        <v>236</v>
      </c>
      <c r="H452" s="375" t="s">
        <v>214</v>
      </c>
      <c r="I452" s="439">
        <v>42198</v>
      </c>
      <c r="J452" s="439">
        <v>42095</v>
      </c>
      <c r="K452" s="439">
        <v>42460</v>
      </c>
      <c r="L452" s="375" t="s">
        <v>208</v>
      </c>
      <c r="M452" s="375" t="s">
        <v>209</v>
      </c>
      <c r="N452" s="439">
        <v>42213</v>
      </c>
      <c r="O452" s="375" t="s">
        <v>210</v>
      </c>
      <c r="P452" s="375" t="s">
        <v>214</v>
      </c>
      <c r="Q452" s="375" t="s">
        <v>215</v>
      </c>
      <c r="R452" s="375" t="s">
        <v>211</v>
      </c>
      <c r="S452" s="375"/>
      <c r="T452" s="375" t="s">
        <v>56</v>
      </c>
      <c r="U452" s="375"/>
      <c r="V452" s="440"/>
      <c r="W452" s="375">
        <v>579487</v>
      </c>
      <c r="X452" s="375" t="s">
        <v>28</v>
      </c>
      <c r="Y452" s="375" t="s">
        <v>2191</v>
      </c>
    </row>
    <row r="453" spans="1:25" s="359" customFormat="1" x14ac:dyDescent="0.25">
      <c r="A453" s="375" t="s">
        <v>2338</v>
      </c>
      <c r="B453" s="375">
        <v>2238</v>
      </c>
      <c r="C453" s="375">
        <v>1</v>
      </c>
      <c r="D453" s="375">
        <v>2238</v>
      </c>
      <c r="E453" s="375" t="s">
        <v>2339</v>
      </c>
      <c r="F453" s="375" t="s">
        <v>2340</v>
      </c>
      <c r="G453" s="375" t="s">
        <v>236</v>
      </c>
      <c r="H453" s="375" t="s">
        <v>214</v>
      </c>
      <c r="I453" s="439">
        <v>42212</v>
      </c>
      <c r="J453" s="439">
        <v>42095</v>
      </c>
      <c r="K453" s="439">
        <v>42460</v>
      </c>
      <c r="L453" s="375" t="s">
        <v>208</v>
      </c>
      <c r="M453" s="375" t="s">
        <v>209</v>
      </c>
      <c r="N453" s="439">
        <v>42213</v>
      </c>
      <c r="O453" s="375" t="s">
        <v>210</v>
      </c>
      <c r="P453" s="375" t="s">
        <v>214</v>
      </c>
      <c r="Q453" s="375" t="s">
        <v>215</v>
      </c>
      <c r="R453" s="375" t="s">
        <v>211</v>
      </c>
      <c r="S453" s="375"/>
      <c r="T453" s="375" t="s">
        <v>56</v>
      </c>
      <c r="U453" s="375"/>
      <c r="V453" s="440"/>
      <c r="W453" s="375">
        <v>573703</v>
      </c>
      <c r="X453" s="375" t="s">
        <v>28</v>
      </c>
      <c r="Y453" s="375" t="s">
        <v>2191</v>
      </c>
    </row>
    <row r="454" spans="1:25" s="359" customFormat="1" x14ac:dyDescent="0.25">
      <c r="A454" s="375" t="s">
        <v>2341</v>
      </c>
      <c r="B454" s="375">
        <v>225</v>
      </c>
      <c r="C454" s="375">
        <v>1</v>
      </c>
      <c r="D454" s="375">
        <v>225</v>
      </c>
      <c r="E454" s="375" t="s">
        <v>2342</v>
      </c>
      <c r="F454" s="375" t="s">
        <v>2343</v>
      </c>
      <c r="G454" s="375" t="s">
        <v>236</v>
      </c>
      <c r="H454" s="375" t="s">
        <v>214</v>
      </c>
      <c r="I454" s="439">
        <v>42198</v>
      </c>
      <c r="J454" s="439">
        <v>42095</v>
      </c>
      <c r="K454" s="439">
        <v>42460</v>
      </c>
      <c r="L454" s="375" t="s">
        <v>208</v>
      </c>
      <c r="M454" s="375" t="s">
        <v>209</v>
      </c>
      <c r="N454" s="439">
        <v>42213</v>
      </c>
      <c r="O454" s="375" t="s">
        <v>210</v>
      </c>
      <c r="P454" s="375" t="s">
        <v>214</v>
      </c>
      <c r="Q454" s="375" t="s">
        <v>215</v>
      </c>
      <c r="R454" s="375" t="s">
        <v>211</v>
      </c>
      <c r="S454" s="375"/>
      <c r="T454" s="375" t="s">
        <v>333</v>
      </c>
      <c r="U454" s="375"/>
      <c r="V454" s="440"/>
      <c r="W454" s="375">
        <v>69259</v>
      </c>
      <c r="X454" s="375" t="s">
        <v>28</v>
      </c>
      <c r="Y454" s="375" t="s">
        <v>2191</v>
      </c>
    </row>
    <row r="455" spans="1:25" s="359" customFormat="1" x14ac:dyDescent="0.25">
      <c r="A455" s="375" t="s">
        <v>2344</v>
      </c>
      <c r="B455" s="375">
        <v>2440</v>
      </c>
      <c r="C455" s="375">
        <v>2</v>
      </c>
      <c r="D455" s="375"/>
      <c r="E455" s="375" t="s">
        <v>2345</v>
      </c>
      <c r="F455" s="375" t="s">
        <v>2346</v>
      </c>
      <c r="G455" s="375" t="s">
        <v>236</v>
      </c>
      <c r="H455" s="375" t="s">
        <v>214</v>
      </c>
      <c r="I455" s="439">
        <v>42187</v>
      </c>
      <c r="J455" s="439">
        <v>42104</v>
      </c>
      <c r="K455" s="439">
        <v>42469</v>
      </c>
      <c r="L455" s="375" t="s">
        <v>208</v>
      </c>
      <c r="M455" s="375" t="s">
        <v>209</v>
      </c>
      <c r="N455" s="439">
        <v>42213</v>
      </c>
      <c r="O455" s="375" t="s">
        <v>210</v>
      </c>
      <c r="P455" s="375" t="s">
        <v>214</v>
      </c>
      <c r="Q455" s="375" t="s">
        <v>215</v>
      </c>
      <c r="R455" s="375" t="s">
        <v>363</v>
      </c>
      <c r="S455" s="375" t="s">
        <v>212</v>
      </c>
      <c r="T455" s="375" t="s">
        <v>1651</v>
      </c>
      <c r="U455" s="441"/>
      <c r="V455" s="440"/>
      <c r="W455" s="375">
        <v>657849</v>
      </c>
      <c r="X455" s="375" t="s">
        <v>28</v>
      </c>
      <c r="Y455" s="375" t="s">
        <v>2191</v>
      </c>
    </row>
    <row r="456" spans="1:25" s="359" customFormat="1" x14ac:dyDescent="0.25">
      <c r="A456" s="375" t="s">
        <v>2347</v>
      </c>
      <c r="B456" s="375">
        <v>2441</v>
      </c>
      <c r="C456" s="375">
        <v>2</v>
      </c>
      <c r="D456" s="375"/>
      <c r="E456" s="375" t="s">
        <v>2348</v>
      </c>
      <c r="F456" s="375" t="s">
        <v>2349</v>
      </c>
      <c r="G456" s="375" t="s">
        <v>236</v>
      </c>
      <c r="H456" s="375" t="s">
        <v>214</v>
      </c>
      <c r="I456" s="439">
        <v>42187</v>
      </c>
      <c r="J456" s="439">
        <v>42104</v>
      </c>
      <c r="K456" s="439">
        <v>42469</v>
      </c>
      <c r="L456" s="375" t="s">
        <v>208</v>
      </c>
      <c r="M456" s="375" t="s">
        <v>209</v>
      </c>
      <c r="N456" s="439">
        <v>42213</v>
      </c>
      <c r="O456" s="375" t="s">
        <v>210</v>
      </c>
      <c r="P456" s="375" t="s">
        <v>214</v>
      </c>
      <c r="Q456" s="375" t="s">
        <v>215</v>
      </c>
      <c r="R456" s="375" t="s">
        <v>363</v>
      </c>
      <c r="S456" s="375" t="s">
        <v>212</v>
      </c>
      <c r="T456" s="375" t="s">
        <v>1651</v>
      </c>
      <c r="U456" s="441"/>
      <c r="V456" s="440"/>
      <c r="W456" s="375">
        <v>616120</v>
      </c>
      <c r="X456" s="375" t="s">
        <v>28</v>
      </c>
      <c r="Y456" s="375" t="s">
        <v>2191</v>
      </c>
    </row>
    <row r="457" spans="1:25" s="359" customFormat="1" x14ac:dyDescent="0.25">
      <c r="A457" s="375" t="s">
        <v>2350</v>
      </c>
      <c r="B457" s="375">
        <v>2442</v>
      </c>
      <c r="C457" s="375">
        <v>2</v>
      </c>
      <c r="D457" s="375"/>
      <c r="E457" s="375" t="s">
        <v>2351</v>
      </c>
      <c r="F457" s="375" t="s">
        <v>2352</v>
      </c>
      <c r="G457" s="375" t="s">
        <v>236</v>
      </c>
      <c r="H457" s="375" t="s">
        <v>214</v>
      </c>
      <c r="I457" s="439">
        <v>42187</v>
      </c>
      <c r="J457" s="439">
        <v>42104</v>
      </c>
      <c r="K457" s="439">
        <v>42469</v>
      </c>
      <c r="L457" s="375" t="s">
        <v>208</v>
      </c>
      <c r="M457" s="375" t="s">
        <v>209</v>
      </c>
      <c r="N457" s="439">
        <v>42213</v>
      </c>
      <c r="O457" s="375" t="s">
        <v>210</v>
      </c>
      <c r="P457" s="375" t="s">
        <v>214</v>
      </c>
      <c r="Q457" s="375" t="s">
        <v>215</v>
      </c>
      <c r="R457" s="375" t="s">
        <v>363</v>
      </c>
      <c r="S457" s="375" t="s">
        <v>212</v>
      </c>
      <c r="T457" s="375" t="s">
        <v>1651</v>
      </c>
      <c r="U457" s="441"/>
      <c r="V457" s="440"/>
      <c r="W457" s="375">
        <v>567824</v>
      </c>
      <c r="X457" s="375" t="s">
        <v>28</v>
      </c>
      <c r="Y457" s="375" t="s">
        <v>2191</v>
      </c>
    </row>
    <row r="458" spans="1:25" s="359" customFormat="1" x14ac:dyDescent="0.25">
      <c r="A458" s="375" t="s">
        <v>2353</v>
      </c>
      <c r="B458" s="375">
        <v>2446</v>
      </c>
      <c r="C458" s="375">
        <v>1</v>
      </c>
      <c r="D458" s="375"/>
      <c r="E458" s="375" t="s">
        <v>2354</v>
      </c>
      <c r="F458" s="375" t="s">
        <v>2355</v>
      </c>
      <c r="G458" s="375" t="s">
        <v>236</v>
      </c>
      <c r="H458" s="375" t="s">
        <v>214</v>
      </c>
      <c r="I458" s="439">
        <v>42198</v>
      </c>
      <c r="J458" s="439">
        <v>42095</v>
      </c>
      <c r="K458" s="439">
        <v>42460</v>
      </c>
      <c r="L458" s="375" t="s">
        <v>208</v>
      </c>
      <c r="M458" s="375" t="s">
        <v>209</v>
      </c>
      <c r="N458" s="439">
        <v>42213</v>
      </c>
      <c r="O458" s="375" t="s">
        <v>210</v>
      </c>
      <c r="P458" s="375" t="s">
        <v>214</v>
      </c>
      <c r="Q458" s="375" t="s">
        <v>215</v>
      </c>
      <c r="R458" s="375" t="s">
        <v>363</v>
      </c>
      <c r="S458" s="375" t="s">
        <v>212</v>
      </c>
      <c r="T458" s="375" t="s">
        <v>56</v>
      </c>
      <c r="U458" s="375"/>
      <c r="V458" s="440"/>
      <c r="W458" s="375">
        <v>675584</v>
      </c>
      <c r="X458" s="375" t="s">
        <v>28</v>
      </c>
      <c r="Y458" s="375" t="s">
        <v>2191</v>
      </c>
    </row>
    <row r="459" spans="1:25" s="359" customFormat="1" x14ac:dyDescent="0.25">
      <c r="A459" s="375" t="s">
        <v>2356</v>
      </c>
      <c r="B459" s="375">
        <v>2524</v>
      </c>
      <c r="C459" s="375">
        <v>3</v>
      </c>
      <c r="D459" s="375"/>
      <c r="E459" s="375" t="s">
        <v>2357</v>
      </c>
      <c r="F459" s="375" t="s">
        <v>2358</v>
      </c>
      <c r="G459" s="375" t="s">
        <v>236</v>
      </c>
      <c r="H459" s="375" t="s">
        <v>214</v>
      </c>
      <c r="I459" s="439">
        <v>42187</v>
      </c>
      <c r="J459" s="439">
        <v>42104</v>
      </c>
      <c r="K459" s="439">
        <v>42469</v>
      </c>
      <c r="L459" s="375" t="s">
        <v>208</v>
      </c>
      <c r="M459" s="375" t="s">
        <v>209</v>
      </c>
      <c r="N459" s="439">
        <v>42213</v>
      </c>
      <c r="O459" s="375" t="s">
        <v>210</v>
      </c>
      <c r="P459" s="375" t="s">
        <v>214</v>
      </c>
      <c r="Q459" s="375" t="s">
        <v>1857</v>
      </c>
      <c r="R459" s="375" t="s">
        <v>1857</v>
      </c>
      <c r="S459" s="375" t="s">
        <v>212</v>
      </c>
      <c r="T459" s="375" t="s">
        <v>1651</v>
      </c>
      <c r="U459" s="375"/>
      <c r="V459" s="440"/>
      <c r="W459" s="375">
        <v>735296</v>
      </c>
      <c r="X459" s="375" t="s">
        <v>28</v>
      </c>
      <c r="Y459" s="375" t="s">
        <v>2191</v>
      </c>
    </row>
    <row r="460" spans="1:25" s="359" customFormat="1" x14ac:dyDescent="0.25">
      <c r="A460" s="375" t="s">
        <v>2359</v>
      </c>
      <c r="B460" s="375">
        <v>2665</v>
      </c>
      <c r="C460" s="375">
        <v>1</v>
      </c>
      <c r="D460" s="375"/>
      <c r="E460" s="375" t="s">
        <v>2360</v>
      </c>
      <c r="F460" s="375" t="s">
        <v>2361</v>
      </c>
      <c r="G460" s="375" t="s">
        <v>236</v>
      </c>
      <c r="H460" s="375" t="s">
        <v>214</v>
      </c>
      <c r="I460" s="439">
        <v>42198</v>
      </c>
      <c r="J460" s="439">
        <v>42095</v>
      </c>
      <c r="K460" s="439">
        <v>42460</v>
      </c>
      <c r="L460" s="375" t="s">
        <v>208</v>
      </c>
      <c r="M460" s="375" t="s">
        <v>209</v>
      </c>
      <c r="N460" s="439">
        <v>42213</v>
      </c>
      <c r="O460" s="375" t="s">
        <v>210</v>
      </c>
      <c r="P460" s="375" t="s">
        <v>214</v>
      </c>
      <c r="Q460" s="375" t="s">
        <v>215</v>
      </c>
      <c r="R460" s="375" t="s">
        <v>363</v>
      </c>
      <c r="S460" s="375" t="s">
        <v>212</v>
      </c>
      <c r="T460" s="375" t="s">
        <v>717</v>
      </c>
      <c r="U460" s="375"/>
      <c r="V460" s="440"/>
      <c r="W460" s="375">
        <v>569737</v>
      </c>
      <c r="X460" s="375" t="s">
        <v>28</v>
      </c>
      <c r="Y460" s="375" t="s">
        <v>2191</v>
      </c>
    </row>
    <row r="461" spans="1:25" s="359" customFormat="1" x14ac:dyDescent="0.25">
      <c r="A461" s="375" t="s">
        <v>2362</v>
      </c>
      <c r="B461" s="375">
        <v>2666</v>
      </c>
      <c r="C461" s="375">
        <v>1</v>
      </c>
      <c r="D461" s="375"/>
      <c r="E461" s="375" t="s">
        <v>2363</v>
      </c>
      <c r="F461" s="375" t="s">
        <v>2364</v>
      </c>
      <c r="G461" s="375" t="s">
        <v>236</v>
      </c>
      <c r="H461" s="375" t="s">
        <v>214</v>
      </c>
      <c r="I461" s="439">
        <v>42198</v>
      </c>
      <c r="J461" s="439">
        <v>42095</v>
      </c>
      <c r="K461" s="439">
        <v>42460</v>
      </c>
      <c r="L461" s="375" t="s">
        <v>208</v>
      </c>
      <c r="M461" s="375" t="s">
        <v>209</v>
      </c>
      <c r="N461" s="439">
        <v>42213</v>
      </c>
      <c r="O461" s="375" t="s">
        <v>210</v>
      </c>
      <c r="P461" s="375" t="s">
        <v>214</v>
      </c>
      <c r="Q461" s="375" t="s">
        <v>215</v>
      </c>
      <c r="R461" s="375" t="s">
        <v>363</v>
      </c>
      <c r="S461" s="375" t="s">
        <v>212</v>
      </c>
      <c r="T461" s="375" t="s">
        <v>717</v>
      </c>
      <c r="U461" s="375"/>
      <c r="V461" s="440"/>
      <c r="W461" s="375">
        <v>569871</v>
      </c>
      <c r="X461" s="375" t="s">
        <v>28</v>
      </c>
      <c r="Y461" s="375" t="s">
        <v>2191</v>
      </c>
    </row>
    <row r="462" spans="1:25" s="359" customFormat="1" x14ac:dyDescent="0.25">
      <c r="A462" s="375" t="s">
        <v>2365</v>
      </c>
      <c r="B462" s="375">
        <v>2668</v>
      </c>
      <c r="C462" s="375">
        <v>1</v>
      </c>
      <c r="D462" s="375"/>
      <c r="E462" s="375" t="s">
        <v>2366</v>
      </c>
      <c r="F462" s="375" t="s">
        <v>2367</v>
      </c>
      <c r="G462" s="375" t="s">
        <v>236</v>
      </c>
      <c r="H462" s="375" t="s">
        <v>214</v>
      </c>
      <c r="I462" s="439">
        <v>42198</v>
      </c>
      <c r="J462" s="439">
        <v>42095</v>
      </c>
      <c r="K462" s="439">
        <v>42460</v>
      </c>
      <c r="L462" s="375" t="s">
        <v>208</v>
      </c>
      <c r="M462" s="375" t="s">
        <v>209</v>
      </c>
      <c r="N462" s="439">
        <v>42213</v>
      </c>
      <c r="O462" s="375" t="s">
        <v>210</v>
      </c>
      <c r="P462" s="375" t="s">
        <v>214</v>
      </c>
      <c r="Q462" s="375" t="s">
        <v>215</v>
      </c>
      <c r="R462" s="375" t="s">
        <v>363</v>
      </c>
      <c r="S462" s="375" t="s">
        <v>212</v>
      </c>
      <c r="T462" s="375" t="s">
        <v>717</v>
      </c>
      <c r="U462" s="375"/>
      <c r="V462" s="440"/>
      <c r="W462" s="375">
        <v>101106</v>
      </c>
      <c r="X462" s="375" t="s">
        <v>28</v>
      </c>
      <c r="Y462" s="375" t="s">
        <v>2191</v>
      </c>
    </row>
    <row r="463" spans="1:25" s="359" customFormat="1" x14ac:dyDescent="0.25">
      <c r="A463" s="375" t="s">
        <v>2368</v>
      </c>
      <c r="B463" s="375">
        <v>2671</v>
      </c>
      <c r="C463" s="375">
        <v>1</v>
      </c>
      <c r="D463" s="375"/>
      <c r="E463" s="375" t="s">
        <v>2369</v>
      </c>
      <c r="F463" s="375" t="s">
        <v>2370</v>
      </c>
      <c r="G463" s="375" t="s">
        <v>236</v>
      </c>
      <c r="H463" s="375" t="s">
        <v>214</v>
      </c>
      <c r="I463" s="439">
        <v>42198</v>
      </c>
      <c r="J463" s="439">
        <v>42095</v>
      </c>
      <c r="K463" s="439">
        <v>42460</v>
      </c>
      <c r="L463" s="375" t="s">
        <v>208</v>
      </c>
      <c r="M463" s="375" t="s">
        <v>209</v>
      </c>
      <c r="N463" s="439">
        <v>42213</v>
      </c>
      <c r="O463" s="375" t="s">
        <v>210</v>
      </c>
      <c r="P463" s="375" t="s">
        <v>214</v>
      </c>
      <c r="Q463" s="375" t="s">
        <v>215</v>
      </c>
      <c r="R463" s="375" t="s">
        <v>363</v>
      </c>
      <c r="S463" s="375" t="s">
        <v>212</v>
      </c>
      <c r="T463" s="375" t="s">
        <v>717</v>
      </c>
      <c r="U463" s="375"/>
      <c r="V463" s="440"/>
      <c r="W463" s="375">
        <v>13154</v>
      </c>
      <c r="X463" s="375" t="s">
        <v>28</v>
      </c>
      <c r="Y463" s="375" t="s">
        <v>2191</v>
      </c>
    </row>
    <row r="464" spans="1:25" s="359" customFormat="1" x14ac:dyDescent="0.25">
      <c r="A464" s="375" t="s">
        <v>2371</v>
      </c>
      <c r="B464" s="375">
        <v>2863</v>
      </c>
      <c r="C464" s="375">
        <v>1</v>
      </c>
      <c r="D464" s="375"/>
      <c r="E464" s="375" t="s">
        <v>2372</v>
      </c>
      <c r="F464" s="375" t="s">
        <v>2373</v>
      </c>
      <c r="G464" s="375" t="s">
        <v>236</v>
      </c>
      <c r="H464" s="375" t="s">
        <v>214</v>
      </c>
      <c r="I464" s="439">
        <v>42198</v>
      </c>
      <c r="J464" s="439">
        <v>42095</v>
      </c>
      <c r="K464" s="439">
        <v>42460</v>
      </c>
      <c r="L464" s="375" t="s">
        <v>208</v>
      </c>
      <c r="M464" s="375" t="s">
        <v>209</v>
      </c>
      <c r="N464" s="439">
        <v>42213</v>
      </c>
      <c r="O464" s="375" t="s">
        <v>210</v>
      </c>
      <c r="P464" s="375" t="s">
        <v>214</v>
      </c>
      <c r="Q464" s="375" t="s">
        <v>215</v>
      </c>
      <c r="R464" s="375" t="s">
        <v>363</v>
      </c>
      <c r="S464" s="375" t="s">
        <v>212</v>
      </c>
      <c r="T464" s="375" t="s">
        <v>56</v>
      </c>
      <c r="U464" s="375"/>
      <c r="V464" s="440"/>
      <c r="W464" s="375">
        <v>137979</v>
      </c>
      <c r="X464" s="375" t="s">
        <v>28</v>
      </c>
      <c r="Y464" s="375" t="s">
        <v>2191</v>
      </c>
    </row>
    <row r="465" spans="1:25" s="359" customFormat="1" x14ac:dyDescent="0.25">
      <c r="A465" s="375" t="s">
        <v>2374</v>
      </c>
      <c r="B465" s="375">
        <v>2903</v>
      </c>
      <c r="C465" s="375">
        <v>1</v>
      </c>
      <c r="D465" s="375">
        <v>2903</v>
      </c>
      <c r="E465" s="375" t="s">
        <v>2375</v>
      </c>
      <c r="F465" s="375" t="s">
        <v>2376</v>
      </c>
      <c r="G465" s="375" t="s">
        <v>236</v>
      </c>
      <c r="H465" s="375" t="s">
        <v>214</v>
      </c>
      <c r="I465" s="439">
        <v>42198</v>
      </c>
      <c r="J465" s="439">
        <v>42095</v>
      </c>
      <c r="K465" s="439">
        <v>42460</v>
      </c>
      <c r="L465" s="375" t="s">
        <v>208</v>
      </c>
      <c r="M465" s="375" t="s">
        <v>209</v>
      </c>
      <c r="N465" s="439">
        <v>42213</v>
      </c>
      <c r="O465" s="375" t="s">
        <v>210</v>
      </c>
      <c r="P465" s="375" t="s">
        <v>214</v>
      </c>
      <c r="Q465" s="375" t="s">
        <v>215</v>
      </c>
      <c r="R465" s="375" t="s">
        <v>211</v>
      </c>
      <c r="S465" s="375"/>
      <c r="T465" s="375" t="s">
        <v>56</v>
      </c>
      <c r="U465" s="375"/>
      <c r="V465" s="440"/>
      <c r="W465" s="375">
        <v>820401</v>
      </c>
      <c r="X465" s="375" t="s">
        <v>28</v>
      </c>
      <c r="Y465" s="375" t="s">
        <v>2191</v>
      </c>
    </row>
    <row r="466" spans="1:25" s="359" customFormat="1" x14ac:dyDescent="0.25">
      <c r="A466" s="375" t="s">
        <v>2377</v>
      </c>
      <c r="B466" s="375">
        <v>3110</v>
      </c>
      <c r="C466" s="375">
        <v>2</v>
      </c>
      <c r="D466" s="375"/>
      <c r="E466" s="375" t="s">
        <v>2378</v>
      </c>
      <c r="F466" s="375" t="s">
        <v>2379</v>
      </c>
      <c r="G466" s="375" t="s">
        <v>236</v>
      </c>
      <c r="H466" s="375" t="s">
        <v>214</v>
      </c>
      <c r="I466" s="439">
        <v>42187</v>
      </c>
      <c r="J466" s="439">
        <v>42104</v>
      </c>
      <c r="K466" s="439">
        <v>42469</v>
      </c>
      <c r="L466" s="375" t="s">
        <v>208</v>
      </c>
      <c r="M466" s="375" t="s">
        <v>209</v>
      </c>
      <c r="N466" s="439">
        <v>42213</v>
      </c>
      <c r="O466" s="375" t="s">
        <v>210</v>
      </c>
      <c r="P466" s="375" t="s">
        <v>214</v>
      </c>
      <c r="Q466" s="375" t="s">
        <v>215</v>
      </c>
      <c r="R466" s="375" t="s">
        <v>363</v>
      </c>
      <c r="S466" s="375" t="s">
        <v>212</v>
      </c>
      <c r="T466" s="375" t="s">
        <v>1651</v>
      </c>
      <c r="U466" s="441"/>
      <c r="V466" s="440"/>
      <c r="W466" s="375">
        <v>563498</v>
      </c>
      <c r="X466" s="375" t="s">
        <v>28</v>
      </c>
      <c r="Y466" s="375" t="s">
        <v>2191</v>
      </c>
    </row>
    <row r="467" spans="1:25" s="359" customFormat="1" x14ac:dyDescent="0.25">
      <c r="A467" s="375" t="s">
        <v>2380</v>
      </c>
      <c r="B467" s="375">
        <v>3181</v>
      </c>
      <c r="C467" s="375">
        <v>1</v>
      </c>
      <c r="D467" s="375"/>
      <c r="E467" s="375" t="s">
        <v>2381</v>
      </c>
      <c r="F467" s="375" t="s">
        <v>2382</v>
      </c>
      <c r="G467" s="375" t="s">
        <v>236</v>
      </c>
      <c r="H467" s="375" t="s">
        <v>214</v>
      </c>
      <c r="I467" s="439">
        <v>42198</v>
      </c>
      <c r="J467" s="439">
        <v>42095</v>
      </c>
      <c r="K467" s="439">
        <v>42460</v>
      </c>
      <c r="L467" s="375" t="s">
        <v>208</v>
      </c>
      <c r="M467" s="375" t="s">
        <v>209</v>
      </c>
      <c r="N467" s="439">
        <v>42213</v>
      </c>
      <c r="O467" s="375" t="s">
        <v>210</v>
      </c>
      <c r="P467" s="375" t="s">
        <v>214</v>
      </c>
      <c r="Q467" s="375" t="s">
        <v>215</v>
      </c>
      <c r="R467" s="375" t="s">
        <v>363</v>
      </c>
      <c r="S467" s="375" t="s">
        <v>212</v>
      </c>
      <c r="T467" s="375" t="s">
        <v>56</v>
      </c>
      <c r="U467" s="375"/>
      <c r="V467" s="440"/>
      <c r="W467" s="375">
        <v>704925</v>
      </c>
      <c r="X467" s="375" t="s">
        <v>28</v>
      </c>
      <c r="Y467" s="375" t="s">
        <v>2191</v>
      </c>
    </row>
    <row r="468" spans="1:25" s="359" customFormat="1" x14ac:dyDescent="0.25">
      <c r="A468" s="375" t="s">
        <v>2383</v>
      </c>
      <c r="B468" s="375">
        <v>3193</v>
      </c>
      <c r="C468" s="375">
        <v>1</v>
      </c>
      <c r="D468" s="375"/>
      <c r="E468" s="375" t="s">
        <v>2384</v>
      </c>
      <c r="F468" s="375" t="s">
        <v>2385</v>
      </c>
      <c r="G468" s="375" t="s">
        <v>236</v>
      </c>
      <c r="H468" s="375" t="s">
        <v>214</v>
      </c>
      <c r="I468" s="439">
        <v>42198</v>
      </c>
      <c r="J468" s="439">
        <v>42095</v>
      </c>
      <c r="K468" s="439">
        <v>42460</v>
      </c>
      <c r="L468" s="375" t="s">
        <v>208</v>
      </c>
      <c r="M468" s="375" t="s">
        <v>209</v>
      </c>
      <c r="N468" s="439">
        <v>42213</v>
      </c>
      <c r="O468" s="375" t="s">
        <v>210</v>
      </c>
      <c r="P468" s="375" t="s">
        <v>214</v>
      </c>
      <c r="Q468" s="375" t="s">
        <v>215</v>
      </c>
      <c r="R468" s="375" t="s">
        <v>363</v>
      </c>
      <c r="S468" s="375" t="s">
        <v>212</v>
      </c>
      <c r="T468" s="375" t="s">
        <v>56</v>
      </c>
      <c r="U468" s="375"/>
      <c r="V468" s="440"/>
      <c r="W468" s="375">
        <v>696994</v>
      </c>
      <c r="X468" s="375" t="s">
        <v>28</v>
      </c>
      <c r="Y468" s="375" t="s">
        <v>2191</v>
      </c>
    </row>
    <row r="469" spans="1:25" s="359" customFormat="1" x14ac:dyDescent="0.25">
      <c r="A469" s="375" t="s">
        <v>2386</v>
      </c>
      <c r="B469" s="375">
        <v>3242</v>
      </c>
      <c r="C469" s="375">
        <v>2</v>
      </c>
      <c r="D469" s="375"/>
      <c r="E469" s="375" t="s">
        <v>2387</v>
      </c>
      <c r="F469" s="375" t="s">
        <v>2388</v>
      </c>
      <c r="G469" s="375" t="s">
        <v>236</v>
      </c>
      <c r="H469" s="375" t="s">
        <v>214</v>
      </c>
      <c r="I469" s="439">
        <v>42198</v>
      </c>
      <c r="J469" s="439">
        <v>42095</v>
      </c>
      <c r="K469" s="439">
        <v>42460</v>
      </c>
      <c r="L469" s="375" t="s">
        <v>208</v>
      </c>
      <c r="M469" s="375" t="s">
        <v>209</v>
      </c>
      <c r="N469" s="439">
        <v>42213</v>
      </c>
      <c r="O469" s="375" t="s">
        <v>210</v>
      </c>
      <c r="P469" s="375" t="s">
        <v>214</v>
      </c>
      <c r="Q469" s="375" t="s">
        <v>215</v>
      </c>
      <c r="R469" s="375" t="s">
        <v>363</v>
      </c>
      <c r="S469" s="375" t="s">
        <v>212</v>
      </c>
      <c r="T469" s="375" t="s">
        <v>2389</v>
      </c>
      <c r="U469" s="375"/>
      <c r="V469" s="440"/>
      <c r="W469" s="375">
        <v>143657</v>
      </c>
      <c r="X469" s="375" t="s">
        <v>28</v>
      </c>
      <c r="Y469" s="375" t="s">
        <v>2191</v>
      </c>
    </row>
    <row r="470" spans="1:25" s="359" customFormat="1" x14ac:dyDescent="0.25">
      <c r="A470" s="375" t="s">
        <v>2390</v>
      </c>
      <c r="B470" s="375">
        <v>3284</v>
      </c>
      <c r="C470" s="375">
        <v>2</v>
      </c>
      <c r="D470" s="375"/>
      <c r="E470" s="375" t="s">
        <v>2391</v>
      </c>
      <c r="F470" s="375" t="s">
        <v>2392</v>
      </c>
      <c r="G470" s="375" t="s">
        <v>236</v>
      </c>
      <c r="H470" s="375" t="s">
        <v>214</v>
      </c>
      <c r="I470" s="439">
        <v>42187</v>
      </c>
      <c r="J470" s="439">
        <v>42104</v>
      </c>
      <c r="K470" s="439">
        <v>42469</v>
      </c>
      <c r="L470" s="375" t="s">
        <v>208</v>
      </c>
      <c r="M470" s="375" t="s">
        <v>209</v>
      </c>
      <c r="N470" s="439">
        <v>42213</v>
      </c>
      <c r="O470" s="375" t="s">
        <v>210</v>
      </c>
      <c r="P470" s="375" t="s">
        <v>214</v>
      </c>
      <c r="Q470" s="375" t="s">
        <v>215</v>
      </c>
      <c r="R470" s="375" t="s">
        <v>363</v>
      </c>
      <c r="S470" s="375" t="s">
        <v>212</v>
      </c>
      <c r="T470" s="375" t="s">
        <v>717</v>
      </c>
      <c r="U470" s="441"/>
      <c r="V470" s="440"/>
      <c r="W470" s="375">
        <v>101351</v>
      </c>
      <c r="X470" s="375" t="s">
        <v>28</v>
      </c>
      <c r="Y470" s="375" t="s">
        <v>2191</v>
      </c>
    </row>
    <row r="471" spans="1:25" s="359" customFormat="1" x14ac:dyDescent="0.25">
      <c r="A471" s="375" t="s">
        <v>2393</v>
      </c>
      <c r="B471" s="375">
        <v>3388</v>
      </c>
      <c r="C471" s="375">
        <v>2</v>
      </c>
      <c r="D471" s="375"/>
      <c r="E471" s="375" t="s">
        <v>2394</v>
      </c>
      <c r="F471" s="375" t="s">
        <v>2395</v>
      </c>
      <c r="G471" s="375" t="s">
        <v>236</v>
      </c>
      <c r="H471" s="375" t="s">
        <v>214</v>
      </c>
      <c r="I471" s="439">
        <v>42198</v>
      </c>
      <c r="J471" s="439">
        <v>42095</v>
      </c>
      <c r="K471" s="439">
        <v>42460</v>
      </c>
      <c r="L471" s="375" t="s">
        <v>208</v>
      </c>
      <c r="M471" s="375" t="s">
        <v>209</v>
      </c>
      <c r="N471" s="439">
        <v>42213</v>
      </c>
      <c r="O471" s="375" t="s">
        <v>210</v>
      </c>
      <c r="P471" s="375" t="s">
        <v>214</v>
      </c>
      <c r="Q471" s="375" t="s">
        <v>215</v>
      </c>
      <c r="R471" s="375" t="s">
        <v>363</v>
      </c>
      <c r="S471" s="375" t="s">
        <v>212</v>
      </c>
      <c r="T471" s="375" t="s">
        <v>243</v>
      </c>
      <c r="U471" s="441"/>
      <c r="V471" s="440"/>
      <c r="W471" s="375">
        <v>146321</v>
      </c>
      <c r="X471" s="375" t="s">
        <v>28</v>
      </c>
      <c r="Y471" s="375" t="s">
        <v>2191</v>
      </c>
    </row>
    <row r="472" spans="1:25" s="359" customFormat="1" x14ac:dyDescent="0.25">
      <c r="A472" s="375" t="s">
        <v>2396</v>
      </c>
      <c r="B472" s="375">
        <v>3450</v>
      </c>
      <c r="C472" s="375">
        <v>1</v>
      </c>
      <c r="D472" s="375"/>
      <c r="E472" s="375" t="s">
        <v>2397</v>
      </c>
      <c r="F472" s="375" t="s">
        <v>2398</v>
      </c>
      <c r="G472" s="375" t="s">
        <v>236</v>
      </c>
      <c r="H472" s="375" t="s">
        <v>214</v>
      </c>
      <c r="I472" s="439">
        <v>42198</v>
      </c>
      <c r="J472" s="439">
        <v>42095</v>
      </c>
      <c r="K472" s="439">
        <v>42460</v>
      </c>
      <c r="L472" s="375" t="s">
        <v>208</v>
      </c>
      <c r="M472" s="375" t="s">
        <v>209</v>
      </c>
      <c r="N472" s="439">
        <v>42213</v>
      </c>
      <c r="O472" s="375" t="s">
        <v>210</v>
      </c>
      <c r="P472" s="375" t="s">
        <v>214</v>
      </c>
      <c r="Q472" s="375" t="s">
        <v>215</v>
      </c>
      <c r="R472" s="375" t="s">
        <v>363</v>
      </c>
      <c r="S472" s="375" t="s">
        <v>212</v>
      </c>
      <c r="T472" s="375" t="s">
        <v>1651</v>
      </c>
      <c r="U472" s="375"/>
      <c r="V472" s="440"/>
      <c r="W472" s="375">
        <v>147698</v>
      </c>
      <c r="X472" s="375" t="s">
        <v>28</v>
      </c>
      <c r="Y472" s="375" t="s">
        <v>2191</v>
      </c>
    </row>
    <row r="473" spans="1:25" s="359" customFormat="1" x14ac:dyDescent="0.25">
      <c r="A473" s="375" t="s">
        <v>2399</v>
      </c>
      <c r="B473" s="375">
        <v>487</v>
      </c>
      <c r="C473" s="375">
        <v>1</v>
      </c>
      <c r="D473" s="375"/>
      <c r="E473" s="375" t="s">
        <v>2400</v>
      </c>
      <c r="F473" s="375" t="s">
        <v>2401</v>
      </c>
      <c r="G473" s="375" t="s">
        <v>236</v>
      </c>
      <c r="H473" s="375" t="s">
        <v>214</v>
      </c>
      <c r="I473" s="439">
        <v>42198</v>
      </c>
      <c r="J473" s="439">
        <v>42095</v>
      </c>
      <c r="K473" s="439">
        <v>42460</v>
      </c>
      <c r="L473" s="375" t="s">
        <v>208</v>
      </c>
      <c r="M473" s="375" t="s">
        <v>209</v>
      </c>
      <c r="N473" s="439">
        <v>42213</v>
      </c>
      <c r="O473" s="375" t="s">
        <v>210</v>
      </c>
      <c r="P473" s="375" t="s">
        <v>214</v>
      </c>
      <c r="Q473" s="375" t="s">
        <v>215</v>
      </c>
      <c r="R473" s="375" t="s">
        <v>363</v>
      </c>
      <c r="S473" s="375" t="s">
        <v>212</v>
      </c>
      <c r="T473" s="375" t="s">
        <v>56</v>
      </c>
      <c r="U473" s="375"/>
      <c r="V473" s="440"/>
      <c r="W473" s="375">
        <v>50757</v>
      </c>
      <c r="X473" s="375" t="s">
        <v>28</v>
      </c>
      <c r="Y473" s="375" t="s">
        <v>2191</v>
      </c>
    </row>
    <row r="474" spans="1:25" s="359" customFormat="1" x14ac:dyDescent="0.25">
      <c r="A474" s="375" t="s">
        <v>2402</v>
      </c>
      <c r="B474" s="375">
        <v>498</v>
      </c>
      <c r="C474" s="375">
        <v>1</v>
      </c>
      <c r="D474" s="375"/>
      <c r="E474" s="375" t="s">
        <v>2403</v>
      </c>
      <c r="F474" s="375" t="s">
        <v>2404</v>
      </c>
      <c r="G474" s="375" t="s">
        <v>236</v>
      </c>
      <c r="H474" s="375" t="s">
        <v>214</v>
      </c>
      <c r="I474" s="439">
        <v>42212</v>
      </c>
      <c r="J474" s="439">
        <v>42095</v>
      </c>
      <c r="K474" s="439">
        <v>42460</v>
      </c>
      <c r="L474" s="375" t="s">
        <v>208</v>
      </c>
      <c r="M474" s="375" t="s">
        <v>209</v>
      </c>
      <c r="N474" s="439">
        <v>42213</v>
      </c>
      <c r="O474" s="375" t="s">
        <v>210</v>
      </c>
      <c r="P474" s="375" t="s">
        <v>214</v>
      </c>
      <c r="Q474" s="375" t="s">
        <v>215</v>
      </c>
      <c r="R474" s="375" t="s">
        <v>363</v>
      </c>
      <c r="S474" s="375" t="s">
        <v>212</v>
      </c>
      <c r="T474" s="375" t="s">
        <v>56</v>
      </c>
      <c r="U474" s="375"/>
      <c r="V474" s="440"/>
      <c r="W474" s="375">
        <v>571057</v>
      </c>
      <c r="X474" s="375" t="s">
        <v>28</v>
      </c>
      <c r="Y474" s="375" t="s">
        <v>2191</v>
      </c>
    </row>
    <row r="475" spans="1:25" s="359" customFormat="1" x14ac:dyDescent="0.25">
      <c r="A475" s="375" t="s">
        <v>2405</v>
      </c>
      <c r="B475" s="375">
        <v>499</v>
      </c>
      <c r="C475" s="375">
        <v>1</v>
      </c>
      <c r="D475" s="375"/>
      <c r="E475" s="375" t="s">
        <v>2406</v>
      </c>
      <c r="F475" s="375" t="s">
        <v>2407</v>
      </c>
      <c r="G475" s="375" t="s">
        <v>236</v>
      </c>
      <c r="H475" s="375" t="s">
        <v>214</v>
      </c>
      <c r="I475" s="439">
        <v>42212</v>
      </c>
      <c r="J475" s="439">
        <v>42095</v>
      </c>
      <c r="K475" s="439">
        <v>42460</v>
      </c>
      <c r="L475" s="375" t="s">
        <v>208</v>
      </c>
      <c r="M475" s="375" t="s">
        <v>209</v>
      </c>
      <c r="N475" s="439">
        <v>42213</v>
      </c>
      <c r="O475" s="375" t="s">
        <v>210</v>
      </c>
      <c r="P475" s="375" t="s">
        <v>214</v>
      </c>
      <c r="Q475" s="375" t="s">
        <v>215</v>
      </c>
      <c r="R475" s="375" t="s">
        <v>363</v>
      </c>
      <c r="S475" s="375" t="s">
        <v>212</v>
      </c>
      <c r="T475" s="375" t="s">
        <v>56</v>
      </c>
      <c r="U475" s="375"/>
      <c r="V475" s="440"/>
      <c r="W475" s="375">
        <v>569335</v>
      </c>
      <c r="X475" s="375" t="s">
        <v>28</v>
      </c>
      <c r="Y475" s="375" t="s">
        <v>2191</v>
      </c>
    </row>
    <row r="476" spans="1:25" s="359" customFormat="1" x14ac:dyDescent="0.25">
      <c r="A476" s="375" t="s">
        <v>2408</v>
      </c>
      <c r="B476" s="375">
        <v>731</v>
      </c>
      <c r="C476" s="375">
        <v>1</v>
      </c>
      <c r="D476" s="375"/>
      <c r="E476" s="375" t="s">
        <v>2409</v>
      </c>
      <c r="F476" s="375" t="s">
        <v>2410</v>
      </c>
      <c r="G476" s="375" t="s">
        <v>236</v>
      </c>
      <c r="H476" s="375" t="s">
        <v>214</v>
      </c>
      <c r="I476" s="439">
        <v>42198</v>
      </c>
      <c r="J476" s="439">
        <v>42095</v>
      </c>
      <c r="K476" s="439">
        <v>42460</v>
      </c>
      <c r="L476" s="375" t="s">
        <v>208</v>
      </c>
      <c r="M476" s="375" t="s">
        <v>209</v>
      </c>
      <c r="N476" s="439">
        <v>42213</v>
      </c>
      <c r="O476" s="375" t="s">
        <v>210</v>
      </c>
      <c r="P476" s="375" t="s">
        <v>214</v>
      </c>
      <c r="Q476" s="375" t="s">
        <v>215</v>
      </c>
      <c r="R476" s="375" t="s">
        <v>363</v>
      </c>
      <c r="S476" s="375" t="s">
        <v>212</v>
      </c>
      <c r="T476" s="375" t="s">
        <v>56</v>
      </c>
      <c r="U476" s="375"/>
      <c r="V476" s="440"/>
      <c r="W476" s="375">
        <v>579157</v>
      </c>
      <c r="X476" s="375" t="s">
        <v>28</v>
      </c>
      <c r="Y476" s="375" t="s">
        <v>2191</v>
      </c>
    </row>
    <row r="477" spans="1:25" s="359" customFormat="1" x14ac:dyDescent="0.25">
      <c r="A477" s="375" t="s">
        <v>2411</v>
      </c>
      <c r="B477" s="375">
        <v>802662</v>
      </c>
      <c r="C477" s="375">
        <v>1</v>
      </c>
      <c r="D477" s="375"/>
      <c r="E477" s="375" t="s">
        <v>2412</v>
      </c>
      <c r="F477" s="375" t="s">
        <v>2413</v>
      </c>
      <c r="G477" s="375" t="s">
        <v>236</v>
      </c>
      <c r="H477" s="375" t="s">
        <v>214</v>
      </c>
      <c r="I477" s="439">
        <v>42185</v>
      </c>
      <c r="J477" s="439">
        <v>42108</v>
      </c>
      <c r="K477" s="439">
        <v>42473</v>
      </c>
      <c r="L477" s="375" t="s">
        <v>208</v>
      </c>
      <c r="M477" s="375" t="s">
        <v>209</v>
      </c>
      <c r="N477" s="439">
        <v>42213</v>
      </c>
      <c r="O477" s="375" t="s">
        <v>210</v>
      </c>
      <c r="P477" s="375" t="s">
        <v>214</v>
      </c>
      <c r="Q477" s="375" t="s">
        <v>215</v>
      </c>
      <c r="R477" s="375" t="s">
        <v>363</v>
      </c>
      <c r="S477" s="375" t="s">
        <v>212</v>
      </c>
      <c r="T477" s="375" t="s">
        <v>56</v>
      </c>
      <c r="U477" s="441"/>
      <c r="V477" s="440"/>
      <c r="W477" s="375"/>
      <c r="X477" s="375" t="s">
        <v>28</v>
      </c>
      <c r="Y477" s="375" t="s">
        <v>2191</v>
      </c>
    </row>
    <row r="478" spans="1:25" s="359" customFormat="1" x14ac:dyDescent="0.25">
      <c r="A478" s="375" t="s">
        <v>2414</v>
      </c>
      <c r="B478" s="375" t="s">
        <v>2415</v>
      </c>
      <c r="C478" s="375">
        <v>2</v>
      </c>
      <c r="D478" s="375"/>
      <c r="E478" s="375" t="s">
        <v>2416</v>
      </c>
      <c r="F478" s="375" t="s">
        <v>2417</v>
      </c>
      <c r="G478" s="375" t="s">
        <v>1825</v>
      </c>
      <c r="H478" s="375" t="s">
        <v>214</v>
      </c>
      <c r="I478" s="439">
        <v>42198</v>
      </c>
      <c r="J478" s="439">
        <v>42095</v>
      </c>
      <c r="K478" s="439">
        <v>42460</v>
      </c>
      <c r="L478" s="375" t="s">
        <v>208</v>
      </c>
      <c r="M478" s="375" t="s">
        <v>209</v>
      </c>
      <c r="N478" s="439">
        <v>42213</v>
      </c>
      <c r="O478" s="375" t="s">
        <v>210</v>
      </c>
      <c r="P478" s="375" t="s">
        <v>214</v>
      </c>
      <c r="Q478" s="375" t="s">
        <v>215</v>
      </c>
      <c r="R478" s="375" t="s">
        <v>363</v>
      </c>
      <c r="S478" s="375" t="s">
        <v>212</v>
      </c>
      <c r="T478" s="375" t="s">
        <v>716</v>
      </c>
      <c r="U478" s="375"/>
      <c r="V478" s="440"/>
      <c r="W478" s="375"/>
      <c r="X478" s="375" t="s">
        <v>28</v>
      </c>
      <c r="Y478" s="375" t="s">
        <v>2191</v>
      </c>
    </row>
    <row r="479" spans="1:25" s="359" customFormat="1" x14ac:dyDescent="0.25">
      <c r="A479" s="375" t="s">
        <v>2418</v>
      </c>
      <c r="B479" s="375" t="s">
        <v>2419</v>
      </c>
      <c r="C479" s="375">
        <v>2</v>
      </c>
      <c r="D479" s="375"/>
      <c r="E479" s="375" t="s">
        <v>2420</v>
      </c>
      <c r="F479" s="375" t="s">
        <v>2421</v>
      </c>
      <c r="G479" s="375" t="s">
        <v>1825</v>
      </c>
      <c r="H479" s="375" t="s">
        <v>214</v>
      </c>
      <c r="I479" s="439">
        <v>42198</v>
      </c>
      <c r="J479" s="439">
        <v>42095</v>
      </c>
      <c r="K479" s="439">
        <v>42460</v>
      </c>
      <c r="L479" s="375" t="s">
        <v>208</v>
      </c>
      <c r="M479" s="375" t="s">
        <v>209</v>
      </c>
      <c r="N479" s="439">
        <v>42213</v>
      </c>
      <c r="O479" s="375" t="s">
        <v>210</v>
      </c>
      <c r="P479" s="375" t="s">
        <v>214</v>
      </c>
      <c r="Q479" s="375" t="s">
        <v>215</v>
      </c>
      <c r="R479" s="375" t="s">
        <v>363</v>
      </c>
      <c r="S479" s="375" t="s">
        <v>212</v>
      </c>
      <c r="T479" s="375" t="s">
        <v>56</v>
      </c>
      <c r="U479" s="441"/>
      <c r="V479" s="440"/>
      <c r="W479" s="375"/>
      <c r="X479" s="375" t="s">
        <v>28</v>
      </c>
      <c r="Y479" s="375" t="s">
        <v>2191</v>
      </c>
    </row>
    <row r="480" spans="1:25" s="359" customFormat="1" x14ac:dyDescent="0.25">
      <c r="A480" s="375" t="s">
        <v>2422</v>
      </c>
      <c r="B480" s="375" t="s">
        <v>2423</v>
      </c>
      <c r="C480" s="375">
        <v>2</v>
      </c>
      <c r="D480" s="375"/>
      <c r="E480" s="375" t="s">
        <v>2424</v>
      </c>
      <c r="F480" s="375" t="s">
        <v>2425</v>
      </c>
      <c r="G480" s="375" t="s">
        <v>1825</v>
      </c>
      <c r="H480" s="375" t="s">
        <v>214</v>
      </c>
      <c r="I480" s="439">
        <v>42205</v>
      </c>
      <c r="J480" s="439">
        <v>42095</v>
      </c>
      <c r="K480" s="439">
        <v>42460</v>
      </c>
      <c r="L480" s="375" t="s">
        <v>208</v>
      </c>
      <c r="M480" s="375" t="s">
        <v>209</v>
      </c>
      <c r="N480" s="439">
        <v>42213</v>
      </c>
      <c r="O480" s="375" t="s">
        <v>210</v>
      </c>
      <c r="P480" s="375" t="s">
        <v>214</v>
      </c>
      <c r="Q480" s="375" t="s">
        <v>211</v>
      </c>
      <c r="R480" s="375" t="s">
        <v>363</v>
      </c>
      <c r="S480" s="375" t="s">
        <v>212</v>
      </c>
      <c r="T480" s="375" t="s">
        <v>739</v>
      </c>
      <c r="U480" s="441"/>
      <c r="V480" s="440"/>
      <c r="W480" s="375"/>
      <c r="X480" s="375" t="s">
        <v>28</v>
      </c>
      <c r="Y480" s="375" t="s">
        <v>2191</v>
      </c>
    </row>
    <row r="481" spans="1:25" s="359" customFormat="1" x14ac:dyDescent="0.25">
      <c r="A481" s="375" t="s">
        <v>2426</v>
      </c>
      <c r="B481" s="375" t="s">
        <v>2427</v>
      </c>
      <c r="C481" s="375">
        <v>1</v>
      </c>
      <c r="D481" s="375"/>
      <c r="E481" s="375" t="s">
        <v>2428</v>
      </c>
      <c r="F481" s="375" t="s">
        <v>2429</v>
      </c>
      <c r="G481" s="375" t="s">
        <v>1825</v>
      </c>
      <c r="H481" s="375" t="s">
        <v>214</v>
      </c>
      <c r="I481" s="439">
        <v>42198</v>
      </c>
      <c r="J481" s="439">
        <v>42095</v>
      </c>
      <c r="K481" s="439">
        <v>42460</v>
      </c>
      <c r="L481" s="375" t="s">
        <v>208</v>
      </c>
      <c r="M481" s="375" t="s">
        <v>209</v>
      </c>
      <c r="N481" s="439">
        <v>42213</v>
      </c>
      <c r="O481" s="375" t="s">
        <v>210</v>
      </c>
      <c r="P481" s="375" t="s">
        <v>214</v>
      </c>
      <c r="Q481" s="375" t="s">
        <v>215</v>
      </c>
      <c r="R481" s="375" t="s">
        <v>363</v>
      </c>
      <c r="S481" s="375" t="s">
        <v>212</v>
      </c>
      <c r="T481" s="375" t="s">
        <v>739</v>
      </c>
      <c r="U481" s="441"/>
      <c r="V481" s="440"/>
      <c r="W481" s="375">
        <v>15028</v>
      </c>
      <c r="X481" s="375" t="s">
        <v>28</v>
      </c>
      <c r="Y481" s="375" t="s">
        <v>2191</v>
      </c>
    </row>
    <row r="482" spans="1:25" s="359" customFormat="1" x14ac:dyDescent="0.25">
      <c r="A482" s="375" t="s">
        <v>2430</v>
      </c>
      <c r="B482" s="375" t="s">
        <v>2431</v>
      </c>
      <c r="C482" s="375">
        <v>1</v>
      </c>
      <c r="D482" s="375"/>
      <c r="E482" s="375" t="s">
        <v>2432</v>
      </c>
      <c r="F482" s="375" t="s">
        <v>2433</v>
      </c>
      <c r="G482" s="375" t="s">
        <v>1825</v>
      </c>
      <c r="H482" s="375" t="s">
        <v>214</v>
      </c>
      <c r="I482" s="439">
        <v>42198</v>
      </c>
      <c r="J482" s="439">
        <v>42095</v>
      </c>
      <c r="K482" s="439">
        <v>42460</v>
      </c>
      <c r="L482" s="375" t="s">
        <v>208</v>
      </c>
      <c r="M482" s="375" t="s">
        <v>209</v>
      </c>
      <c r="N482" s="439">
        <v>42213</v>
      </c>
      <c r="O482" s="375" t="s">
        <v>210</v>
      </c>
      <c r="P482" s="375" t="s">
        <v>214</v>
      </c>
      <c r="Q482" s="375" t="s">
        <v>215</v>
      </c>
      <c r="R482" s="375" t="s">
        <v>363</v>
      </c>
      <c r="S482" s="375" t="s">
        <v>212</v>
      </c>
      <c r="T482" s="375" t="s">
        <v>243</v>
      </c>
      <c r="U482" s="441"/>
      <c r="V482" s="440"/>
      <c r="W482" s="375"/>
      <c r="X482" s="375" t="s">
        <v>28</v>
      </c>
      <c r="Y482" s="375" t="s">
        <v>2191</v>
      </c>
    </row>
    <row r="483" spans="1:25" s="359" customFormat="1" x14ac:dyDescent="0.25">
      <c r="A483" s="375" t="s">
        <v>2434</v>
      </c>
      <c r="B483" s="375" t="s">
        <v>2435</v>
      </c>
      <c r="C483" s="375">
        <v>3</v>
      </c>
      <c r="D483" s="375"/>
      <c r="E483" s="375" t="s">
        <v>2436</v>
      </c>
      <c r="F483" s="375" t="s">
        <v>2437</v>
      </c>
      <c r="G483" s="375" t="s">
        <v>1825</v>
      </c>
      <c r="H483" s="375" t="s">
        <v>214</v>
      </c>
      <c r="I483" s="439">
        <v>42212</v>
      </c>
      <c r="J483" s="439">
        <v>42083</v>
      </c>
      <c r="K483" s="439">
        <v>42448</v>
      </c>
      <c r="L483" s="375" t="s">
        <v>208</v>
      </c>
      <c r="M483" s="375" t="s">
        <v>209</v>
      </c>
      <c r="N483" s="439">
        <v>42213</v>
      </c>
      <c r="O483" s="375" t="s">
        <v>210</v>
      </c>
      <c r="P483" s="375" t="s">
        <v>214</v>
      </c>
      <c r="Q483" s="375" t="s">
        <v>215</v>
      </c>
      <c r="R483" s="375" t="s">
        <v>211</v>
      </c>
      <c r="S483" s="375" t="s">
        <v>212</v>
      </c>
      <c r="T483" s="375" t="s">
        <v>56</v>
      </c>
      <c r="U483" s="441"/>
      <c r="V483" s="440"/>
      <c r="W483" s="375">
        <v>820307</v>
      </c>
      <c r="X483" s="375" t="s">
        <v>28</v>
      </c>
      <c r="Y483" s="375" t="s">
        <v>2191</v>
      </c>
    </row>
    <row r="484" spans="1:25" s="359" customFormat="1" x14ac:dyDescent="0.25">
      <c r="A484" s="375" t="s">
        <v>2438</v>
      </c>
      <c r="B484" s="375" t="s">
        <v>2439</v>
      </c>
      <c r="C484" s="375">
        <v>2</v>
      </c>
      <c r="D484" s="375"/>
      <c r="E484" s="375" t="s">
        <v>2440</v>
      </c>
      <c r="F484" s="375" t="s">
        <v>2441</v>
      </c>
      <c r="G484" s="375" t="s">
        <v>1825</v>
      </c>
      <c r="H484" s="375" t="s">
        <v>214</v>
      </c>
      <c r="I484" s="439">
        <v>42198</v>
      </c>
      <c r="J484" s="439">
        <v>42095</v>
      </c>
      <c r="K484" s="439">
        <v>42460</v>
      </c>
      <c r="L484" s="375" t="s">
        <v>208</v>
      </c>
      <c r="M484" s="375" t="s">
        <v>209</v>
      </c>
      <c r="N484" s="439">
        <v>42213</v>
      </c>
      <c r="O484" s="375" t="s">
        <v>210</v>
      </c>
      <c r="P484" s="375" t="s">
        <v>214</v>
      </c>
      <c r="Q484" s="375" t="s">
        <v>215</v>
      </c>
      <c r="R484" s="375" t="s">
        <v>363</v>
      </c>
      <c r="S484" s="375" t="s">
        <v>212</v>
      </c>
      <c r="T484" s="375" t="s">
        <v>56</v>
      </c>
      <c r="U484" s="441"/>
      <c r="V484" s="440"/>
      <c r="W484" s="375"/>
      <c r="X484" s="375" t="s">
        <v>28</v>
      </c>
      <c r="Y484" s="375" t="s">
        <v>2191</v>
      </c>
    </row>
    <row r="485" spans="1:25" s="359" customFormat="1" x14ac:dyDescent="0.25">
      <c r="A485" s="375" t="s">
        <v>2442</v>
      </c>
      <c r="B485" s="375" t="s">
        <v>2443</v>
      </c>
      <c r="C485" s="375">
        <v>2</v>
      </c>
      <c r="D485" s="375"/>
      <c r="E485" s="375" t="s">
        <v>2444</v>
      </c>
      <c r="F485" s="375" t="s">
        <v>2445</v>
      </c>
      <c r="G485" s="375" t="s">
        <v>1825</v>
      </c>
      <c r="H485" s="375" t="s">
        <v>214</v>
      </c>
      <c r="I485" s="439">
        <v>42198</v>
      </c>
      <c r="J485" s="439">
        <v>42095</v>
      </c>
      <c r="K485" s="439">
        <v>42460</v>
      </c>
      <c r="L485" s="375" t="s">
        <v>208</v>
      </c>
      <c r="M485" s="375" t="s">
        <v>209</v>
      </c>
      <c r="N485" s="439">
        <v>42213</v>
      </c>
      <c r="O485" s="375" t="s">
        <v>210</v>
      </c>
      <c r="P485" s="375" t="s">
        <v>214</v>
      </c>
      <c r="Q485" s="375" t="s">
        <v>215</v>
      </c>
      <c r="R485" s="375" t="s">
        <v>211</v>
      </c>
      <c r="S485" s="375" t="s">
        <v>212</v>
      </c>
      <c r="T485" s="375" t="s">
        <v>56</v>
      </c>
      <c r="U485" s="441"/>
      <c r="V485" s="440"/>
      <c r="W485" s="375"/>
      <c r="X485" s="375" t="s">
        <v>28</v>
      </c>
      <c r="Y485" s="375" t="s">
        <v>2191</v>
      </c>
    </row>
    <row r="486" spans="1:25" s="359" customFormat="1" x14ac:dyDescent="0.25">
      <c r="A486" s="375" t="s">
        <v>2446</v>
      </c>
      <c r="B486" s="375" t="s">
        <v>2447</v>
      </c>
      <c r="C486" s="375">
        <v>1</v>
      </c>
      <c r="D486" s="375"/>
      <c r="E486" s="375" t="s">
        <v>2448</v>
      </c>
      <c r="F486" s="375" t="s">
        <v>2449</v>
      </c>
      <c r="G486" s="375" t="s">
        <v>1825</v>
      </c>
      <c r="H486" s="375" t="s">
        <v>214</v>
      </c>
      <c r="I486" s="439">
        <v>42198</v>
      </c>
      <c r="J486" s="439">
        <v>42095</v>
      </c>
      <c r="K486" s="439">
        <v>42460</v>
      </c>
      <c r="L486" s="375" t="s">
        <v>208</v>
      </c>
      <c r="M486" s="375" t="s">
        <v>209</v>
      </c>
      <c r="N486" s="439">
        <v>42213</v>
      </c>
      <c r="O486" s="375" t="s">
        <v>210</v>
      </c>
      <c r="P486" s="375" t="s">
        <v>214</v>
      </c>
      <c r="Q486" s="375" t="s">
        <v>215</v>
      </c>
      <c r="R486" s="375" t="s">
        <v>363</v>
      </c>
      <c r="S486" s="375" t="s">
        <v>212</v>
      </c>
      <c r="T486" s="375" t="s">
        <v>56</v>
      </c>
      <c r="U486" s="375"/>
      <c r="V486" s="440"/>
      <c r="W486" s="375"/>
      <c r="X486" s="375" t="s">
        <v>28</v>
      </c>
      <c r="Y486" s="375" t="s">
        <v>2191</v>
      </c>
    </row>
    <row r="487" spans="1:25" s="359" customFormat="1" x14ac:dyDescent="0.25">
      <c r="A487" s="375" t="s">
        <v>2450</v>
      </c>
      <c r="B487" s="375" t="s">
        <v>2451</v>
      </c>
      <c r="C487" s="375">
        <v>2</v>
      </c>
      <c r="D487" s="375"/>
      <c r="E487" s="375" t="s">
        <v>2452</v>
      </c>
      <c r="F487" s="375" t="s">
        <v>2453</v>
      </c>
      <c r="G487" s="375" t="s">
        <v>1825</v>
      </c>
      <c r="H487" s="375" t="s">
        <v>214</v>
      </c>
      <c r="I487" s="439">
        <v>42212</v>
      </c>
      <c r="J487" s="439">
        <v>42083</v>
      </c>
      <c r="K487" s="439">
        <v>42448</v>
      </c>
      <c r="L487" s="375" t="s">
        <v>208</v>
      </c>
      <c r="M487" s="375" t="s">
        <v>209</v>
      </c>
      <c r="N487" s="439">
        <v>42213</v>
      </c>
      <c r="O487" s="375" t="s">
        <v>210</v>
      </c>
      <c r="P487" s="375" t="s">
        <v>214</v>
      </c>
      <c r="Q487" s="375" t="s">
        <v>215</v>
      </c>
      <c r="R487" s="375" t="s">
        <v>211</v>
      </c>
      <c r="S487" s="375" t="s">
        <v>212</v>
      </c>
      <c r="T487" s="375" t="s">
        <v>56</v>
      </c>
      <c r="U487" s="441"/>
      <c r="V487" s="440"/>
      <c r="W487" s="375"/>
      <c r="X487" s="375" t="s">
        <v>28</v>
      </c>
      <c r="Y487" s="375" t="s">
        <v>2191</v>
      </c>
    </row>
    <row r="488" spans="1:25" s="359" customFormat="1" x14ac:dyDescent="0.25">
      <c r="A488" s="375" t="s">
        <v>2454</v>
      </c>
      <c r="B488" s="375" t="s">
        <v>2455</v>
      </c>
      <c r="C488" s="375">
        <v>2</v>
      </c>
      <c r="D488" s="375"/>
      <c r="E488" s="375" t="s">
        <v>2456</v>
      </c>
      <c r="F488" s="375" t="s">
        <v>2457</v>
      </c>
      <c r="G488" s="375" t="s">
        <v>1825</v>
      </c>
      <c r="H488" s="375" t="s">
        <v>214</v>
      </c>
      <c r="I488" s="439">
        <v>42212</v>
      </c>
      <c r="J488" s="439">
        <v>42095</v>
      </c>
      <c r="K488" s="439">
        <v>42460</v>
      </c>
      <c r="L488" s="375" t="s">
        <v>208</v>
      </c>
      <c r="M488" s="375" t="s">
        <v>209</v>
      </c>
      <c r="N488" s="439">
        <v>42213</v>
      </c>
      <c r="O488" s="375" t="s">
        <v>210</v>
      </c>
      <c r="P488" s="375" t="s">
        <v>214</v>
      </c>
      <c r="Q488" s="375" t="s">
        <v>215</v>
      </c>
      <c r="R488" s="375" t="s">
        <v>363</v>
      </c>
      <c r="S488" s="375" t="s">
        <v>212</v>
      </c>
      <c r="T488" s="375" t="s">
        <v>56</v>
      </c>
      <c r="U488" s="375"/>
      <c r="V488" s="440"/>
      <c r="W488" s="375"/>
      <c r="X488" s="375" t="s">
        <v>28</v>
      </c>
      <c r="Y488" s="375" t="s">
        <v>2191</v>
      </c>
    </row>
    <row r="489" spans="1:25" s="359" customFormat="1" x14ac:dyDescent="0.25">
      <c r="A489" s="375" t="s">
        <v>2458</v>
      </c>
      <c r="B489" s="375" t="s">
        <v>2459</v>
      </c>
      <c r="C489" s="375">
        <v>2</v>
      </c>
      <c r="D489" s="375"/>
      <c r="E489" s="375" t="s">
        <v>2460</v>
      </c>
      <c r="F489" s="375" t="s">
        <v>2461</v>
      </c>
      <c r="G489" s="375" t="s">
        <v>1825</v>
      </c>
      <c r="H489" s="375" t="s">
        <v>214</v>
      </c>
      <c r="I489" s="439">
        <v>42212</v>
      </c>
      <c r="J489" s="439">
        <v>42083</v>
      </c>
      <c r="K489" s="439">
        <v>42448</v>
      </c>
      <c r="L489" s="375" t="s">
        <v>208</v>
      </c>
      <c r="M489" s="375" t="s">
        <v>209</v>
      </c>
      <c r="N489" s="439">
        <v>42213</v>
      </c>
      <c r="O489" s="375" t="s">
        <v>210</v>
      </c>
      <c r="P489" s="375" t="s">
        <v>214</v>
      </c>
      <c r="Q489" s="375" t="s">
        <v>215</v>
      </c>
      <c r="R489" s="375" t="s">
        <v>363</v>
      </c>
      <c r="S489" s="375" t="s">
        <v>212</v>
      </c>
      <c r="T489" s="375" t="s">
        <v>56</v>
      </c>
      <c r="U489" s="375"/>
      <c r="V489" s="440"/>
      <c r="W489" s="375">
        <v>157582</v>
      </c>
      <c r="X489" s="375" t="s">
        <v>28</v>
      </c>
      <c r="Y489" s="375" t="s">
        <v>2191</v>
      </c>
    </row>
    <row r="490" spans="1:25" s="359" customFormat="1" x14ac:dyDescent="0.25">
      <c r="A490" s="375" t="s">
        <v>2462</v>
      </c>
      <c r="B490" s="375" t="s">
        <v>2463</v>
      </c>
      <c r="C490" s="375">
        <v>1</v>
      </c>
      <c r="D490" s="375"/>
      <c r="E490" s="375" t="s">
        <v>2464</v>
      </c>
      <c r="F490" s="375" t="s">
        <v>2465</v>
      </c>
      <c r="G490" s="375" t="s">
        <v>1825</v>
      </c>
      <c r="H490" s="375" t="s">
        <v>214</v>
      </c>
      <c r="I490" s="439">
        <v>42212</v>
      </c>
      <c r="J490" s="439">
        <v>42095</v>
      </c>
      <c r="K490" s="439">
        <v>42460</v>
      </c>
      <c r="L490" s="375" t="s">
        <v>208</v>
      </c>
      <c r="M490" s="375" t="s">
        <v>209</v>
      </c>
      <c r="N490" s="439">
        <v>42213</v>
      </c>
      <c r="O490" s="375" t="s">
        <v>210</v>
      </c>
      <c r="P490" s="375" t="s">
        <v>214</v>
      </c>
      <c r="Q490" s="375" t="s">
        <v>215</v>
      </c>
      <c r="R490" s="375" t="s">
        <v>363</v>
      </c>
      <c r="S490" s="375" t="s">
        <v>212</v>
      </c>
      <c r="T490" s="375" t="s">
        <v>56</v>
      </c>
      <c r="U490" s="375"/>
      <c r="V490" s="440"/>
      <c r="W490" s="375"/>
      <c r="X490" s="375" t="s">
        <v>28</v>
      </c>
      <c r="Y490" s="375" t="s">
        <v>2191</v>
      </c>
    </row>
    <row r="491" spans="1:25" s="359" customFormat="1" x14ac:dyDescent="0.25">
      <c r="A491" s="375" t="s">
        <v>2466</v>
      </c>
      <c r="B491" s="375" t="s">
        <v>2467</v>
      </c>
      <c r="C491" s="375">
        <v>1</v>
      </c>
      <c r="D491" s="375"/>
      <c r="E491" s="375" t="s">
        <v>2468</v>
      </c>
      <c r="F491" s="375" t="s">
        <v>2469</v>
      </c>
      <c r="G491" s="375" t="s">
        <v>1825</v>
      </c>
      <c r="H491" s="375" t="s">
        <v>214</v>
      </c>
      <c r="I491" s="439">
        <v>42212</v>
      </c>
      <c r="J491" s="439">
        <v>42095</v>
      </c>
      <c r="K491" s="439">
        <v>42460</v>
      </c>
      <c r="L491" s="375" t="s">
        <v>208</v>
      </c>
      <c r="M491" s="375" t="s">
        <v>209</v>
      </c>
      <c r="N491" s="439">
        <v>42213</v>
      </c>
      <c r="O491" s="375" t="s">
        <v>210</v>
      </c>
      <c r="P491" s="375" t="s">
        <v>214</v>
      </c>
      <c r="Q491" s="375" t="s">
        <v>215</v>
      </c>
      <c r="R491" s="375" t="s">
        <v>363</v>
      </c>
      <c r="S491" s="375" t="s">
        <v>212</v>
      </c>
      <c r="T491" s="375" t="s">
        <v>56</v>
      </c>
      <c r="U491" s="375"/>
      <c r="V491" s="440"/>
      <c r="W491" s="375"/>
      <c r="X491" s="375" t="s">
        <v>28</v>
      </c>
      <c r="Y491" s="375" t="s">
        <v>2191</v>
      </c>
    </row>
    <row r="492" spans="1:25" s="359" customFormat="1" x14ac:dyDescent="0.25">
      <c r="A492" s="375" t="s">
        <v>2470</v>
      </c>
      <c r="B492" s="375" t="s">
        <v>2471</v>
      </c>
      <c r="C492" s="375">
        <v>2</v>
      </c>
      <c r="D492" s="375"/>
      <c r="E492" s="375" t="s">
        <v>2472</v>
      </c>
      <c r="F492" s="375" t="s">
        <v>2473</v>
      </c>
      <c r="G492" s="375" t="s">
        <v>1825</v>
      </c>
      <c r="H492" s="375" t="s">
        <v>214</v>
      </c>
      <c r="I492" s="439">
        <v>42212</v>
      </c>
      <c r="J492" s="439">
        <v>42083</v>
      </c>
      <c r="K492" s="439">
        <v>42448</v>
      </c>
      <c r="L492" s="375" t="s">
        <v>208</v>
      </c>
      <c r="M492" s="375" t="s">
        <v>209</v>
      </c>
      <c r="N492" s="439">
        <v>42213</v>
      </c>
      <c r="O492" s="375" t="s">
        <v>210</v>
      </c>
      <c r="P492" s="375" t="s">
        <v>214</v>
      </c>
      <c r="Q492" s="375" t="s">
        <v>1857</v>
      </c>
      <c r="R492" s="375" t="s">
        <v>363</v>
      </c>
      <c r="S492" s="375" t="s">
        <v>212</v>
      </c>
      <c r="T492" s="375" t="s">
        <v>56</v>
      </c>
      <c r="U492" s="375"/>
      <c r="V492" s="440"/>
      <c r="W492" s="375"/>
      <c r="X492" s="375" t="s">
        <v>28</v>
      </c>
      <c r="Y492" s="375" t="s">
        <v>2191</v>
      </c>
    </row>
    <row r="493" spans="1:25" s="359" customFormat="1" x14ac:dyDescent="0.25">
      <c r="A493" s="375" t="s">
        <v>2474</v>
      </c>
      <c r="B493" s="375" t="s">
        <v>2475</v>
      </c>
      <c r="C493" s="375">
        <v>2</v>
      </c>
      <c r="D493" s="375"/>
      <c r="E493" s="375" t="s">
        <v>2476</v>
      </c>
      <c r="F493" s="375" t="s">
        <v>2477</v>
      </c>
      <c r="G493" s="375" t="s">
        <v>1825</v>
      </c>
      <c r="H493" s="375" t="s">
        <v>214</v>
      </c>
      <c r="I493" s="439">
        <v>42213</v>
      </c>
      <c r="J493" s="439">
        <v>42083</v>
      </c>
      <c r="K493" s="439">
        <v>42448</v>
      </c>
      <c r="L493" s="375" t="s">
        <v>208</v>
      </c>
      <c r="M493" s="375" t="s">
        <v>209</v>
      </c>
      <c r="N493" s="439">
        <v>42213</v>
      </c>
      <c r="O493" s="375" t="s">
        <v>210</v>
      </c>
      <c r="P493" s="375" t="s">
        <v>214</v>
      </c>
      <c r="Q493" s="375" t="s">
        <v>1857</v>
      </c>
      <c r="R493" s="375" t="s">
        <v>363</v>
      </c>
      <c r="S493" s="375" t="s">
        <v>212</v>
      </c>
      <c r="T493" s="375" t="s">
        <v>56</v>
      </c>
      <c r="U493" s="441"/>
      <c r="V493" s="440"/>
      <c r="W493" s="375"/>
      <c r="X493" s="375" t="s">
        <v>28</v>
      </c>
      <c r="Y493" s="375" t="s">
        <v>2191</v>
      </c>
    </row>
    <row r="494" spans="1:25" s="359" customFormat="1" x14ac:dyDescent="0.25">
      <c r="A494" s="375" t="s">
        <v>2478</v>
      </c>
      <c r="B494" s="375" t="s">
        <v>2479</v>
      </c>
      <c r="C494" s="375">
        <v>1</v>
      </c>
      <c r="D494" s="375"/>
      <c r="E494" s="375" t="s">
        <v>2480</v>
      </c>
      <c r="F494" s="375" t="s">
        <v>2481</v>
      </c>
      <c r="G494" s="375" t="s">
        <v>1825</v>
      </c>
      <c r="H494" s="375" t="s">
        <v>214</v>
      </c>
      <c r="I494" s="439">
        <v>42212</v>
      </c>
      <c r="J494" s="439">
        <v>42083</v>
      </c>
      <c r="K494" s="439">
        <v>42448</v>
      </c>
      <c r="L494" s="375" t="s">
        <v>208</v>
      </c>
      <c r="M494" s="375" t="s">
        <v>209</v>
      </c>
      <c r="N494" s="439">
        <v>42213</v>
      </c>
      <c r="O494" s="375" t="s">
        <v>210</v>
      </c>
      <c r="P494" s="375" t="s">
        <v>214</v>
      </c>
      <c r="Q494" s="375" t="s">
        <v>215</v>
      </c>
      <c r="R494" s="375" t="s">
        <v>363</v>
      </c>
      <c r="S494" s="375" t="s">
        <v>212</v>
      </c>
      <c r="T494" s="375" t="s">
        <v>56</v>
      </c>
      <c r="U494" s="441"/>
      <c r="V494" s="440"/>
      <c r="W494" s="375">
        <v>159403</v>
      </c>
      <c r="X494" s="375" t="s">
        <v>28</v>
      </c>
      <c r="Y494" s="375" t="s">
        <v>2191</v>
      </c>
    </row>
    <row r="495" spans="1:25" s="359" customFormat="1" x14ac:dyDescent="0.25">
      <c r="A495" s="375" t="s">
        <v>2482</v>
      </c>
      <c r="B495" s="375" t="s">
        <v>2483</v>
      </c>
      <c r="C495" s="375">
        <v>5</v>
      </c>
      <c r="D495" s="375">
        <v>404843</v>
      </c>
      <c r="E495" s="375" t="s">
        <v>2484</v>
      </c>
      <c r="F495" s="375" t="s">
        <v>2485</v>
      </c>
      <c r="G495" s="375" t="s">
        <v>224</v>
      </c>
      <c r="H495" s="375" t="s">
        <v>214</v>
      </c>
      <c r="I495" s="439">
        <v>42192</v>
      </c>
      <c r="J495" s="439">
        <v>42069</v>
      </c>
      <c r="K495" s="439">
        <v>42434</v>
      </c>
      <c r="L495" s="375" t="s">
        <v>208</v>
      </c>
      <c r="M495" s="375" t="s">
        <v>209</v>
      </c>
      <c r="N495" s="439">
        <v>42213</v>
      </c>
      <c r="O495" s="375" t="s">
        <v>210</v>
      </c>
      <c r="P495" s="375" t="s">
        <v>214</v>
      </c>
      <c r="Q495" s="375" t="s">
        <v>1857</v>
      </c>
      <c r="R495" s="375" t="s">
        <v>363</v>
      </c>
      <c r="S495" s="375" t="s">
        <v>350</v>
      </c>
      <c r="T495" s="375" t="s">
        <v>1558</v>
      </c>
      <c r="U495" s="441"/>
      <c r="V495" s="440"/>
      <c r="W495" s="375"/>
      <c r="X495" s="375" t="s">
        <v>28</v>
      </c>
      <c r="Y495" s="375" t="s">
        <v>2191</v>
      </c>
    </row>
    <row r="496" spans="1:25" s="359" customFormat="1" x14ac:dyDescent="0.25">
      <c r="A496" s="375" t="s">
        <v>2486</v>
      </c>
      <c r="B496" s="375" t="s">
        <v>2487</v>
      </c>
      <c r="C496" s="375">
        <v>1</v>
      </c>
      <c r="D496" s="375"/>
      <c r="E496" s="375" t="s">
        <v>2488</v>
      </c>
      <c r="F496" s="375" t="s">
        <v>2489</v>
      </c>
      <c r="G496" s="375" t="s">
        <v>1825</v>
      </c>
      <c r="H496" s="375" t="s">
        <v>214</v>
      </c>
      <c r="I496" s="439">
        <v>42198</v>
      </c>
      <c r="J496" s="439">
        <v>42095</v>
      </c>
      <c r="K496" s="439">
        <v>42460</v>
      </c>
      <c r="L496" s="375" t="s">
        <v>208</v>
      </c>
      <c r="M496" s="375" t="s">
        <v>209</v>
      </c>
      <c r="N496" s="439">
        <v>42213</v>
      </c>
      <c r="O496" s="375" t="s">
        <v>210</v>
      </c>
      <c r="P496" s="375" t="s">
        <v>214</v>
      </c>
      <c r="Q496" s="375" t="s">
        <v>215</v>
      </c>
      <c r="R496" s="375" t="s">
        <v>363</v>
      </c>
      <c r="S496" s="375" t="s">
        <v>212</v>
      </c>
      <c r="T496" s="375" t="s">
        <v>56</v>
      </c>
      <c r="U496" s="441"/>
      <c r="V496" s="440"/>
      <c r="W496" s="375">
        <v>160119</v>
      </c>
      <c r="X496" s="375" t="s">
        <v>28</v>
      </c>
      <c r="Y496" s="375" t="s">
        <v>2191</v>
      </c>
    </row>
    <row r="497" spans="1:25" s="359" customFormat="1" x14ac:dyDescent="0.25">
      <c r="A497" s="375" t="s">
        <v>2490</v>
      </c>
      <c r="B497" s="375" t="s">
        <v>2491</v>
      </c>
      <c r="C497" s="375">
        <v>1</v>
      </c>
      <c r="D497" s="375"/>
      <c r="E497" s="375" t="s">
        <v>2492</v>
      </c>
      <c r="F497" s="375" t="s">
        <v>2493</v>
      </c>
      <c r="G497" s="375" t="s">
        <v>1825</v>
      </c>
      <c r="H497" s="375" t="s">
        <v>214</v>
      </c>
      <c r="I497" s="439">
        <v>42198</v>
      </c>
      <c r="J497" s="439">
        <v>42095</v>
      </c>
      <c r="K497" s="439">
        <v>42460</v>
      </c>
      <c r="L497" s="375" t="s">
        <v>208</v>
      </c>
      <c r="M497" s="375" t="s">
        <v>209</v>
      </c>
      <c r="N497" s="439">
        <v>42213</v>
      </c>
      <c r="O497" s="375" t="s">
        <v>210</v>
      </c>
      <c r="P497" s="375" t="s">
        <v>214</v>
      </c>
      <c r="Q497" s="375" t="s">
        <v>215</v>
      </c>
      <c r="R497" s="375" t="s">
        <v>211</v>
      </c>
      <c r="S497" s="375" t="s">
        <v>212</v>
      </c>
      <c r="T497" s="375" t="s">
        <v>56</v>
      </c>
      <c r="U497" s="441"/>
      <c r="V497" s="440"/>
      <c r="W497" s="375"/>
      <c r="X497" s="375" t="s">
        <v>28</v>
      </c>
      <c r="Y497" s="375" t="s">
        <v>2191</v>
      </c>
    </row>
    <row r="498" spans="1:25" s="359" customFormat="1" x14ac:dyDescent="0.25">
      <c r="A498" s="375" t="s">
        <v>2494</v>
      </c>
      <c r="B498" s="375" t="s">
        <v>2495</v>
      </c>
      <c r="C498" s="375">
        <v>1</v>
      </c>
      <c r="D498" s="375"/>
      <c r="E498" s="375" t="s">
        <v>2496</v>
      </c>
      <c r="F498" s="375" t="s">
        <v>2497</v>
      </c>
      <c r="G498" s="375" t="s">
        <v>1825</v>
      </c>
      <c r="H498" s="375" t="s">
        <v>214</v>
      </c>
      <c r="I498" s="439">
        <v>42212</v>
      </c>
      <c r="J498" s="439">
        <v>42095</v>
      </c>
      <c r="K498" s="439">
        <v>42460</v>
      </c>
      <c r="L498" s="375" t="s">
        <v>208</v>
      </c>
      <c r="M498" s="375" t="s">
        <v>209</v>
      </c>
      <c r="N498" s="439">
        <v>42213</v>
      </c>
      <c r="O498" s="375" t="s">
        <v>210</v>
      </c>
      <c r="P498" s="375" t="s">
        <v>214</v>
      </c>
      <c r="Q498" s="375" t="s">
        <v>215</v>
      </c>
      <c r="R498" s="375" t="s">
        <v>363</v>
      </c>
      <c r="S498" s="375" t="s">
        <v>212</v>
      </c>
      <c r="T498" s="375" t="s">
        <v>56</v>
      </c>
      <c r="U498" s="441"/>
      <c r="V498" s="440"/>
      <c r="W498" s="375"/>
      <c r="X498" s="375" t="s">
        <v>28</v>
      </c>
      <c r="Y498" s="375" t="s">
        <v>2191</v>
      </c>
    </row>
    <row r="499" spans="1:25" s="359" customFormat="1" x14ac:dyDescent="0.25">
      <c r="A499" s="375" t="s">
        <v>2498</v>
      </c>
      <c r="B499" s="375" t="s">
        <v>2499</v>
      </c>
      <c r="C499" s="375">
        <v>1</v>
      </c>
      <c r="D499" s="375"/>
      <c r="E499" s="375" t="s">
        <v>2500</v>
      </c>
      <c r="F499" s="375" t="s">
        <v>2501</v>
      </c>
      <c r="G499" s="375" t="s">
        <v>224</v>
      </c>
      <c r="H499" s="375" t="s">
        <v>214</v>
      </c>
      <c r="I499" s="439">
        <v>42212</v>
      </c>
      <c r="J499" s="439">
        <v>42095</v>
      </c>
      <c r="K499" s="439">
        <v>42460</v>
      </c>
      <c r="L499" s="375" t="s">
        <v>208</v>
      </c>
      <c r="M499" s="375" t="s">
        <v>209</v>
      </c>
      <c r="N499" s="439">
        <v>42213</v>
      </c>
      <c r="O499" s="375" t="s">
        <v>210</v>
      </c>
      <c r="P499" s="375" t="s">
        <v>214</v>
      </c>
      <c r="Q499" s="375" t="s">
        <v>215</v>
      </c>
      <c r="R499" s="375" t="s">
        <v>211</v>
      </c>
      <c r="S499" s="375" t="s">
        <v>355</v>
      </c>
      <c r="T499" s="375" t="s">
        <v>56</v>
      </c>
      <c r="U499" s="441"/>
      <c r="V499" s="440"/>
      <c r="W499" s="375">
        <v>570604</v>
      </c>
      <c r="X499" s="375" t="s">
        <v>28</v>
      </c>
      <c r="Y499" s="375" t="s">
        <v>2191</v>
      </c>
    </row>
    <row r="500" spans="1:25" s="359" customFormat="1" x14ac:dyDescent="0.25">
      <c r="A500" s="375" t="s">
        <v>2502</v>
      </c>
      <c r="B500" s="375" t="s">
        <v>2503</v>
      </c>
      <c r="C500" s="375">
        <v>1</v>
      </c>
      <c r="D500" s="375"/>
      <c r="E500" s="375" t="s">
        <v>2504</v>
      </c>
      <c r="F500" s="375" t="s">
        <v>2505</v>
      </c>
      <c r="G500" s="375" t="s">
        <v>1825</v>
      </c>
      <c r="H500" s="375" t="s">
        <v>214</v>
      </c>
      <c r="I500" s="439">
        <v>42198</v>
      </c>
      <c r="J500" s="439">
        <v>42095</v>
      </c>
      <c r="K500" s="439">
        <v>42460</v>
      </c>
      <c r="L500" s="375" t="s">
        <v>208</v>
      </c>
      <c r="M500" s="375" t="s">
        <v>209</v>
      </c>
      <c r="N500" s="439">
        <v>42213</v>
      </c>
      <c r="O500" s="375" t="s">
        <v>210</v>
      </c>
      <c r="P500" s="375" t="s">
        <v>214</v>
      </c>
      <c r="Q500" s="375" t="s">
        <v>215</v>
      </c>
      <c r="R500" s="375" t="s">
        <v>363</v>
      </c>
      <c r="S500" s="375" t="s">
        <v>212</v>
      </c>
      <c r="T500" s="375" t="s">
        <v>56</v>
      </c>
      <c r="U500" s="441"/>
      <c r="V500" s="440"/>
      <c r="W500" s="375"/>
      <c r="X500" s="375" t="s">
        <v>28</v>
      </c>
      <c r="Y500" s="375" t="s">
        <v>2191</v>
      </c>
    </row>
    <row r="501" spans="1:25" s="359" customFormat="1" x14ac:dyDescent="0.25">
      <c r="A501" s="375" t="s">
        <v>2506</v>
      </c>
      <c r="B501" s="375" t="s">
        <v>2507</v>
      </c>
      <c r="C501" s="375">
        <v>1</v>
      </c>
      <c r="D501" s="375"/>
      <c r="E501" s="375" t="s">
        <v>2508</v>
      </c>
      <c r="F501" s="375" t="s">
        <v>2509</v>
      </c>
      <c r="G501" s="375" t="s">
        <v>1825</v>
      </c>
      <c r="H501" s="375" t="s">
        <v>214</v>
      </c>
      <c r="I501" s="439">
        <v>42212</v>
      </c>
      <c r="J501" s="439">
        <v>42095</v>
      </c>
      <c r="K501" s="439">
        <v>42460</v>
      </c>
      <c r="L501" s="375" t="s">
        <v>208</v>
      </c>
      <c r="M501" s="375" t="s">
        <v>209</v>
      </c>
      <c r="N501" s="439">
        <v>42213</v>
      </c>
      <c r="O501" s="375" t="s">
        <v>210</v>
      </c>
      <c r="P501" s="375" t="s">
        <v>214</v>
      </c>
      <c r="Q501" s="375" t="s">
        <v>215</v>
      </c>
      <c r="R501" s="375" t="s">
        <v>211</v>
      </c>
      <c r="S501" s="375" t="s">
        <v>212</v>
      </c>
      <c r="T501" s="375" t="s">
        <v>333</v>
      </c>
      <c r="U501" s="441"/>
      <c r="V501" s="440"/>
      <c r="W501" s="375">
        <v>599113</v>
      </c>
      <c r="X501" s="375" t="s">
        <v>28</v>
      </c>
      <c r="Y501" s="375" t="s">
        <v>2191</v>
      </c>
    </row>
    <row r="502" spans="1:25" s="359" customFormat="1" x14ac:dyDescent="0.25">
      <c r="A502" s="375" t="s">
        <v>2510</v>
      </c>
      <c r="B502" s="375">
        <v>808193</v>
      </c>
      <c r="C502" s="375">
        <v>2</v>
      </c>
      <c r="D502" s="375"/>
      <c r="E502" s="375" t="s">
        <v>2511</v>
      </c>
      <c r="F502" s="375" t="s">
        <v>2512</v>
      </c>
      <c r="G502" s="375" t="s">
        <v>240</v>
      </c>
      <c r="H502" s="375" t="s">
        <v>325</v>
      </c>
      <c r="I502" s="439">
        <v>42199</v>
      </c>
      <c r="J502" s="439">
        <v>42005</v>
      </c>
      <c r="K502" s="439">
        <v>43100</v>
      </c>
      <c r="L502" s="375" t="s">
        <v>208</v>
      </c>
      <c r="M502" s="375" t="s">
        <v>209</v>
      </c>
      <c r="N502" s="439">
        <v>42213</v>
      </c>
      <c r="O502" s="375" t="s">
        <v>210</v>
      </c>
      <c r="P502" s="375" t="s">
        <v>325</v>
      </c>
      <c r="Q502" s="375" t="s">
        <v>215</v>
      </c>
      <c r="R502" s="375" t="s">
        <v>211</v>
      </c>
      <c r="S502" s="375" t="s">
        <v>212</v>
      </c>
      <c r="T502" s="375" t="s">
        <v>56</v>
      </c>
      <c r="U502" s="375">
        <v>0</v>
      </c>
      <c r="V502" s="440"/>
      <c r="W502" s="375"/>
      <c r="X502" s="375" t="s">
        <v>28</v>
      </c>
      <c r="Y502" s="375" t="s">
        <v>2</v>
      </c>
    </row>
    <row r="503" spans="1:25" s="359" customFormat="1" x14ac:dyDescent="0.25">
      <c r="A503" s="375" t="s">
        <v>2513</v>
      </c>
      <c r="B503" s="375" t="s">
        <v>2514</v>
      </c>
      <c r="C503" s="375">
        <v>1</v>
      </c>
      <c r="D503" s="375"/>
      <c r="E503" s="375" t="s">
        <v>2515</v>
      </c>
      <c r="F503" s="375" t="s">
        <v>2516</v>
      </c>
      <c r="G503" s="375" t="s">
        <v>1825</v>
      </c>
      <c r="H503" s="375" t="s">
        <v>214</v>
      </c>
      <c r="I503" s="439">
        <v>42213</v>
      </c>
      <c r="J503" s="439">
        <v>42083</v>
      </c>
      <c r="K503" s="439">
        <v>42448</v>
      </c>
      <c r="L503" s="375" t="s">
        <v>208</v>
      </c>
      <c r="M503" s="375" t="s">
        <v>209</v>
      </c>
      <c r="N503" s="439">
        <v>42213</v>
      </c>
      <c r="O503" s="375" t="s">
        <v>210</v>
      </c>
      <c r="P503" s="375" t="s">
        <v>214</v>
      </c>
      <c r="Q503" s="375" t="s">
        <v>215</v>
      </c>
      <c r="R503" s="375" t="s">
        <v>211</v>
      </c>
      <c r="S503" s="375" t="s">
        <v>212</v>
      </c>
      <c r="T503" s="375" t="s">
        <v>56</v>
      </c>
      <c r="U503" s="441"/>
      <c r="V503" s="440"/>
      <c r="W503" s="375"/>
      <c r="X503" s="375" t="s">
        <v>28</v>
      </c>
      <c r="Y503" s="375" t="s">
        <v>2191</v>
      </c>
    </row>
    <row r="504" spans="1:25" s="359" customFormat="1" x14ac:dyDescent="0.25">
      <c r="A504" s="375" t="s">
        <v>2517</v>
      </c>
      <c r="B504" s="375" t="s">
        <v>2518</v>
      </c>
      <c r="C504" s="375">
        <v>1</v>
      </c>
      <c r="D504" s="375"/>
      <c r="E504" s="375" t="s">
        <v>2519</v>
      </c>
      <c r="F504" s="375" t="s">
        <v>2520</v>
      </c>
      <c r="G504" s="375" t="s">
        <v>1825</v>
      </c>
      <c r="H504" s="375" t="s">
        <v>214</v>
      </c>
      <c r="I504" s="439">
        <v>42212</v>
      </c>
      <c r="J504" s="439">
        <v>42095</v>
      </c>
      <c r="K504" s="439">
        <v>42460</v>
      </c>
      <c r="L504" s="375" t="s">
        <v>208</v>
      </c>
      <c r="M504" s="375" t="s">
        <v>209</v>
      </c>
      <c r="N504" s="439">
        <v>42213</v>
      </c>
      <c r="O504" s="375" t="s">
        <v>210</v>
      </c>
      <c r="P504" s="375" t="s">
        <v>214</v>
      </c>
      <c r="Q504" s="375" t="s">
        <v>215</v>
      </c>
      <c r="R504" s="375" t="s">
        <v>211</v>
      </c>
      <c r="S504" s="375" t="s">
        <v>212</v>
      </c>
      <c r="T504" s="375" t="s">
        <v>333</v>
      </c>
      <c r="U504" s="441"/>
      <c r="V504" s="440"/>
      <c r="W504" s="375"/>
      <c r="X504" s="375" t="s">
        <v>28</v>
      </c>
      <c r="Y504" s="375" t="s">
        <v>2191</v>
      </c>
    </row>
    <row r="505" spans="1:25" s="359" customFormat="1" x14ac:dyDescent="0.25">
      <c r="A505" s="375" t="s">
        <v>2521</v>
      </c>
      <c r="B505" s="375" t="s">
        <v>2522</v>
      </c>
      <c r="C505" s="375">
        <v>1</v>
      </c>
      <c r="D505" s="375"/>
      <c r="E505" s="375" t="s">
        <v>2523</v>
      </c>
      <c r="F505" s="375" t="s">
        <v>2524</v>
      </c>
      <c r="G505" s="375" t="s">
        <v>1825</v>
      </c>
      <c r="H505" s="375" t="s">
        <v>214</v>
      </c>
      <c r="I505" s="439">
        <v>42205</v>
      </c>
      <c r="J505" s="439">
        <v>42095</v>
      </c>
      <c r="K505" s="439">
        <v>42460</v>
      </c>
      <c r="L505" s="375" t="s">
        <v>208</v>
      </c>
      <c r="M505" s="375" t="s">
        <v>209</v>
      </c>
      <c r="N505" s="439">
        <v>42213</v>
      </c>
      <c r="O505" s="375" t="s">
        <v>210</v>
      </c>
      <c r="P505" s="375" t="s">
        <v>214</v>
      </c>
      <c r="Q505" s="375" t="s">
        <v>215</v>
      </c>
      <c r="R505" s="375" t="s">
        <v>211</v>
      </c>
      <c r="S505" s="375" t="s">
        <v>212</v>
      </c>
      <c r="T505" s="375" t="s">
        <v>56</v>
      </c>
      <c r="U505" s="441"/>
      <c r="V505" s="440"/>
      <c r="W505" s="375"/>
      <c r="X505" s="375" t="s">
        <v>28</v>
      </c>
      <c r="Y505" s="375" t="s">
        <v>2191</v>
      </c>
    </row>
    <row r="506" spans="1:25" s="359" customFormat="1" x14ac:dyDescent="0.25">
      <c r="A506" s="375" t="s">
        <v>2525</v>
      </c>
      <c r="B506" s="375" t="s">
        <v>2526</v>
      </c>
      <c r="C506" s="375">
        <v>1</v>
      </c>
      <c r="D506" s="375"/>
      <c r="E506" s="375" t="s">
        <v>2527</v>
      </c>
      <c r="F506" s="375" t="s">
        <v>2528</v>
      </c>
      <c r="G506" s="375" t="s">
        <v>1825</v>
      </c>
      <c r="H506" s="375" t="s">
        <v>214</v>
      </c>
      <c r="I506" s="439">
        <v>42212</v>
      </c>
      <c r="J506" s="439">
        <v>42083</v>
      </c>
      <c r="K506" s="439">
        <v>42448</v>
      </c>
      <c r="L506" s="375" t="s">
        <v>208</v>
      </c>
      <c r="M506" s="375" t="s">
        <v>209</v>
      </c>
      <c r="N506" s="439">
        <v>42213</v>
      </c>
      <c r="O506" s="375" t="s">
        <v>210</v>
      </c>
      <c r="P506" s="375" t="s">
        <v>214</v>
      </c>
      <c r="Q506" s="375" t="s">
        <v>215</v>
      </c>
      <c r="R506" s="375" t="s">
        <v>211</v>
      </c>
      <c r="S506" s="375" t="s">
        <v>212</v>
      </c>
      <c r="T506" s="375" t="s">
        <v>56</v>
      </c>
      <c r="U506" s="441"/>
      <c r="V506" s="440"/>
      <c r="W506" s="375"/>
      <c r="X506" s="375" t="s">
        <v>28</v>
      </c>
      <c r="Y506" s="375" t="s">
        <v>2191</v>
      </c>
    </row>
    <row r="507" spans="1:25" s="359" customFormat="1" x14ac:dyDescent="0.25">
      <c r="A507" s="375" t="s">
        <v>2529</v>
      </c>
      <c r="B507" s="375" t="s">
        <v>2530</v>
      </c>
      <c r="C507" s="375">
        <v>1</v>
      </c>
      <c r="D507" s="375"/>
      <c r="E507" s="375" t="s">
        <v>2531</v>
      </c>
      <c r="F507" s="375" t="s">
        <v>2532</v>
      </c>
      <c r="G507" s="375" t="s">
        <v>1825</v>
      </c>
      <c r="H507" s="375" t="s">
        <v>214</v>
      </c>
      <c r="I507" s="439">
        <v>42205</v>
      </c>
      <c r="J507" s="439">
        <v>42095</v>
      </c>
      <c r="K507" s="439">
        <v>42460</v>
      </c>
      <c r="L507" s="375" t="s">
        <v>208</v>
      </c>
      <c r="M507" s="375" t="s">
        <v>209</v>
      </c>
      <c r="N507" s="439">
        <v>42213</v>
      </c>
      <c r="O507" s="375" t="s">
        <v>210</v>
      </c>
      <c r="P507" s="375" t="s">
        <v>214</v>
      </c>
      <c r="Q507" s="375" t="s">
        <v>215</v>
      </c>
      <c r="R507" s="375" t="s">
        <v>211</v>
      </c>
      <c r="S507" s="375" t="s">
        <v>212</v>
      </c>
      <c r="T507" s="375" t="s">
        <v>56</v>
      </c>
      <c r="U507" s="441"/>
      <c r="V507" s="440"/>
      <c r="W507" s="375"/>
      <c r="X507" s="375" t="s">
        <v>28</v>
      </c>
      <c r="Y507" s="375" t="s">
        <v>2191</v>
      </c>
    </row>
    <row r="508" spans="1:25" s="359" customFormat="1" x14ac:dyDescent="0.25">
      <c r="A508" s="375" t="s">
        <v>2533</v>
      </c>
      <c r="B508" s="375">
        <v>809756</v>
      </c>
      <c r="C508" s="375">
        <v>1</v>
      </c>
      <c r="D508" s="375"/>
      <c r="E508" s="375" t="s">
        <v>2534</v>
      </c>
      <c r="F508" s="375" t="s">
        <v>2535</v>
      </c>
      <c r="G508" s="375" t="s">
        <v>1825</v>
      </c>
      <c r="H508" s="375" t="s">
        <v>214</v>
      </c>
      <c r="I508" s="439">
        <v>42212</v>
      </c>
      <c r="J508" s="439">
        <v>42095</v>
      </c>
      <c r="K508" s="439">
        <v>42460</v>
      </c>
      <c r="L508" s="375" t="s">
        <v>208</v>
      </c>
      <c r="M508" s="375" t="s">
        <v>209</v>
      </c>
      <c r="N508" s="439">
        <v>42213</v>
      </c>
      <c r="O508" s="375" t="s">
        <v>210</v>
      </c>
      <c r="P508" s="375" t="s">
        <v>214</v>
      </c>
      <c r="Q508" s="375" t="s">
        <v>215</v>
      </c>
      <c r="R508" s="375" t="s">
        <v>211</v>
      </c>
      <c r="S508" s="375" t="s">
        <v>212</v>
      </c>
      <c r="T508" s="375" t="s">
        <v>56</v>
      </c>
      <c r="U508" s="441"/>
      <c r="V508" s="440"/>
      <c r="W508" s="375"/>
      <c r="X508" s="375" t="s">
        <v>28</v>
      </c>
      <c r="Y508" s="375" t="s">
        <v>2191</v>
      </c>
    </row>
    <row r="509" spans="1:25" s="359" customFormat="1" x14ac:dyDescent="0.25">
      <c r="A509" s="375" t="s">
        <v>2536</v>
      </c>
      <c r="B509" s="375" t="s">
        <v>2537</v>
      </c>
      <c r="C509" s="375">
        <v>1</v>
      </c>
      <c r="D509" s="375"/>
      <c r="E509" s="375" t="s">
        <v>2538</v>
      </c>
      <c r="F509" s="375" t="s">
        <v>2539</v>
      </c>
      <c r="G509" s="375" t="s">
        <v>1825</v>
      </c>
      <c r="H509" s="375" t="s">
        <v>214</v>
      </c>
      <c r="I509" s="439">
        <v>42198</v>
      </c>
      <c r="J509" s="439">
        <v>42095</v>
      </c>
      <c r="K509" s="439">
        <v>42460</v>
      </c>
      <c r="L509" s="375" t="s">
        <v>208</v>
      </c>
      <c r="M509" s="375" t="s">
        <v>209</v>
      </c>
      <c r="N509" s="439">
        <v>42213</v>
      </c>
      <c r="O509" s="375" t="s">
        <v>210</v>
      </c>
      <c r="P509" s="375" t="s">
        <v>214</v>
      </c>
      <c r="Q509" s="375" t="s">
        <v>215</v>
      </c>
      <c r="R509" s="375" t="s">
        <v>211</v>
      </c>
      <c r="S509" s="375" t="s">
        <v>212</v>
      </c>
      <c r="T509" s="375" t="s">
        <v>56</v>
      </c>
      <c r="U509" s="441"/>
      <c r="V509" s="440"/>
      <c r="W509" s="375">
        <v>85672</v>
      </c>
      <c r="X509" s="375" t="s">
        <v>28</v>
      </c>
      <c r="Y509" s="375" t="s">
        <v>2191</v>
      </c>
    </row>
    <row r="510" spans="1:25" s="359" customFormat="1" x14ac:dyDescent="0.25">
      <c r="A510" s="375" t="s">
        <v>2540</v>
      </c>
      <c r="B510" s="375" t="s">
        <v>2541</v>
      </c>
      <c r="C510" s="375">
        <v>1</v>
      </c>
      <c r="D510" s="375"/>
      <c r="E510" s="375" t="s">
        <v>472</v>
      </c>
      <c r="F510" s="375" t="s">
        <v>2542</v>
      </c>
      <c r="G510" s="375" t="s">
        <v>224</v>
      </c>
      <c r="H510" s="375" t="s">
        <v>214</v>
      </c>
      <c r="I510" s="439">
        <v>42198</v>
      </c>
      <c r="J510" s="439">
        <v>42095</v>
      </c>
      <c r="K510" s="439">
        <v>42460</v>
      </c>
      <c r="L510" s="375" t="s">
        <v>208</v>
      </c>
      <c r="M510" s="375" t="s">
        <v>209</v>
      </c>
      <c r="N510" s="439">
        <v>42213</v>
      </c>
      <c r="O510" s="375" t="s">
        <v>210</v>
      </c>
      <c r="P510" s="375" t="s">
        <v>214</v>
      </c>
      <c r="Q510" s="375" t="s">
        <v>215</v>
      </c>
      <c r="R510" s="375" t="s">
        <v>211</v>
      </c>
      <c r="S510" s="375" t="s">
        <v>212</v>
      </c>
      <c r="T510" s="375" t="s">
        <v>56</v>
      </c>
      <c r="U510" s="441"/>
      <c r="V510" s="440"/>
      <c r="W510" s="375">
        <v>598033</v>
      </c>
      <c r="X510" s="375" t="s">
        <v>28</v>
      </c>
      <c r="Y510" s="375" t="s">
        <v>2191</v>
      </c>
    </row>
    <row r="511" spans="1:25" s="359" customFormat="1" x14ac:dyDescent="0.25">
      <c r="A511" s="375" t="s">
        <v>2543</v>
      </c>
      <c r="B511" s="375" t="s">
        <v>2544</v>
      </c>
      <c r="C511" s="375">
        <v>2</v>
      </c>
      <c r="D511" s="375"/>
      <c r="E511" s="375" t="s">
        <v>2545</v>
      </c>
      <c r="F511" s="375" t="s">
        <v>2546</v>
      </c>
      <c r="G511" s="375" t="s">
        <v>1825</v>
      </c>
      <c r="H511" s="375" t="s">
        <v>214</v>
      </c>
      <c r="I511" s="439">
        <v>42213</v>
      </c>
      <c r="J511" s="439">
        <v>42083</v>
      </c>
      <c r="K511" s="439">
        <v>42448</v>
      </c>
      <c r="L511" s="375" t="s">
        <v>208</v>
      </c>
      <c r="M511" s="375" t="s">
        <v>209</v>
      </c>
      <c r="N511" s="439">
        <v>42213</v>
      </c>
      <c r="O511" s="375" t="s">
        <v>210</v>
      </c>
      <c r="P511" s="375" t="s">
        <v>214</v>
      </c>
      <c r="Q511" s="375" t="s">
        <v>215</v>
      </c>
      <c r="R511" s="375" t="s">
        <v>211</v>
      </c>
      <c r="S511" s="375" t="s">
        <v>212</v>
      </c>
      <c r="T511" s="375" t="s">
        <v>56</v>
      </c>
      <c r="U511" s="441"/>
      <c r="V511" s="440"/>
      <c r="W511" s="375"/>
      <c r="X511" s="375" t="s">
        <v>28</v>
      </c>
      <c r="Y511" s="375" t="s">
        <v>2191</v>
      </c>
    </row>
    <row r="512" spans="1:25" s="359" customFormat="1" x14ac:dyDescent="0.25">
      <c r="A512" s="375" t="s">
        <v>2547</v>
      </c>
      <c r="B512" s="375" t="s">
        <v>2548</v>
      </c>
      <c r="C512" s="375">
        <v>2</v>
      </c>
      <c r="D512" s="375"/>
      <c r="E512" s="375" t="s">
        <v>2549</v>
      </c>
      <c r="F512" s="375" t="s">
        <v>2550</v>
      </c>
      <c r="G512" s="375" t="s">
        <v>1825</v>
      </c>
      <c r="H512" s="375" t="s">
        <v>214</v>
      </c>
      <c r="I512" s="439">
        <v>42198</v>
      </c>
      <c r="J512" s="439">
        <v>42095</v>
      </c>
      <c r="K512" s="439">
        <v>42460</v>
      </c>
      <c r="L512" s="375" t="s">
        <v>208</v>
      </c>
      <c r="M512" s="375" t="s">
        <v>209</v>
      </c>
      <c r="N512" s="439">
        <v>42213</v>
      </c>
      <c r="O512" s="375" t="s">
        <v>210</v>
      </c>
      <c r="P512" s="375" t="s">
        <v>214</v>
      </c>
      <c r="Q512" s="375" t="s">
        <v>215</v>
      </c>
      <c r="R512" s="375" t="s">
        <v>211</v>
      </c>
      <c r="S512" s="375" t="s">
        <v>212</v>
      </c>
      <c r="T512" s="375" t="s">
        <v>56</v>
      </c>
      <c r="U512" s="441"/>
      <c r="V512" s="440"/>
      <c r="W512" s="375"/>
      <c r="X512" s="375" t="s">
        <v>28</v>
      </c>
      <c r="Y512" s="375" t="s">
        <v>2191</v>
      </c>
    </row>
    <row r="513" spans="1:25" s="359" customFormat="1" x14ac:dyDescent="0.25">
      <c r="A513" s="375" t="s">
        <v>2551</v>
      </c>
      <c r="B513" s="375" t="s">
        <v>2552</v>
      </c>
      <c r="C513" s="375">
        <v>1</v>
      </c>
      <c r="D513" s="375"/>
      <c r="E513" s="375" t="s">
        <v>2553</v>
      </c>
      <c r="F513" s="375" t="s">
        <v>2554</v>
      </c>
      <c r="G513" s="375" t="s">
        <v>1825</v>
      </c>
      <c r="H513" s="375" t="s">
        <v>214</v>
      </c>
      <c r="I513" s="439">
        <v>42198</v>
      </c>
      <c r="J513" s="439">
        <v>42095</v>
      </c>
      <c r="K513" s="439">
        <v>42460</v>
      </c>
      <c r="L513" s="375" t="s">
        <v>208</v>
      </c>
      <c r="M513" s="375" t="s">
        <v>209</v>
      </c>
      <c r="N513" s="439">
        <v>42213</v>
      </c>
      <c r="O513" s="375" t="s">
        <v>210</v>
      </c>
      <c r="P513" s="375" t="s">
        <v>214</v>
      </c>
      <c r="Q513" s="375" t="s">
        <v>215</v>
      </c>
      <c r="R513" s="375" t="s">
        <v>211</v>
      </c>
      <c r="S513" s="375" t="s">
        <v>212</v>
      </c>
      <c r="T513" s="375" t="s">
        <v>56</v>
      </c>
      <c r="U513" s="441"/>
      <c r="V513" s="440"/>
      <c r="W513" s="375"/>
      <c r="X513" s="375" t="s">
        <v>28</v>
      </c>
      <c r="Y513" s="375" t="s">
        <v>2191</v>
      </c>
    </row>
    <row r="514" spans="1:25" s="359" customFormat="1" x14ac:dyDescent="0.25">
      <c r="A514" s="375" t="s">
        <v>2555</v>
      </c>
      <c r="B514" s="375" t="s">
        <v>2556</v>
      </c>
      <c r="C514" s="375">
        <v>1</v>
      </c>
      <c r="D514" s="375"/>
      <c r="E514" s="375" t="s">
        <v>2557</v>
      </c>
      <c r="F514" s="375" t="s">
        <v>2558</v>
      </c>
      <c r="G514" s="375" t="s">
        <v>1825</v>
      </c>
      <c r="H514" s="375" t="s">
        <v>214</v>
      </c>
      <c r="I514" s="439">
        <v>42198</v>
      </c>
      <c r="J514" s="439">
        <v>42095</v>
      </c>
      <c r="K514" s="439">
        <v>42460</v>
      </c>
      <c r="L514" s="375" t="s">
        <v>208</v>
      </c>
      <c r="M514" s="375" t="s">
        <v>209</v>
      </c>
      <c r="N514" s="439">
        <v>42213</v>
      </c>
      <c r="O514" s="375" t="s">
        <v>210</v>
      </c>
      <c r="P514" s="375" t="s">
        <v>214</v>
      </c>
      <c r="Q514" s="375" t="s">
        <v>215</v>
      </c>
      <c r="R514" s="375" t="s">
        <v>211</v>
      </c>
      <c r="S514" s="375" t="s">
        <v>212</v>
      </c>
      <c r="T514" s="375" t="s">
        <v>56</v>
      </c>
      <c r="U514" s="441"/>
      <c r="V514" s="440"/>
      <c r="W514" s="375"/>
      <c r="X514" s="375" t="s">
        <v>28</v>
      </c>
      <c r="Y514" s="375" t="s">
        <v>2191</v>
      </c>
    </row>
    <row r="515" spans="1:25" s="359" customFormat="1" x14ac:dyDescent="0.25">
      <c r="A515" s="375" t="s">
        <v>2559</v>
      </c>
      <c r="B515" s="375" t="s">
        <v>2560</v>
      </c>
      <c r="C515" s="375">
        <v>1</v>
      </c>
      <c r="D515" s="375"/>
      <c r="E515" s="375" t="s">
        <v>2561</v>
      </c>
      <c r="F515" s="375" t="s">
        <v>2562</v>
      </c>
      <c r="G515" s="375" t="s">
        <v>1825</v>
      </c>
      <c r="H515" s="375" t="s">
        <v>214</v>
      </c>
      <c r="I515" s="439">
        <v>42198</v>
      </c>
      <c r="J515" s="439">
        <v>42095</v>
      </c>
      <c r="K515" s="439">
        <v>42460</v>
      </c>
      <c r="L515" s="375" t="s">
        <v>208</v>
      </c>
      <c r="M515" s="375" t="s">
        <v>209</v>
      </c>
      <c r="N515" s="439">
        <v>42213</v>
      </c>
      <c r="O515" s="375" t="s">
        <v>210</v>
      </c>
      <c r="P515" s="375" t="s">
        <v>214</v>
      </c>
      <c r="Q515" s="375" t="s">
        <v>215</v>
      </c>
      <c r="R515" s="375" t="s">
        <v>211</v>
      </c>
      <c r="S515" s="375" t="s">
        <v>212</v>
      </c>
      <c r="T515" s="375" t="s">
        <v>56</v>
      </c>
      <c r="U515" s="441"/>
      <c r="V515" s="440"/>
      <c r="W515" s="375"/>
      <c r="X515" s="375" t="s">
        <v>28</v>
      </c>
      <c r="Y515" s="375" t="s">
        <v>2191</v>
      </c>
    </row>
    <row r="516" spans="1:25" s="359" customFormat="1" x14ac:dyDescent="0.25">
      <c r="A516" s="375" t="s">
        <v>2563</v>
      </c>
      <c r="B516" s="375" t="s">
        <v>2564</v>
      </c>
      <c r="C516" s="375">
        <v>1</v>
      </c>
      <c r="D516" s="375"/>
      <c r="E516" s="375" t="s">
        <v>2565</v>
      </c>
      <c r="F516" s="375" t="s">
        <v>2566</v>
      </c>
      <c r="G516" s="375" t="s">
        <v>1825</v>
      </c>
      <c r="H516" s="375" t="s">
        <v>214</v>
      </c>
      <c r="I516" s="439">
        <v>42213</v>
      </c>
      <c r="J516" s="439">
        <v>42083</v>
      </c>
      <c r="K516" s="439">
        <v>42448</v>
      </c>
      <c r="L516" s="375" t="s">
        <v>208</v>
      </c>
      <c r="M516" s="375" t="s">
        <v>209</v>
      </c>
      <c r="N516" s="439">
        <v>42213</v>
      </c>
      <c r="O516" s="375" t="s">
        <v>210</v>
      </c>
      <c r="P516" s="375" t="s">
        <v>214</v>
      </c>
      <c r="Q516" s="375" t="s">
        <v>215</v>
      </c>
      <c r="R516" s="375" t="s">
        <v>211</v>
      </c>
      <c r="S516" s="375" t="s">
        <v>212</v>
      </c>
      <c r="T516" s="375" t="s">
        <v>56</v>
      </c>
      <c r="U516" s="441"/>
      <c r="V516" s="440"/>
      <c r="W516" s="375"/>
      <c r="X516" s="375" t="s">
        <v>28</v>
      </c>
      <c r="Y516" s="375" t="s">
        <v>2191</v>
      </c>
    </row>
    <row r="517" spans="1:25" s="359" customFormat="1" x14ac:dyDescent="0.25">
      <c r="A517" s="375" t="s">
        <v>2567</v>
      </c>
      <c r="B517" s="375" t="s">
        <v>2568</v>
      </c>
      <c r="C517" s="375">
        <v>1</v>
      </c>
      <c r="D517" s="375"/>
      <c r="E517" s="375" t="s">
        <v>2569</v>
      </c>
      <c r="F517" s="375" t="s">
        <v>2570</v>
      </c>
      <c r="G517" s="375" t="s">
        <v>1825</v>
      </c>
      <c r="H517" s="375" t="s">
        <v>214</v>
      </c>
      <c r="I517" s="439">
        <v>42198</v>
      </c>
      <c r="J517" s="439">
        <v>42095</v>
      </c>
      <c r="K517" s="439">
        <v>42460</v>
      </c>
      <c r="L517" s="375" t="s">
        <v>208</v>
      </c>
      <c r="M517" s="375" t="s">
        <v>209</v>
      </c>
      <c r="N517" s="439">
        <v>42213</v>
      </c>
      <c r="O517" s="375" t="s">
        <v>210</v>
      </c>
      <c r="P517" s="375" t="s">
        <v>214</v>
      </c>
      <c r="Q517" s="375" t="s">
        <v>215</v>
      </c>
      <c r="R517" s="375" t="s">
        <v>211</v>
      </c>
      <c r="S517" s="375" t="s">
        <v>212</v>
      </c>
      <c r="T517" s="375" t="s">
        <v>56</v>
      </c>
      <c r="U517" s="441"/>
      <c r="V517" s="440"/>
      <c r="W517" s="375"/>
      <c r="X517" s="375" t="s">
        <v>28</v>
      </c>
      <c r="Y517" s="375" t="s">
        <v>2191</v>
      </c>
    </row>
    <row r="518" spans="1:25" s="359" customFormat="1" x14ac:dyDescent="0.25">
      <c r="A518" s="375" t="s">
        <v>2571</v>
      </c>
      <c r="B518" s="375" t="s">
        <v>2572</v>
      </c>
      <c r="C518" s="375">
        <v>1</v>
      </c>
      <c r="D518" s="375"/>
      <c r="E518" s="375" t="s">
        <v>2573</v>
      </c>
      <c r="F518" s="375" t="s">
        <v>2574</v>
      </c>
      <c r="G518" s="375" t="s">
        <v>1825</v>
      </c>
      <c r="H518" s="375" t="s">
        <v>214</v>
      </c>
      <c r="I518" s="439">
        <v>42198</v>
      </c>
      <c r="J518" s="439">
        <v>42095</v>
      </c>
      <c r="K518" s="439">
        <v>42460</v>
      </c>
      <c r="L518" s="375" t="s">
        <v>208</v>
      </c>
      <c r="M518" s="375" t="s">
        <v>209</v>
      </c>
      <c r="N518" s="439">
        <v>42213</v>
      </c>
      <c r="O518" s="375" t="s">
        <v>210</v>
      </c>
      <c r="P518" s="375" t="s">
        <v>214</v>
      </c>
      <c r="Q518" s="375" t="s">
        <v>215</v>
      </c>
      <c r="R518" s="375" t="s">
        <v>211</v>
      </c>
      <c r="S518" s="375" t="s">
        <v>212</v>
      </c>
      <c r="T518" s="375" t="s">
        <v>56</v>
      </c>
      <c r="U518" s="441"/>
      <c r="V518" s="440"/>
      <c r="W518" s="375"/>
      <c r="X518" s="375" t="s">
        <v>28</v>
      </c>
      <c r="Y518" s="375" t="s">
        <v>2191</v>
      </c>
    </row>
    <row r="519" spans="1:25" s="359" customFormat="1" x14ac:dyDescent="0.25">
      <c r="A519" s="375" t="s">
        <v>2575</v>
      </c>
      <c r="B519" s="375" t="s">
        <v>2576</v>
      </c>
      <c r="C519" s="375">
        <v>1</v>
      </c>
      <c r="D519" s="375"/>
      <c r="E519" s="375" t="s">
        <v>2577</v>
      </c>
      <c r="F519" s="375" t="s">
        <v>2578</v>
      </c>
      <c r="G519" s="375" t="s">
        <v>1825</v>
      </c>
      <c r="H519" s="375" t="s">
        <v>214</v>
      </c>
      <c r="I519" s="439">
        <v>42187</v>
      </c>
      <c r="J519" s="439">
        <v>42104</v>
      </c>
      <c r="K519" s="439">
        <v>42469</v>
      </c>
      <c r="L519" s="375" t="s">
        <v>208</v>
      </c>
      <c r="M519" s="375" t="s">
        <v>209</v>
      </c>
      <c r="N519" s="439">
        <v>42213</v>
      </c>
      <c r="O519" s="375" t="s">
        <v>210</v>
      </c>
      <c r="P519" s="375" t="s">
        <v>214</v>
      </c>
      <c r="Q519" s="375" t="s">
        <v>215</v>
      </c>
      <c r="R519" s="375" t="s">
        <v>211</v>
      </c>
      <c r="S519" s="375" t="s">
        <v>212</v>
      </c>
      <c r="T519" s="375" t="s">
        <v>56</v>
      </c>
      <c r="U519" s="441"/>
      <c r="V519" s="440"/>
      <c r="W519" s="375"/>
      <c r="X519" s="375" t="s">
        <v>28</v>
      </c>
      <c r="Y519" s="375" t="s">
        <v>2191</v>
      </c>
    </row>
    <row r="520" spans="1:25" s="359" customFormat="1" x14ac:dyDescent="0.25">
      <c r="A520" s="375" t="s">
        <v>2579</v>
      </c>
      <c r="B520" s="375" t="s">
        <v>2580</v>
      </c>
      <c r="C520" s="375">
        <v>1</v>
      </c>
      <c r="D520" s="375"/>
      <c r="E520" s="375" t="s">
        <v>2581</v>
      </c>
      <c r="F520" s="375" t="s">
        <v>2582</v>
      </c>
      <c r="G520" s="375" t="s">
        <v>1825</v>
      </c>
      <c r="H520" s="375" t="s">
        <v>214</v>
      </c>
      <c r="I520" s="439">
        <v>42205</v>
      </c>
      <c r="J520" s="439">
        <v>42095</v>
      </c>
      <c r="K520" s="439">
        <v>42460</v>
      </c>
      <c r="L520" s="375" t="s">
        <v>208</v>
      </c>
      <c r="M520" s="375" t="s">
        <v>209</v>
      </c>
      <c r="N520" s="439">
        <v>42213</v>
      </c>
      <c r="O520" s="375" t="s">
        <v>210</v>
      </c>
      <c r="P520" s="375" t="s">
        <v>214</v>
      </c>
      <c r="Q520" s="375" t="s">
        <v>215</v>
      </c>
      <c r="R520" s="375" t="s">
        <v>211</v>
      </c>
      <c r="S520" s="375" t="s">
        <v>212</v>
      </c>
      <c r="T520" s="375" t="s">
        <v>56</v>
      </c>
      <c r="U520" s="441"/>
      <c r="V520" s="440"/>
      <c r="W520" s="375"/>
      <c r="X520" s="375" t="s">
        <v>28</v>
      </c>
      <c r="Y520" s="375" t="s">
        <v>2191</v>
      </c>
    </row>
    <row r="521" spans="1:25" s="359" customFormat="1" x14ac:dyDescent="0.25">
      <c r="A521" s="375" t="s">
        <v>2583</v>
      </c>
      <c r="B521" s="375" t="s">
        <v>2584</v>
      </c>
      <c r="C521" s="375">
        <v>1</v>
      </c>
      <c r="D521" s="375"/>
      <c r="E521" s="375" t="s">
        <v>2585</v>
      </c>
      <c r="F521" s="375" t="s">
        <v>2586</v>
      </c>
      <c r="G521" s="375" t="s">
        <v>1825</v>
      </c>
      <c r="H521" s="375" t="s">
        <v>214</v>
      </c>
      <c r="I521" s="439">
        <v>42205</v>
      </c>
      <c r="J521" s="439">
        <v>42095</v>
      </c>
      <c r="K521" s="439">
        <v>42460</v>
      </c>
      <c r="L521" s="375" t="s">
        <v>208</v>
      </c>
      <c r="M521" s="375" t="s">
        <v>209</v>
      </c>
      <c r="N521" s="439">
        <v>42213</v>
      </c>
      <c r="O521" s="375" t="s">
        <v>210</v>
      </c>
      <c r="P521" s="375" t="s">
        <v>214</v>
      </c>
      <c r="Q521" s="375" t="s">
        <v>215</v>
      </c>
      <c r="R521" s="375" t="s">
        <v>211</v>
      </c>
      <c r="S521" s="375" t="s">
        <v>212</v>
      </c>
      <c r="T521" s="375" t="s">
        <v>56</v>
      </c>
      <c r="U521" s="441"/>
      <c r="V521" s="440"/>
      <c r="W521" s="375"/>
      <c r="X521" s="375" t="s">
        <v>28</v>
      </c>
      <c r="Y521" s="375" t="s">
        <v>2191</v>
      </c>
    </row>
    <row r="522" spans="1:25" s="359" customFormat="1" x14ac:dyDescent="0.25">
      <c r="A522" s="375" t="s">
        <v>2587</v>
      </c>
      <c r="B522" s="375" t="s">
        <v>2588</v>
      </c>
      <c r="C522" s="375">
        <v>1</v>
      </c>
      <c r="D522" s="375"/>
      <c r="E522" s="375" t="s">
        <v>2589</v>
      </c>
      <c r="F522" s="375" t="s">
        <v>2590</v>
      </c>
      <c r="G522" s="375" t="s">
        <v>1825</v>
      </c>
      <c r="H522" s="375" t="s">
        <v>214</v>
      </c>
      <c r="I522" s="439">
        <v>42212</v>
      </c>
      <c r="J522" s="439">
        <v>42083</v>
      </c>
      <c r="K522" s="439">
        <v>42448</v>
      </c>
      <c r="L522" s="375" t="s">
        <v>208</v>
      </c>
      <c r="M522" s="375" t="s">
        <v>209</v>
      </c>
      <c r="N522" s="439">
        <v>42213</v>
      </c>
      <c r="O522" s="375" t="s">
        <v>210</v>
      </c>
      <c r="P522" s="375" t="s">
        <v>214</v>
      </c>
      <c r="Q522" s="375" t="s">
        <v>215</v>
      </c>
      <c r="R522" s="375" t="s">
        <v>211</v>
      </c>
      <c r="S522" s="375" t="s">
        <v>212</v>
      </c>
      <c r="T522" s="375" t="s">
        <v>56</v>
      </c>
      <c r="U522" s="441"/>
      <c r="V522" s="440"/>
      <c r="W522" s="375"/>
      <c r="X522" s="375" t="s">
        <v>28</v>
      </c>
      <c r="Y522" s="375" t="s">
        <v>2191</v>
      </c>
    </row>
    <row r="523" spans="1:25" s="359" customFormat="1" x14ac:dyDescent="0.25">
      <c r="A523" s="375" t="s">
        <v>2591</v>
      </c>
      <c r="B523" s="375" t="s">
        <v>2592</v>
      </c>
      <c r="C523" s="375">
        <v>1</v>
      </c>
      <c r="D523" s="375"/>
      <c r="E523" s="375" t="s">
        <v>2593</v>
      </c>
      <c r="F523" s="375" t="s">
        <v>2594</v>
      </c>
      <c r="G523" s="375" t="s">
        <v>1825</v>
      </c>
      <c r="H523" s="375" t="s">
        <v>214</v>
      </c>
      <c r="I523" s="439">
        <v>42187</v>
      </c>
      <c r="J523" s="439">
        <v>42104</v>
      </c>
      <c r="K523" s="439">
        <v>42469</v>
      </c>
      <c r="L523" s="375" t="s">
        <v>208</v>
      </c>
      <c r="M523" s="375" t="s">
        <v>209</v>
      </c>
      <c r="N523" s="439">
        <v>42213</v>
      </c>
      <c r="O523" s="375" t="s">
        <v>210</v>
      </c>
      <c r="P523" s="375" t="s">
        <v>214</v>
      </c>
      <c r="Q523" s="375" t="s">
        <v>215</v>
      </c>
      <c r="R523" s="375" t="s">
        <v>211</v>
      </c>
      <c r="S523" s="375" t="s">
        <v>212</v>
      </c>
      <c r="T523" s="375" t="s">
        <v>56</v>
      </c>
      <c r="U523" s="441"/>
      <c r="V523" s="440"/>
      <c r="W523" s="375"/>
      <c r="X523" s="375" t="s">
        <v>28</v>
      </c>
      <c r="Y523" s="375" t="s">
        <v>2191</v>
      </c>
    </row>
    <row r="524" spans="1:25" s="359" customFormat="1" x14ac:dyDescent="0.25">
      <c r="A524" s="375" t="s">
        <v>2595</v>
      </c>
      <c r="B524" s="375" t="s">
        <v>2596</v>
      </c>
      <c r="C524" s="375">
        <v>1</v>
      </c>
      <c r="D524" s="375"/>
      <c r="E524" s="375" t="s">
        <v>2597</v>
      </c>
      <c r="F524" s="375" t="s">
        <v>2598</v>
      </c>
      <c r="G524" s="375" t="s">
        <v>1825</v>
      </c>
      <c r="H524" s="375" t="s">
        <v>214</v>
      </c>
      <c r="I524" s="439">
        <v>42198</v>
      </c>
      <c r="J524" s="439">
        <v>42095</v>
      </c>
      <c r="K524" s="439">
        <v>42460</v>
      </c>
      <c r="L524" s="375" t="s">
        <v>208</v>
      </c>
      <c r="M524" s="375" t="s">
        <v>209</v>
      </c>
      <c r="N524" s="439">
        <v>42213</v>
      </c>
      <c r="O524" s="375" t="s">
        <v>210</v>
      </c>
      <c r="P524" s="375" t="s">
        <v>214</v>
      </c>
      <c r="Q524" s="375" t="s">
        <v>215</v>
      </c>
      <c r="R524" s="375" t="s">
        <v>211</v>
      </c>
      <c r="S524" s="375" t="s">
        <v>212</v>
      </c>
      <c r="T524" s="375" t="s">
        <v>56</v>
      </c>
      <c r="U524" s="441"/>
      <c r="V524" s="440"/>
      <c r="W524" s="375"/>
      <c r="X524" s="375" t="s">
        <v>28</v>
      </c>
      <c r="Y524" s="375" t="s">
        <v>2191</v>
      </c>
    </row>
    <row r="525" spans="1:25" s="359" customFormat="1" x14ac:dyDescent="0.25">
      <c r="A525" s="375" t="s">
        <v>2599</v>
      </c>
      <c r="B525" s="375" t="s">
        <v>2600</v>
      </c>
      <c r="C525" s="375">
        <v>1</v>
      </c>
      <c r="D525" s="375"/>
      <c r="E525" s="375" t="s">
        <v>2601</v>
      </c>
      <c r="F525" s="375" t="s">
        <v>2602</v>
      </c>
      <c r="G525" s="375" t="s">
        <v>1825</v>
      </c>
      <c r="H525" s="375" t="s">
        <v>214</v>
      </c>
      <c r="I525" s="439">
        <v>42198</v>
      </c>
      <c r="J525" s="439">
        <v>42095</v>
      </c>
      <c r="K525" s="439">
        <v>42460</v>
      </c>
      <c r="L525" s="375" t="s">
        <v>208</v>
      </c>
      <c r="M525" s="375" t="s">
        <v>209</v>
      </c>
      <c r="N525" s="439">
        <v>42213</v>
      </c>
      <c r="O525" s="375" t="s">
        <v>210</v>
      </c>
      <c r="P525" s="375" t="s">
        <v>214</v>
      </c>
      <c r="Q525" s="375" t="s">
        <v>215</v>
      </c>
      <c r="R525" s="375" t="s">
        <v>211</v>
      </c>
      <c r="S525" s="375" t="s">
        <v>212</v>
      </c>
      <c r="T525" s="375" t="s">
        <v>56</v>
      </c>
      <c r="U525" s="441"/>
      <c r="V525" s="440"/>
      <c r="W525" s="375">
        <v>591556</v>
      </c>
      <c r="X525" s="375" t="s">
        <v>28</v>
      </c>
      <c r="Y525" s="375" t="s">
        <v>2191</v>
      </c>
    </row>
    <row r="526" spans="1:25" s="359" customFormat="1" x14ac:dyDescent="0.25">
      <c r="A526" s="375" t="s">
        <v>2603</v>
      </c>
      <c r="B526" s="375" t="s">
        <v>2604</v>
      </c>
      <c r="C526" s="375">
        <v>1</v>
      </c>
      <c r="D526" s="375"/>
      <c r="E526" s="375" t="s">
        <v>2605</v>
      </c>
      <c r="F526" s="375" t="s">
        <v>2606</v>
      </c>
      <c r="G526" s="375" t="s">
        <v>1825</v>
      </c>
      <c r="H526" s="375" t="s">
        <v>214</v>
      </c>
      <c r="I526" s="439">
        <v>42212</v>
      </c>
      <c r="J526" s="439">
        <v>42083</v>
      </c>
      <c r="K526" s="439">
        <v>42448</v>
      </c>
      <c r="L526" s="375" t="s">
        <v>208</v>
      </c>
      <c r="M526" s="375" t="s">
        <v>209</v>
      </c>
      <c r="N526" s="439">
        <v>42213</v>
      </c>
      <c r="O526" s="375" t="s">
        <v>210</v>
      </c>
      <c r="P526" s="375" t="s">
        <v>214</v>
      </c>
      <c r="Q526" s="375" t="s">
        <v>215</v>
      </c>
      <c r="R526" s="375" t="s">
        <v>211</v>
      </c>
      <c r="S526" s="375" t="s">
        <v>212</v>
      </c>
      <c r="T526" s="375" t="s">
        <v>56</v>
      </c>
      <c r="U526" s="441"/>
      <c r="V526" s="440"/>
      <c r="W526" s="375"/>
      <c r="X526" s="375" t="s">
        <v>28</v>
      </c>
      <c r="Y526" s="375" t="s">
        <v>2191</v>
      </c>
    </row>
    <row r="527" spans="1:25" s="359" customFormat="1" x14ac:dyDescent="0.25">
      <c r="A527" s="375" t="s">
        <v>2607</v>
      </c>
      <c r="B527" s="375" t="s">
        <v>2608</v>
      </c>
      <c r="C527" s="375">
        <v>1</v>
      </c>
      <c r="D527" s="375"/>
      <c r="E527" s="375" t="s">
        <v>2609</v>
      </c>
      <c r="F527" s="375" t="s">
        <v>2610</v>
      </c>
      <c r="G527" s="375" t="s">
        <v>1825</v>
      </c>
      <c r="H527" s="375" t="s">
        <v>214</v>
      </c>
      <c r="I527" s="439">
        <v>42198</v>
      </c>
      <c r="J527" s="439">
        <v>42095</v>
      </c>
      <c r="K527" s="439">
        <v>42460</v>
      </c>
      <c r="L527" s="375" t="s">
        <v>208</v>
      </c>
      <c r="M527" s="375" t="s">
        <v>209</v>
      </c>
      <c r="N527" s="439">
        <v>42213</v>
      </c>
      <c r="O527" s="375" t="s">
        <v>210</v>
      </c>
      <c r="P527" s="375" t="s">
        <v>214</v>
      </c>
      <c r="Q527" s="375" t="s">
        <v>215</v>
      </c>
      <c r="R527" s="375" t="s">
        <v>211</v>
      </c>
      <c r="S527" s="375" t="s">
        <v>212</v>
      </c>
      <c r="T527" s="375" t="s">
        <v>56</v>
      </c>
      <c r="U527" s="441"/>
      <c r="V527" s="440"/>
      <c r="W527" s="375"/>
      <c r="X527" s="375" t="s">
        <v>28</v>
      </c>
      <c r="Y527" s="375" t="s">
        <v>2191</v>
      </c>
    </row>
    <row r="528" spans="1:25" s="359" customFormat="1" x14ac:dyDescent="0.25">
      <c r="A528" s="375" t="s">
        <v>2611</v>
      </c>
      <c r="B528" s="375">
        <v>812931</v>
      </c>
      <c r="C528" s="375">
        <v>1</v>
      </c>
      <c r="D528" s="375"/>
      <c r="E528" s="375" t="s">
        <v>2612</v>
      </c>
      <c r="F528" s="375" t="s">
        <v>2613</v>
      </c>
      <c r="G528" s="375" t="s">
        <v>236</v>
      </c>
      <c r="H528" s="375" t="s">
        <v>214</v>
      </c>
      <c r="I528" s="439">
        <v>42198</v>
      </c>
      <c r="J528" s="439">
        <v>42095</v>
      </c>
      <c r="K528" s="439">
        <v>42460</v>
      </c>
      <c r="L528" s="375" t="s">
        <v>208</v>
      </c>
      <c r="M528" s="375" t="s">
        <v>209</v>
      </c>
      <c r="N528" s="439">
        <v>42213</v>
      </c>
      <c r="O528" s="375" t="s">
        <v>210</v>
      </c>
      <c r="P528" s="375" t="s">
        <v>214</v>
      </c>
      <c r="Q528" s="375" t="s">
        <v>1857</v>
      </c>
      <c r="R528" s="375" t="s">
        <v>1857</v>
      </c>
      <c r="S528" s="375" t="s">
        <v>212</v>
      </c>
      <c r="T528" s="375" t="s">
        <v>547</v>
      </c>
      <c r="U528" s="441"/>
      <c r="V528" s="440"/>
      <c r="W528" s="375">
        <v>262822</v>
      </c>
      <c r="X528" s="375" t="s">
        <v>28</v>
      </c>
      <c r="Y528" s="375" t="s">
        <v>2191</v>
      </c>
    </row>
    <row r="529" spans="1:25" s="359" customFormat="1" x14ac:dyDescent="0.25">
      <c r="A529" s="375" t="s">
        <v>2614</v>
      </c>
      <c r="B529" s="375" t="s">
        <v>2615</v>
      </c>
      <c r="C529" s="375">
        <v>1</v>
      </c>
      <c r="D529" s="375"/>
      <c r="E529" s="375" t="s">
        <v>2616</v>
      </c>
      <c r="F529" s="375" t="s">
        <v>2617</v>
      </c>
      <c r="G529" s="375" t="s">
        <v>1825</v>
      </c>
      <c r="H529" s="375" t="s">
        <v>214</v>
      </c>
      <c r="I529" s="439">
        <v>42213</v>
      </c>
      <c r="J529" s="439">
        <v>42083</v>
      </c>
      <c r="K529" s="439">
        <v>42448</v>
      </c>
      <c r="L529" s="375" t="s">
        <v>208</v>
      </c>
      <c r="M529" s="375" t="s">
        <v>209</v>
      </c>
      <c r="N529" s="439">
        <v>42213</v>
      </c>
      <c r="O529" s="375" t="s">
        <v>210</v>
      </c>
      <c r="P529" s="375" t="s">
        <v>214</v>
      </c>
      <c r="Q529" s="375" t="s">
        <v>215</v>
      </c>
      <c r="R529" s="375" t="s">
        <v>211</v>
      </c>
      <c r="S529" s="375" t="s">
        <v>212</v>
      </c>
      <c r="T529" s="375" t="s">
        <v>56</v>
      </c>
      <c r="U529" s="441"/>
      <c r="V529" s="440"/>
      <c r="W529" s="375"/>
      <c r="X529" s="375" t="s">
        <v>28</v>
      </c>
      <c r="Y529" s="375" t="s">
        <v>2191</v>
      </c>
    </row>
    <row r="530" spans="1:25" s="359" customFormat="1" x14ac:dyDescent="0.25">
      <c r="A530" s="375" t="s">
        <v>2618</v>
      </c>
      <c r="B530" s="375" t="s">
        <v>2619</v>
      </c>
      <c r="C530" s="375">
        <v>1</v>
      </c>
      <c r="D530" s="375"/>
      <c r="E530" s="375" t="s">
        <v>2620</v>
      </c>
      <c r="F530" s="375" t="s">
        <v>2621</v>
      </c>
      <c r="G530" s="375" t="s">
        <v>1825</v>
      </c>
      <c r="H530" s="375" t="s">
        <v>214</v>
      </c>
      <c r="I530" s="439">
        <v>42212</v>
      </c>
      <c r="J530" s="439">
        <v>42095</v>
      </c>
      <c r="K530" s="439">
        <v>42460</v>
      </c>
      <c r="L530" s="375" t="s">
        <v>208</v>
      </c>
      <c r="M530" s="375" t="s">
        <v>209</v>
      </c>
      <c r="N530" s="439">
        <v>42213</v>
      </c>
      <c r="O530" s="375" t="s">
        <v>210</v>
      </c>
      <c r="P530" s="375" t="s">
        <v>214</v>
      </c>
      <c r="Q530" s="375" t="s">
        <v>215</v>
      </c>
      <c r="R530" s="375" t="s">
        <v>211</v>
      </c>
      <c r="S530" s="375" t="s">
        <v>212</v>
      </c>
      <c r="T530" s="375" t="s">
        <v>56</v>
      </c>
      <c r="U530" s="441"/>
      <c r="V530" s="440"/>
      <c r="W530" s="375"/>
      <c r="X530" s="375" t="s">
        <v>28</v>
      </c>
      <c r="Y530" s="375" t="s">
        <v>2191</v>
      </c>
    </row>
    <row r="531" spans="1:25" s="359" customFormat="1" x14ac:dyDescent="0.25">
      <c r="A531" s="375" t="s">
        <v>2622</v>
      </c>
      <c r="B531" s="375" t="s">
        <v>2623</v>
      </c>
      <c r="C531" s="375">
        <v>1</v>
      </c>
      <c r="D531" s="375"/>
      <c r="E531" s="375" t="s">
        <v>2624</v>
      </c>
      <c r="F531" s="375" t="s">
        <v>2625</v>
      </c>
      <c r="G531" s="375" t="s">
        <v>1825</v>
      </c>
      <c r="H531" s="375" t="s">
        <v>214</v>
      </c>
      <c r="I531" s="439">
        <v>42198</v>
      </c>
      <c r="J531" s="439">
        <v>42095</v>
      </c>
      <c r="K531" s="439">
        <v>42460</v>
      </c>
      <c r="L531" s="375" t="s">
        <v>208</v>
      </c>
      <c r="M531" s="375" t="s">
        <v>209</v>
      </c>
      <c r="N531" s="439">
        <v>42213</v>
      </c>
      <c r="O531" s="375" t="s">
        <v>210</v>
      </c>
      <c r="P531" s="375" t="s">
        <v>214</v>
      </c>
      <c r="Q531" s="375" t="s">
        <v>215</v>
      </c>
      <c r="R531" s="375" t="s">
        <v>211</v>
      </c>
      <c r="S531" s="375" t="s">
        <v>212</v>
      </c>
      <c r="T531" s="375" t="s">
        <v>56</v>
      </c>
      <c r="U531" s="441"/>
      <c r="V531" s="440"/>
      <c r="W531" s="375"/>
      <c r="X531" s="375" t="s">
        <v>28</v>
      </c>
      <c r="Y531" s="375" t="s">
        <v>2191</v>
      </c>
    </row>
    <row r="532" spans="1:25" s="359" customFormat="1" x14ac:dyDescent="0.25">
      <c r="A532" s="375" t="s">
        <v>2626</v>
      </c>
      <c r="B532" s="375" t="s">
        <v>2627</v>
      </c>
      <c r="C532" s="375">
        <v>1</v>
      </c>
      <c r="D532" s="375"/>
      <c r="E532" s="375" t="s">
        <v>254</v>
      </c>
      <c r="F532" s="375" t="s">
        <v>2628</v>
      </c>
      <c r="G532" s="375" t="s">
        <v>1825</v>
      </c>
      <c r="H532" s="375" t="s">
        <v>214</v>
      </c>
      <c r="I532" s="439">
        <v>42198</v>
      </c>
      <c r="J532" s="439">
        <v>42095</v>
      </c>
      <c r="K532" s="439">
        <v>42460</v>
      </c>
      <c r="L532" s="375" t="s">
        <v>208</v>
      </c>
      <c r="M532" s="375" t="s">
        <v>209</v>
      </c>
      <c r="N532" s="439">
        <v>42213</v>
      </c>
      <c r="O532" s="375" t="s">
        <v>210</v>
      </c>
      <c r="P532" s="375" t="s">
        <v>214</v>
      </c>
      <c r="Q532" s="375" t="s">
        <v>215</v>
      </c>
      <c r="R532" s="375" t="s">
        <v>211</v>
      </c>
      <c r="S532" s="375" t="s">
        <v>212</v>
      </c>
      <c r="T532" s="375" t="s">
        <v>56</v>
      </c>
      <c r="U532" s="441"/>
      <c r="V532" s="440"/>
      <c r="W532" s="375"/>
      <c r="X532" s="375" t="s">
        <v>28</v>
      </c>
      <c r="Y532" s="375" t="s">
        <v>2191</v>
      </c>
    </row>
    <row r="533" spans="1:25" s="359" customFormat="1" x14ac:dyDescent="0.25">
      <c r="A533" s="375" t="s">
        <v>2629</v>
      </c>
      <c r="B533" s="375" t="s">
        <v>2630</v>
      </c>
      <c r="C533" s="375">
        <v>1</v>
      </c>
      <c r="D533" s="375"/>
      <c r="E533" s="375" t="s">
        <v>257</v>
      </c>
      <c r="F533" s="375" t="s">
        <v>2631</v>
      </c>
      <c r="G533" s="375" t="s">
        <v>1825</v>
      </c>
      <c r="H533" s="375" t="s">
        <v>214</v>
      </c>
      <c r="I533" s="439">
        <v>42212</v>
      </c>
      <c r="J533" s="439">
        <v>42095</v>
      </c>
      <c r="K533" s="439">
        <v>42460</v>
      </c>
      <c r="L533" s="375" t="s">
        <v>208</v>
      </c>
      <c r="M533" s="375" t="s">
        <v>209</v>
      </c>
      <c r="N533" s="439">
        <v>42213</v>
      </c>
      <c r="O533" s="375" t="s">
        <v>210</v>
      </c>
      <c r="P533" s="375" t="s">
        <v>214</v>
      </c>
      <c r="Q533" s="375" t="s">
        <v>215</v>
      </c>
      <c r="R533" s="375" t="s">
        <v>211</v>
      </c>
      <c r="S533" s="375" t="s">
        <v>212</v>
      </c>
      <c r="T533" s="375" t="s">
        <v>56</v>
      </c>
      <c r="U533" s="441"/>
      <c r="V533" s="440"/>
      <c r="W533" s="375"/>
      <c r="X533" s="375" t="s">
        <v>28</v>
      </c>
      <c r="Y533" s="375" t="s">
        <v>2191</v>
      </c>
    </row>
    <row r="534" spans="1:25" s="359" customFormat="1" x14ac:dyDescent="0.25">
      <c r="A534" s="375" t="s">
        <v>2632</v>
      </c>
      <c r="B534" s="375" t="s">
        <v>2633</v>
      </c>
      <c r="C534" s="375">
        <v>1</v>
      </c>
      <c r="D534" s="375"/>
      <c r="E534" s="375" t="s">
        <v>260</v>
      </c>
      <c r="F534" s="375" t="s">
        <v>2634</v>
      </c>
      <c r="G534" s="375" t="s">
        <v>1825</v>
      </c>
      <c r="H534" s="375" t="s">
        <v>214</v>
      </c>
      <c r="I534" s="439">
        <v>42198</v>
      </c>
      <c r="J534" s="439">
        <v>42095</v>
      </c>
      <c r="K534" s="439">
        <v>42460</v>
      </c>
      <c r="L534" s="375" t="s">
        <v>208</v>
      </c>
      <c r="M534" s="375" t="s">
        <v>209</v>
      </c>
      <c r="N534" s="439">
        <v>42213</v>
      </c>
      <c r="O534" s="375" t="s">
        <v>210</v>
      </c>
      <c r="P534" s="375" t="s">
        <v>214</v>
      </c>
      <c r="Q534" s="375" t="s">
        <v>215</v>
      </c>
      <c r="R534" s="375" t="s">
        <v>211</v>
      </c>
      <c r="S534" s="375" t="s">
        <v>212</v>
      </c>
      <c r="T534" s="375" t="s">
        <v>56</v>
      </c>
      <c r="U534" s="441"/>
      <c r="V534" s="440"/>
      <c r="W534" s="375">
        <v>705364</v>
      </c>
      <c r="X534" s="375" t="s">
        <v>28</v>
      </c>
      <c r="Y534" s="375" t="s">
        <v>2191</v>
      </c>
    </row>
    <row r="535" spans="1:25" s="359" customFormat="1" x14ac:dyDescent="0.25">
      <c r="A535" s="375" t="s">
        <v>2635</v>
      </c>
      <c r="B535" s="375" t="s">
        <v>2636</v>
      </c>
      <c r="C535" s="375">
        <v>1</v>
      </c>
      <c r="D535" s="375"/>
      <c r="E535" s="375" t="s">
        <v>590</v>
      </c>
      <c r="F535" s="375" t="s">
        <v>2637</v>
      </c>
      <c r="G535" s="375" t="s">
        <v>1825</v>
      </c>
      <c r="H535" s="375" t="s">
        <v>214</v>
      </c>
      <c r="I535" s="439">
        <v>42198</v>
      </c>
      <c r="J535" s="439">
        <v>42095</v>
      </c>
      <c r="K535" s="439">
        <v>42460</v>
      </c>
      <c r="L535" s="375" t="s">
        <v>208</v>
      </c>
      <c r="M535" s="375" t="s">
        <v>209</v>
      </c>
      <c r="N535" s="439">
        <v>42213</v>
      </c>
      <c r="O535" s="375" t="s">
        <v>210</v>
      </c>
      <c r="P535" s="375" t="s">
        <v>214</v>
      </c>
      <c r="Q535" s="375" t="s">
        <v>215</v>
      </c>
      <c r="R535" s="375" t="s">
        <v>211</v>
      </c>
      <c r="S535" s="375" t="s">
        <v>212</v>
      </c>
      <c r="T535" s="375" t="s">
        <v>56</v>
      </c>
      <c r="U535" s="441"/>
      <c r="V535" s="440"/>
      <c r="W535" s="375">
        <v>253905</v>
      </c>
      <c r="X535" s="375" t="s">
        <v>28</v>
      </c>
      <c r="Y535" s="375" t="s">
        <v>2191</v>
      </c>
    </row>
    <row r="536" spans="1:25" s="359" customFormat="1" x14ac:dyDescent="0.25">
      <c r="A536" s="375" t="s">
        <v>2638</v>
      </c>
      <c r="B536" s="375" t="s">
        <v>2639</v>
      </c>
      <c r="C536" s="375">
        <v>1</v>
      </c>
      <c r="D536" s="375"/>
      <c r="E536" s="375" t="s">
        <v>593</v>
      </c>
      <c r="F536" s="375" t="s">
        <v>2640</v>
      </c>
      <c r="G536" s="375" t="s">
        <v>1825</v>
      </c>
      <c r="H536" s="375" t="s">
        <v>214</v>
      </c>
      <c r="I536" s="439">
        <v>42198</v>
      </c>
      <c r="J536" s="439">
        <v>42095</v>
      </c>
      <c r="K536" s="439">
        <v>42460</v>
      </c>
      <c r="L536" s="375" t="s">
        <v>208</v>
      </c>
      <c r="M536" s="375" t="s">
        <v>209</v>
      </c>
      <c r="N536" s="439">
        <v>42213</v>
      </c>
      <c r="O536" s="375" t="s">
        <v>210</v>
      </c>
      <c r="P536" s="375" t="s">
        <v>214</v>
      </c>
      <c r="Q536" s="375" t="s">
        <v>215</v>
      </c>
      <c r="R536" s="375" t="s">
        <v>211</v>
      </c>
      <c r="S536" s="375" t="s">
        <v>212</v>
      </c>
      <c r="T536" s="375" t="s">
        <v>56</v>
      </c>
      <c r="U536" s="441"/>
      <c r="V536" s="440"/>
      <c r="W536" s="375">
        <v>216183</v>
      </c>
      <c r="X536" s="375" t="s">
        <v>28</v>
      </c>
      <c r="Y536" s="375" t="s">
        <v>2191</v>
      </c>
    </row>
    <row r="537" spans="1:25" s="359" customFormat="1" x14ac:dyDescent="0.25">
      <c r="A537" s="375" t="s">
        <v>2641</v>
      </c>
      <c r="B537" s="375" t="s">
        <v>2642</v>
      </c>
      <c r="C537" s="375">
        <v>1</v>
      </c>
      <c r="D537" s="375"/>
      <c r="E537" s="375" t="s">
        <v>596</v>
      </c>
      <c r="F537" s="375" t="s">
        <v>2643</v>
      </c>
      <c r="G537" s="375" t="s">
        <v>1825</v>
      </c>
      <c r="H537" s="375" t="s">
        <v>214</v>
      </c>
      <c r="I537" s="439">
        <v>42198</v>
      </c>
      <c r="J537" s="439">
        <v>42095</v>
      </c>
      <c r="K537" s="439">
        <v>42460</v>
      </c>
      <c r="L537" s="375" t="s">
        <v>208</v>
      </c>
      <c r="M537" s="375" t="s">
        <v>209</v>
      </c>
      <c r="N537" s="439">
        <v>42213</v>
      </c>
      <c r="O537" s="375" t="s">
        <v>210</v>
      </c>
      <c r="P537" s="375" t="s">
        <v>214</v>
      </c>
      <c r="Q537" s="375" t="s">
        <v>215</v>
      </c>
      <c r="R537" s="375" t="s">
        <v>211</v>
      </c>
      <c r="S537" s="375" t="s">
        <v>212</v>
      </c>
      <c r="T537" s="375" t="s">
        <v>56</v>
      </c>
      <c r="U537" s="441"/>
      <c r="V537" s="440"/>
      <c r="W537" s="375">
        <v>244541</v>
      </c>
      <c r="X537" s="375" t="s">
        <v>28</v>
      </c>
      <c r="Y537" s="375" t="s">
        <v>2191</v>
      </c>
    </row>
    <row r="538" spans="1:25" s="359" customFormat="1" x14ac:dyDescent="0.25">
      <c r="A538" s="375" t="s">
        <v>2644</v>
      </c>
      <c r="B538" s="375" t="s">
        <v>2645</v>
      </c>
      <c r="C538" s="375">
        <v>1</v>
      </c>
      <c r="D538" s="375"/>
      <c r="E538" s="375" t="s">
        <v>953</v>
      </c>
      <c r="F538" s="375" t="s">
        <v>2646</v>
      </c>
      <c r="G538" s="375" t="s">
        <v>1825</v>
      </c>
      <c r="H538" s="375" t="s">
        <v>214</v>
      </c>
      <c r="I538" s="439">
        <v>42212</v>
      </c>
      <c r="J538" s="439">
        <v>42095</v>
      </c>
      <c r="K538" s="439">
        <v>42460</v>
      </c>
      <c r="L538" s="375" t="s">
        <v>208</v>
      </c>
      <c r="M538" s="375" t="s">
        <v>209</v>
      </c>
      <c r="N538" s="439">
        <v>42213</v>
      </c>
      <c r="O538" s="375" t="s">
        <v>210</v>
      </c>
      <c r="P538" s="375" t="s">
        <v>214</v>
      </c>
      <c r="Q538" s="375" t="s">
        <v>215</v>
      </c>
      <c r="R538" s="375" t="s">
        <v>211</v>
      </c>
      <c r="S538" s="375" t="s">
        <v>212</v>
      </c>
      <c r="T538" s="375" t="s">
        <v>56</v>
      </c>
      <c r="U538" s="441"/>
      <c r="V538" s="440"/>
      <c r="W538" s="375">
        <v>235950</v>
      </c>
      <c r="X538" s="375" t="s">
        <v>28</v>
      </c>
      <c r="Y538" s="375" t="s">
        <v>2191</v>
      </c>
    </row>
    <row r="539" spans="1:25" s="359" customFormat="1" x14ac:dyDescent="0.25">
      <c r="A539" s="375" t="s">
        <v>2647</v>
      </c>
      <c r="B539" s="375" t="s">
        <v>2648</v>
      </c>
      <c r="C539" s="375">
        <v>1</v>
      </c>
      <c r="D539" s="375"/>
      <c r="E539" s="375" t="s">
        <v>561</v>
      </c>
      <c r="F539" s="375" t="s">
        <v>2649</v>
      </c>
      <c r="G539" s="375" t="s">
        <v>1825</v>
      </c>
      <c r="H539" s="375" t="s">
        <v>214</v>
      </c>
      <c r="I539" s="439">
        <v>42212</v>
      </c>
      <c r="J539" s="439">
        <v>42095</v>
      </c>
      <c r="K539" s="439">
        <v>42460</v>
      </c>
      <c r="L539" s="375" t="s">
        <v>208</v>
      </c>
      <c r="M539" s="375" t="s">
        <v>209</v>
      </c>
      <c r="N539" s="439">
        <v>42213</v>
      </c>
      <c r="O539" s="375" t="s">
        <v>210</v>
      </c>
      <c r="P539" s="375" t="s">
        <v>214</v>
      </c>
      <c r="Q539" s="375" t="s">
        <v>215</v>
      </c>
      <c r="R539" s="375" t="s">
        <v>211</v>
      </c>
      <c r="S539" s="375" t="s">
        <v>212</v>
      </c>
      <c r="T539" s="375" t="s">
        <v>56</v>
      </c>
      <c r="U539" s="441"/>
      <c r="V539" s="440"/>
      <c r="W539" s="375">
        <v>236419</v>
      </c>
      <c r="X539" s="375" t="s">
        <v>28</v>
      </c>
      <c r="Y539" s="375" t="s">
        <v>2191</v>
      </c>
    </row>
    <row r="540" spans="1:25" s="359" customFormat="1" x14ac:dyDescent="0.25">
      <c r="A540" s="375" t="s">
        <v>2650</v>
      </c>
      <c r="B540" s="375" t="s">
        <v>2651</v>
      </c>
      <c r="C540" s="375">
        <v>1</v>
      </c>
      <c r="D540" s="375"/>
      <c r="E540" s="375" t="s">
        <v>564</v>
      </c>
      <c r="F540" s="375" t="s">
        <v>2652</v>
      </c>
      <c r="G540" s="375" t="s">
        <v>1825</v>
      </c>
      <c r="H540" s="375" t="s">
        <v>214</v>
      </c>
      <c r="I540" s="439">
        <v>42198</v>
      </c>
      <c r="J540" s="439">
        <v>42095</v>
      </c>
      <c r="K540" s="439">
        <v>42460</v>
      </c>
      <c r="L540" s="375" t="s">
        <v>208</v>
      </c>
      <c r="M540" s="375" t="s">
        <v>209</v>
      </c>
      <c r="N540" s="439">
        <v>42213</v>
      </c>
      <c r="O540" s="375" t="s">
        <v>210</v>
      </c>
      <c r="P540" s="375" t="s">
        <v>214</v>
      </c>
      <c r="Q540" s="375" t="s">
        <v>215</v>
      </c>
      <c r="R540" s="375" t="s">
        <v>211</v>
      </c>
      <c r="S540" s="375" t="s">
        <v>212</v>
      </c>
      <c r="T540" s="375" t="s">
        <v>56</v>
      </c>
      <c r="U540" s="375"/>
      <c r="V540" s="440"/>
      <c r="W540" s="375">
        <v>216156</v>
      </c>
      <c r="X540" s="375" t="s">
        <v>28</v>
      </c>
      <c r="Y540" s="375" t="s">
        <v>2191</v>
      </c>
    </row>
    <row r="541" spans="1:25" s="359" customFormat="1" x14ac:dyDescent="0.25">
      <c r="A541" s="375" t="s">
        <v>2653</v>
      </c>
      <c r="B541" s="375">
        <v>814909</v>
      </c>
      <c r="C541" s="375">
        <v>0</v>
      </c>
      <c r="D541" s="375"/>
      <c r="E541" s="375" t="s">
        <v>1472</v>
      </c>
      <c r="F541" s="375" t="s">
        <v>2180</v>
      </c>
      <c r="G541" s="375" t="s">
        <v>240</v>
      </c>
      <c r="H541" s="375" t="s">
        <v>225</v>
      </c>
      <c r="I541" s="439">
        <v>42166</v>
      </c>
      <c r="J541" s="439">
        <v>42156</v>
      </c>
      <c r="K541" s="439">
        <v>43982</v>
      </c>
      <c r="L541" s="375" t="s">
        <v>208</v>
      </c>
      <c r="M541" s="375" t="s">
        <v>209</v>
      </c>
      <c r="N541" s="439">
        <v>42213</v>
      </c>
      <c r="O541" s="375" t="s">
        <v>210</v>
      </c>
      <c r="P541" s="375" t="s">
        <v>225</v>
      </c>
      <c r="Q541" s="375" t="s">
        <v>215</v>
      </c>
      <c r="R541" s="375" t="s">
        <v>211</v>
      </c>
      <c r="S541" s="375" t="s">
        <v>355</v>
      </c>
      <c r="T541" s="375" t="s">
        <v>56</v>
      </c>
      <c r="U541" s="441">
        <v>1300000</v>
      </c>
      <c r="V541" s="440"/>
      <c r="W541" s="375">
        <v>20211</v>
      </c>
      <c r="X541" s="375" t="s">
        <v>28</v>
      </c>
      <c r="Y541" s="375" t="s">
        <v>2</v>
      </c>
    </row>
    <row r="542" spans="1:25" s="359" customFormat="1" x14ac:dyDescent="0.25">
      <c r="A542" s="375" t="s">
        <v>2654</v>
      </c>
      <c r="B542" s="375">
        <v>812678</v>
      </c>
      <c r="C542" s="375">
        <v>1</v>
      </c>
      <c r="D542" s="375"/>
      <c r="E542" s="375" t="s">
        <v>2655</v>
      </c>
      <c r="F542" s="375" t="s">
        <v>2656</v>
      </c>
      <c r="G542" s="375" t="s">
        <v>462</v>
      </c>
      <c r="H542" s="375" t="s">
        <v>214</v>
      </c>
      <c r="I542" s="439">
        <v>42193</v>
      </c>
      <c r="J542" s="439">
        <v>42193</v>
      </c>
      <c r="K542" s="439">
        <v>44019</v>
      </c>
      <c r="L542" s="375" t="s">
        <v>208</v>
      </c>
      <c r="M542" s="375" t="s">
        <v>209</v>
      </c>
      <c r="N542" s="439">
        <v>42208</v>
      </c>
      <c r="O542" s="375" t="s">
        <v>210</v>
      </c>
      <c r="P542" s="375" t="s">
        <v>214</v>
      </c>
      <c r="Q542" s="375" t="s">
        <v>215</v>
      </c>
      <c r="R542" s="375" t="s">
        <v>211</v>
      </c>
      <c r="S542" s="375" t="s">
        <v>212</v>
      </c>
      <c r="T542" s="375" t="s">
        <v>56</v>
      </c>
      <c r="U542" s="375">
        <v>0</v>
      </c>
      <c r="V542" s="440"/>
      <c r="W542" s="375"/>
      <c r="X542" s="375" t="s">
        <v>28</v>
      </c>
      <c r="Y542" s="375" t="s">
        <v>3</v>
      </c>
    </row>
    <row r="543" spans="1:25" s="359" customFormat="1" x14ac:dyDescent="0.25">
      <c r="A543" s="375" t="s">
        <v>2657</v>
      </c>
      <c r="B543" s="375">
        <v>814164</v>
      </c>
      <c r="C543" s="375">
        <v>1</v>
      </c>
      <c r="D543" s="375"/>
      <c r="E543" s="375" t="s">
        <v>999</v>
      </c>
      <c r="F543" s="375" t="s">
        <v>2658</v>
      </c>
      <c r="G543" s="375" t="s">
        <v>462</v>
      </c>
      <c r="H543" s="375" t="s">
        <v>214</v>
      </c>
      <c r="I543" s="439">
        <v>42193</v>
      </c>
      <c r="J543" s="439">
        <v>42193</v>
      </c>
      <c r="K543" s="439">
        <v>44019</v>
      </c>
      <c r="L543" s="375" t="s">
        <v>208</v>
      </c>
      <c r="M543" s="375" t="s">
        <v>209</v>
      </c>
      <c r="N543" s="439">
        <v>42208</v>
      </c>
      <c r="O543" s="375" t="s">
        <v>210</v>
      </c>
      <c r="P543" s="375" t="s">
        <v>214</v>
      </c>
      <c r="Q543" s="375" t="s">
        <v>215</v>
      </c>
      <c r="R543" s="375" t="s">
        <v>211</v>
      </c>
      <c r="S543" s="375" t="s">
        <v>212</v>
      </c>
      <c r="T543" s="375" t="s">
        <v>56</v>
      </c>
      <c r="U543" s="375">
        <v>0</v>
      </c>
      <c r="V543" s="440"/>
      <c r="W543" s="375"/>
      <c r="X543" s="375" t="s">
        <v>28</v>
      </c>
      <c r="Y543" s="375" t="s">
        <v>3</v>
      </c>
    </row>
    <row r="544" spans="1:25" s="359" customFormat="1" x14ac:dyDescent="0.25">
      <c r="A544" s="375" t="s">
        <v>2659</v>
      </c>
      <c r="B544" s="375">
        <v>814175</v>
      </c>
      <c r="C544" s="375">
        <v>1</v>
      </c>
      <c r="D544" s="375"/>
      <c r="E544" s="375" t="s">
        <v>940</v>
      </c>
      <c r="F544" s="375" t="s">
        <v>2660</v>
      </c>
      <c r="G544" s="375" t="s">
        <v>462</v>
      </c>
      <c r="H544" s="375" t="s">
        <v>214</v>
      </c>
      <c r="I544" s="439">
        <v>42193</v>
      </c>
      <c r="J544" s="439">
        <v>42193</v>
      </c>
      <c r="K544" s="439">
        <v>44019</v>
      </c>
      <c r="L544" s="375" t="s">
        <v>208</v>
      </c>
      <c r="M544" s="375" t="s">
        <v>209</v>
      </c>
      <c r="N544" s="439">
        <v>42208</v>
      </c>
      <c r="O544" s="375" t="s">
        <v>210</v>
      </c>
      <c r="P544" s="375" t="s">
        <v>214</v>
      </c>
      <c r="Q544" s="375" t="s">
        <v>215</v>
      </c>
      <c r="R544" s="375" t="s">
        <v>211</v>
      </c>
      <c r="S544" s="375" t="s">
        <v>212</v>
      </c>
      <c r="T544" s="375" t="s">
        <v>56</v>
      </c>
      <c r="U544" s="375">
        <v>0</v>
      </c>
      <c r="V544" s="440"/>
      <c r="W544" s="375">
        <v>12907</v>
      </c>
      <c r="X544" s="375" t="s">
        <v>28</v>
      </c>
      <c r="Y544" s="375" t="s">
        <v>3</v>
      </c>
    </row>
    <row r="545" spans="1:25" s="359" customFormat="1" x14ac:dyDescent="0.25">
      <c r="A545" s="375" t="s">
        <v>2661</v>
      </c>
      <c r="B545" s="375">
        <v>814437</v>
      </c>
      <c r="C545" s="375">
        <v>0</v>
      </c>
      <c r="D545" s="375"/>
      <c r="E545" s="375" t="s">
        <v>2662</v>
      </c>
      <c r="F545" s="375" t="s">
        <v>2663</v>
      </c>
      <c r="G545" s="375" t="s">
        <v>236</v>
      </c>
      <c r="H545" s="375" t="s">
        <v>214</v>
      </c>
      <c r="I545" s="439">
        <v>42131</v>
      </c>
      <c r="J545" s="439">
        <v>42125</v>
      </c>
      <c r="K545" s="375"/>
      <c r="L545" s="375" t="s">
        <v>208</v>
      </c>
      <c r="M545" s="375" t="s">
        <v>209</v>
      </c>
      <c r="N545" s="439">
        <v>42208</v>
      </c>
      <c r="O545" s="375" t="s">
        <v>210</v>
      </c>
      <c r="P545" s="375" t="s">
        <v>214</v>
      </c>
      <c r="Q545" s="375" t="s">
        <v>215</v>
      </c>
      <c r="R545" s="375" t="s">
        <v>211</v>
      </c>
      <c r="S545" s="375" t="s">
        <v>212</v>
      </c>
      <c r="T545" s="375" t="s">
        <v>56</v>
      </c>
      <c r="U545" s="441">
        <v>234000</v>
      </c>
      <c r="V545" s="440"/>
      <c r="W545" s="375">
        <v>646559</v>
      </c>
      <c r="X545" s="375" t="s">
        <v>28</v>
      </c>
      <c r="Y545" s="375" t="s">
        <v>8</v>
      </c>
    </row>
    <row r="546" spans="1:25" s="359" customFormat="1" x14ac:dyDescent="0.25">
      <c r="A546" s="375" t="s">
        <v>2664</v>
      </c>
      <c r="B546" s="375">
        <v>814597</v>
      </c>
      <c r="C546" s="375">
        <v>0</v>
      </c>
      <c r="D546" s="375"/>
      <c r="E546" s="375" t="s">
        <v>2665</v>
      </c>
      <c r="F546" s="375" t="s">
        <v>2666</v>
      </c>
      <c r="G546" s="375" t="s">
        <v>577</v>
      </c>
      <c r="H546" s="375" t="s">
        <v>785</v>
      </c>
      <c r="I546" s="439">
        <v>42145</v>
      </c>
      <c r="J546" s="439">
        <v>42179</v>
      </c>
      <c r="K546" s="375"/>
      <c r="L546" s="375" t="s">
        <v>208</v>
      </c>
      <c r="M546" s="375" t="s">
        <v>209</v>
      </c>
      <c r="N546" s="439">
        <v>42208</v>
      </c>
      <c r="O546" s="375" t="s">
        <v>210</v>
      </c>
      <c r="P546" s="375" t="s">
        <v>785</v>
      </c>
      <c r="Q546" s="375" t="s">
        <v>215</v>
      </c>
      <c r="R546" s="375" t="s">
        <v>211</v>
      </c>
      <c r="S546" s="375" t="s">
        <v>212</v>
      </c>
      <c r="T546" s="375" t="s">
        <v>739</v>
      </c>
      <c r="U546" s="441">
        <v>140000</v>
      </c>
      <c r="V546" s="440"/>
      <c r="W546" s="375"/>
      <c r="X546" s="375" t="s">
        <v>28</v>
      </c>
      <c r="Y546" s="375" t="s">
        <v>7</v>
      </c>
    </row>
    <row r="547" spans="1:25" s="359" customFormat="1" x14ac:dyDescent="0.25">
      <c r="A547" s="375" t="s">
        <v>2667</v>
      </c>
      <c r="B547" s="375">
        <v>814751</v>
      </c>
      <c r="C547" s="375">
        <v>0</v>
      </c>
      <c r="D547" s="375"/>
      <c r="E547" s="375" t="s">
        <v>2668</v>
      </c>
      <c r="F547" s="375" t="s">
        <v>2669</v>
      </c>
      <c r="G547" s="375" t="s">
        <v>236</v>
      </c>
      <c r="H547" s="375" t="s">
        <v>214</v>
      </c>
      <c r="I547" s="439">
        <v>42156</v>
      </c>
      <c r="J547" s="439">
        <v>42125</v>
      </c>
      <c r="K547" s="375"/>
      <c r="L547" s="375" t="s">
        <v>208</v>
      </c>
      <c r="M547" s="375" t="s">
        <v>209</v>
      </c>
      <c r="N547" s="439">
        <v>42208</v>
      </c>
      <c r="O547" s="375" t="s">
        <v>210</v>
      </c>
      <c r="P547" s="375" t="s">
        <v>214</v>
      </c>
      <c r="Q547" s="375" t="s">
        <v>215</v>
      </c>
      <c r="R547" s="375" t="s">
        <v>211</v>
      </c>
      <c r="S547" s="375" t="s">
        <v>212</v>
      </c>
      <c r="T547" s="375" t="s">
        <v>56</v>
      </c>
      <c r="U547" s="441">
        <v>299000</v>
      </c>
      <c r="V547" s="440"/>
      <c r="W547" s="375"/>
      <c r="X547" s="375" t="s">
        <v>28</v>
      </c>
      <c r="Y547" s="375" t="s">
        <v>8</v>
      </c>
    </row>
    <row r="548" spans="1:25" s="359" customFormat="1" x14ac:dyDescent="0.25">
      <c r="A548" s="375" t="s">
        <v>2670</v>
      </c>
      <c r="B548" s="375">
        <v>814809</v>
      </c>
      <c r="C548" s="375">
        <v>0</v>
      </c>
      <c r="D548" s="375"/>
      <c r="E548" s="375" t="s">
        <v>2671</v>
      </c>
      <c r="F548" s="375" t="s">
        <v>2672</v>
      </c>
      <c r="G548" s="375" t="s">
        <v>236</v>
      </c>
      <c r="H548" s="375" t="s">
        <v>214</v>
      </c>
      <c r="I548" s="439">
        <v>42158</v>
      </c>
      <c r="J548" s="439">
        <v>42125</v>
      </c>
      <c r="K548" s="375"/>
      <c r="L548" s="375" t="s">
        <v>208</v>
      </c>
      <c r="M548" s="375" t="s">
        <v>209</v>
      </c>
      <c r="N548" s="439">
        <v>42208</v>
      </c>
      <c r="O548" s="375" t="s">
        <v>210</v>
      </c>
      <c r="P548" s="375" t="s">
        <v>214</v>
      </c>
      <c r="Q548" s="375" t="s">
        <v>215</v>
      </c>
      <c r="R548" s="375" t="s">
        <v>211</v>
      </c>
      <c r="S548" s="375" t="s">
        <v>212</v>
      </c>
      <c r="T548" s="375" t="s">
        <v>56</v>
      </c>
      <c r="U548" s="441">
        <v>338000</v>
      </c>
      <c r="V548" s="440"/>
      <c r="W548" s="375"/>
      <c r="X548" s="375" t="s">
        <v>28</v>
      </c>
      <c r="Y548" s="375" t="s">
        <v>8</v>
      </c>
    </row>
    <row r="549" spans="1:25" s="359" customFormat="1" x14ac:dyDescent="0.25">
      <c r="A549" s="375" t="s">
        <v>2673</v>
      </c>
      <c r="B549" s="375">
        <v>814820</v>
      </c>
      <c r="C549" s="375">
        <v>0</v>
      </c>
      <c r="D549" s="375"/>
      <c r="E549" s="375" t="s">
        <v>2674</v>
      </c>
      <c r="F549" s="375" t="s">
        <v>2675</v>
      </c>
      <c r="G549" s="375" t="s">
        <v>236</v>
      </c>
      <c r="H549" s="375" t="s">
        <v>214</v>
      </c>
      <c r="I549" s="439">
        <v>42158</v>
      </c>
      <c r="J549" s="439">
        <v>42125</v>
      </c>
      <c r="K549" s="375"/>
      <c r="L549" s="375" t="s">
        <v>208</v>
      </c>
      <c r="M549" s="375" t="s">
        <v>209</v>
      </c>
      <c r="N549" s="439">
        <v>42208</v>
      </c>
      <c r="O549" s="375" t="s">
        <v>210</v>
      </c>
      <c r="P549" s="375" t="s">
        <v>214</v>
      </c>
      <c r="Q549" s="375" t="s">
        <v>215</v>
      </c>
      <c r="R549" s="375" t="s">
        <v>211</v>
      </c>
      <c r="S549" s="375" t="s">
        <v>212</v>
      </c>
      <c r="T549" s="375" t="s">
        <v>56</v>
      </c>
      <c r="U549" s="441">
        <v>338000</v>
      </c>
      <c r="V549" s="440"/>
      <c r="W549" s="375">
        <v>821875</v>
      </c>
      <c r="X549" s="375" t="s">
        <v>28</v>
      </c>
      <c r="Y549" s="375" t="s">
        <v>8</v>
      </c>
    </row>
    <row r="550" spans="1:25" s="359" customFormat="1" x14ac:dyDescent="0.25">
      <c r="A550" s="375" t="s">
        <v>2676</v>
      </c>
      <c r="B550" s="375">
        <v>814824</v>
      </c>
      <c r="C550" s="375">
        <v>0</v>
      </c>
      <c r="D550" s="375"/>
      <c r="E550" s="375" t="s">
        <v>2677</v>
      </c>
      <c r="F550" s="375" t="s">
        <v>2678</v>
      </c>
      <c r="G550" s="375" t="s">
        <v>236</v>
      </c>
      <c r="H550" s="375" t="s">
        <v>214</v>
      </c>
      <c r="I550" s="439">
        <v>42158</v>
      </c>
      <c r="J550" s="439">
        <v>42125</v>
      </c>
      <c r="K550" s="375"/>
      <c r="L550" s="375" t="s">
        <v>208</v>
      </c>
      <c r="M550" s="375" t="s">
        <v>209</v>
      </c>
      <c r="N550" s="439">
        <v>42208</v>
      </c>
      <c r="O550" s="375" t="s">
        <v>210</v>
      </c>
      <c r="P550" s="375" t="s">
        <v>214</v>
      </c>
      <c r="Q550" s="375" t="s">
        <v>215</v>
      </c>
      <c r="R550" s="375" t="s">
        <v>211</v>
      </c>
      <c r="S550" s="375" t="s">
        <v>212</v>
      </c>
      <c r="T550" s="375" t="s">
        <v>56</v>
      </c>
      <c r="U550" s="441">
        <v>338000</v>
      </c>
      <c r="V550" s="440"/>
      <c r="W550" s="375">
        <v>608368</v>
      </c>
      <c r="X550" s="375" t="s">
        <v>28</v>
      </c>
      <c r="Y550" s="375" t="s">
        <v>8</v>
      </c>
    </row>
    <row r="551" spans="1:25" s="359" customFormat="1" x14ac:dyDescent="0.25">
      <c r="A551" s="375" t="s">
        <v>2679</v>
      </c>
      <c r="B551" s="375">
        <v>814832</v>
      </c>
      <c r="C551" s="375">
        <v>0</v>
      </c>
      <c r="D551" s="375"/>
      <c r="E551" s="375" t="s">
        <v>2680</v>
      </c>
      <c r="F551" s="375" t="s">
        <v>2681</v>
      </c>
      <c r="G551" s="375" t="s">
        <v>236</v>
      </c>
      <c r="H551" s="375" t="s">
        <v>214</v>
      </c>
      <c r="I551" s="439">
        <v>42158</v>
      </c>
      <c r="J551" s="439">
        <v>42125</v>
      </c>
      <c r="K551" s="375"/>
      <c r="L551" s="375" t="s">
        <v>208</v>
      </c>
      <c r="M551" s="375" t="s">
        <v>209</v>
      </c>
      <c r="N551" s="439">
        <v>42208</v>
      </c>
      <c r="O551" s="375" t="s">
        <v>210</v>
      </c>
      <c r="P551" s="375" t="s">
        <v>214</v>
      </c>
      <c r="Q551" s="375" t="s">
        <v>215</v>
      </c>
      <c r="R551" s="375" t="s">
        <v>211</v>
      </c>
      <c r="S551" s="375" t="s">
        <v>212</v>
      </c>
      <c r="T551" s="375" t="s">
        <v>56</v>
      </c>
      <c r="U551" s="441">
        <v>338000</v>
      </c>
      <c r="V551" s="440"/>
      <c r="W551" s="375"/>
      <c r="X551" s="375" t="s">
        <v>28</v>
      </c>
      <c r="Y551" s="375" t="s">
        <v>8</v>
      </c>
    </row>
    <row r="552" spans="1:25" s="359" customFormat="1" x14ac:dyDescent="0.25">
      <c r="A552" s="375" t="s">
        <v>2682</v>
      </c>
      <c r="B552" s="375">
        <v>815009</v>
      </c>
      <c r="C552" s="375">
        <v>0</v>
      </c>
      <c r="D552" s="375"/>
      <c r="E552" s="375" t="s">
        <v>2683</v>
      </c>
      <c r="F552" s="375" t="s">
        <v>2684</v>
      </c>
      <c r="G552" s="375" t="s">
        <v>236</v>
      </c>
      <c r="H552" s="375" t="s">
        <v>214</v>
      </c>
      <c r="I552" s="439">
        <v>42174</v>
      </c>
      <c r="J552" s="439">
        <v>42125</v>
      </c>
      <c r="K552" s="375"/>
      <c r="L552" s="375" t="s">
        <v>208</v>
      </c>
      <c r="M552" s="375" t="s">
        <v>209</v>
      </c>
      <c r="N552" s="439">
        <v>42208</v>
      </c>
      <c r="O552" s="375" t="s">
        <v>210</v>
      </c>
      <c r="P552" s="375" t="s">
        <v>214</v>
      </c>
      <c r="Q552" s="375" t="s">
        <v>215</v>
      </c>
      <c r="R552" s="375" t="s">
        <v>211</v>
      </c>
      <c r="S552" s="375" t="s">
        <v>212</v>
      </c>
      <c r="T552" s="375" t="s">
        <v>56</v>
      </c>
      <c r="U552" s="441">
        <v>299000</v>
      </c>
      <c r="V552" s="440"/>
      <c r="W552" s="375">
        <v>590501</v>
      </c>
      <c r="X552" s="375" t="s">
        <v>28</v>
      </c>
      <c r="Y552" s="375" t="s">
        <v>8</v>
      </c>
    </row>
    <row r="553" spans="1:25" s="359" customFormat="1" x14ac:dyDescent="0.25">
      <c r="A553" s="375" t="s">
        <v>2685</v>
      </c>
      <c r="B553" s="375">
        <v>815019</v>
      </c>
      <c r="C553" s="375">
        <v>0</v>
      </c>
      <c r="D553" s="375"/>
      <c r="E553" s="375" t="s">
        <v>2686</v>
      </c>
      <c r="F553" s="375" t="s">
        <v>2687</v>
      </c>
      <c r="G553" s="375" t="s">
        <v>236</v>
      </c>
      <c r="H553" s="375" t="s">
        <v>214</v>
      </c>
      <c r="I553" s="439">
        <v>42177</v>
      </c>
      <c r="J553" s="439">
        <v>42125</v>
      </c>
      <c r="K553" s="375"/>
      <c r="L553" s="375" t="s">
        <v>208</v>
      </c>
      <c r="M553" s="375" t="s">
        <v>209</v>
      </c>
      <c r="N553" s="439">
        <v>42208</v>
      </c>
      <c r="O553" s="375" t="s">
        <v>210</v>
      </c>
      <c r="P553" s="375" t="s">
        <v>214</v>
      </c>
      <c r="Q553" s="375" t="s">
        <v>215</v>
      </c>
      <c r="R553" s="375" t="s">
        <v>211</v>
      </c>
      <c r="S553" s="375" t="s">
        <v>212</v>
      </c>
      <c r="T553" s="375" t="s">
        <v>56</v>
      </c>
      <c r="U553" s="441">
        <v>338000</v>
      </c>
      <c r="V553" s="440"/>
      <c r="W553" s="375">
        <v>155189</v>
      </c>
      <c r="X553" s="375" t="s">
        <v>28</v>
      </c>
      <c r="Y553" s="375" t="s">
        <v>8</v>
      </c>
    </row>
    <row r="554" spans="1:25" s="359" customFormat="1" x14ac:dyDescent="0.25">
      <c r="A554" s="375" t="s">
        <v>2688</v>
      </c>
      <c r="B554" s="375">
        <v>815104</v>
      </c>
      <c r="C554" s="375">
        <v>0</v>
      </c>
      <c r="D554" s="375"/>
      <c r="E554" s="375" t="s">
        <v>2689</v>
      </c>
      <c r="F554" s="375" t="s">
        <v>2690</v>
      </c>
      <c r="G554" s="375" t="s">
        <v>236</v>
      </c>
      <c r="H554" s="375" t="s">
        <v>214</v>
      </c>
      <c r="I554" s="439">
        <v>42181</v>
      </c>
      <c r="J554" s="439">
        <v>42125</v>
      </c>
      <c r="K554" s="375"/>
      <c r="L554" s="375" t="s">
        <v>208</v>
      </c>
      <c r="M554" s="375" t="s">
        <v>209</v>
      </c>
      <c r="N554" s="439">
        <v>42208</v>
      </c>
      <c r="O554" s="375" t="s">
        <v>210</v>
      </c>
      <c r="P554" s="375" t="s">
        <v>214</v>
      </c>
      <c r="Q554" s="375" t="s">
        <v>215</v>
      </c>
      <c r="R554" s="375" t="s">
        <v>211</v>
      </c>
      <c r="S554" s="375" t="s">
        <v>212</v>
      </c>
      <c r="T554" s="375" t="s">
        <v>56</v>
      </c>
      <c r="U554" s="441">
        <v>338000</v>
      </c>
      <c r="V554" s="440"/>
      <c r="W554" s="375">
        <v>580943</v>
      </c>
      <c r="X554" s="375" t="s">
        <v>28</v>
      </c>
      <c r="Y554" s="375" t="s">
        <v>8</v>
      </c>
    </row>
    <row r="555" spans="1:25" s="359" customFormat="1" x14ac:dyDescent="0.25">
      <c r="A555" s="375" t="s">
        <v>2691</v>
      </c>
      <c r="B555" s="375">
        <v>815195</v>
      </c>
      <c r="C555" s="375">
        <v>0</v>
      </c>
      <c r="D555" s="375"/>
      <c r="E555" s="375" t="s">
        <v>2692</v>
      </c>
      <c r="F555" s="375" t="s">
        <v>2693</v>
      </c>
      <c r="G555" s="375" t="s">
        <v>240</v>
      </c>
      <c r="H555" s="375" t="s">
        <v>325</v>
      </c>
      <c r="I555" s="439">
        <v>42198</v>
      </c>
      <c r="J555" s="439">
        <v>42200</v>
      </c>
      <c r="K555" s="439">
        <v>44026</v>
      </c>
      <c r="L555" s="375" t="s">
        <v>208</v>
      </c>
      <c r="M555" s="375" t="s">
        <v>209</v>
      </c>
      <c r="N555" s="439">
        <v>42208</v>
      </c>
      <c r="O555" s="375" t="s">
        <v>210</v>
      </c>
      <c r="P555" s="375" t="s">
        <v>325</v>
      </c>
      <c r="Q555" s="375" t="s">
        <v>215</v>
      </c>
      <c r="R555" s="375" t="s">
        <v>211</v>
      </c>
      <c r="S555" s="375" t="s">
        <v>212</v>
      </c>
      <c r="T555" s="375" t="s">
        <v>56</v>
      </c>
      <c r="U555" s="375">
        <v>0</v>
      </c>
      <c r="V555" s="440"/>
      <c r="W555" s="375">
        <v>72541</v>
      </c>
      <c r="X555" s="375" t="s">
        <v>28</v>
      </c>
      <c r="Y555" s="375" t="s">
        <v>2</v>
      </c>
    </row>
    <row r="556" spans="1:25" s="359" customFormat="1" x14ac:dyDescent="0.25">
      <c r="A556" s="375" t="s">
        <v>2694</v>
      </c>
      <c r="B556" s="375" t="s">
        <v>2695</v>
      </c>
      <c r="C556" s="375">
        <v>0</v>
      </c>
      <c r="D556" s="375"/>
      <c r="E556" s="375" t="s">
        <v>2696</v>
      </c>
      <c r="F556" s="375" t="s">
        <v>2697</v>
      </c>
      <c r="G556" s="375" t="s">
        <v>577</v>
      </c>
      <c r="H556" s="375" t="s">
        <v>785</v>
      </c>
      <c r="I556" s="439">
        <v>42181</v>
      </c>
      <c r="J556" s="439">
        <v>42181</v>
      </c>
      <c r="K556" s="439">
        <v>42546</v>
      </c>
      <c r="L556" s="375" t="s">
        <v>208</v>
      </c>
      <c r="M556" s="375" t="s">
        <v>209</v>
      </c>
      <c r="N556" s="439">
        <v>42207</v>
      </c>
      <c r="O556" s="375" t="s">
        <v>210</v>
      </c>
      <c r="P556" s="375" t="s">
        <v>785</v>
      </c>
      <c r="Q556" s="375" t="s">
        <v>215</v>
      </c>
      <c r="R556" s="375" t="s">
        <v>211</v>
      </c>
      <c r="S556" s="375" t="s">
        <v>212</v>
      </c>
      <c r="T556" s="375" t="s">
        <v>56</v>
      </c>
      <c r="U556" s="375">
        <v>0</v>
      </c>
      <c r="V556" s="440"/>
      <c r="W556" s="375">
        <v>25346</v>
      </c>
      <c r="X556" s="375" t="s">
        <v>28</v>
      </c>
      <c r="Y556" s="375" t="s">
        <v>7</v>
      </c>
    </row>
    <row r="557" spans="1:25" s="359" customFormat="1" x14ac:dyDescent="0.25">
      <c r="A557" s="375" t="s">
        <v>2698</v>
      </c>
      <c r="B557" s="375" t="s">
        <v>2699</v>
      </c>
      <c r="C557" s="375">
        <v>1</v>
      </c>
      <c r="D557" s="375"/>
      <c r="E557" s="375" t="s">
        <v>720</v>
      </c>
      <c r="F557" s="375" t="s">
        <v>2700</v>
      </c>
      <c r="G557" s="375" t="s">
        <v>224</v>
      </c>
      <c r="H557" s="375" t="s">
        <v>546</v>
      </c>
      <c r="I557" s="439">
        <v>42201</v>
      </c>
      <c r="J557" s="439">
        <v>42200</v>
      </c>
      <c r="K557" s="439">
        <v>42886</v>
      </c>
      <c r="L557" s="375" t="s">
        <v>208</v>
      </c>
      <c r="M557" s="375" t="s">
        <v>209</v>
      </c>
      <c r="N557" s="439">
        <v>42207</v>
      </c>
      <c r="O557" s="375" t="s">
        <v>210</v>
      </c>
      <c r="P557" s="375" t="s">
        <v>546</v>
      </c>
      <c r="Q557" s="375" t="s">
        <v>215</v>
      </c>
      <c r="R557" s="375" t="s">
        <v>211</v>
      </c>
      <c r="S557" s="375" t="s">
        <v>212</v>
      </c>
      <c r="T557" s="375" t="s">
        <v>717</v>
      </c>
      <c r="U557" s="441">
        <v>3149038.84</v>
      </c>
      <c r="V557" s="440"/>
      <c r="W557" s="375">
        <v>153946</v>
      </c>
      <c r="X557" s="375" t="s">
        <v>28</v>
      </c>
      <c r="Y557" s="375" t="s">
        <v>4</v>
      </c>
    </row>
    <row r="558" spans="1:25" s="359" customFormat="1" x14ac:dyDescent="0.25">
      <c r="A558" s="375" t="s">
        <v>2701</v>
      </c>
      <c r="B558" s="375">
        <v>814813</v>
      </c>
      <c r="C558" s="375">
        <v>0</v>
      </c>
      <c r="D558" s="375"/>
      <c r="E558" s="375" t="s">
        <v>1151</v>
      </c>
      <c r="F558" s="375" t="s">
        <v>2702</v>
      </c>
      <c r="G558" s="375" t="s">
        <v>577</v>
      </c>
      <c r="H558" s="375" t="s">
        <v>785</v>
      </c>
      <c r="I558" s="439">
        <v>42158</v>
      </c>
      <c r="J558" s="439">
        <v>42153</v>
      </c>
      <c r="K558" s="375"/>
      <c r="L558" s="375" t="s">
        <v>208</v>
      </c>
      <c r="M558" s="375" t="s">
        <v>209</v>
      </c>
      <c r="N558" s="439">
        <v>42207</v>
      </c>
      <c r="O558" s="375" t="s">
        <v>210</v>
      </c>
      <c r="P558" s="375" t="s">
        <v>785</v>
      </c>
      <c r="Q558" s="375" t="s">
        <v>215</v>
      </c>
      <c r="R558" s="375" t="s">
        <v>211</v>
      </c>
      <c r="S558" s="375" t="s">
        <v>212</v>
      </c>
      <c r="T558" s="375" t="s">
        <v>56</v>
      </c>
      <c r="U558" s="441">
        <v>140000</v>
      </c>
      <c r="V558" s="440"/>
      <c r="W558" s="375">
        <v>285353</v>
      </c>
      <c r="X558" s="375" t="s">
        <v>28</v>
      </c>
      <c r="Y558" s="375" t="s">
        <v>7</v>
      </c>
    </row>
    <row r="559" spans="1:25" s="359" customFormat="1" x14ac:dyDescent="0.25">
      <c r="A559" s="375" t="s">
        <v>2703</v>
      </c>
      <c r="B559" s="375">
        <v>815170</v>
      </c>
      <c r="C559" s="375">
        <v>0</v>
      </c>
      <c r="D559" s="375"/>
      <c r="E559" s="375" t="s">
        <v>2704</v>
      </c>
      <c r="F559" s="375" t="s">
        <v>2705</v>
      </c>
      <c r="G559" s="375" t="s">
        <v>240</v>
      </c>
      <c r="H559" s="375" t="s">
        <v>325</v>
      </c>
      <c r="I559" s="439">
        <v>42192</v>
      </c>
      <c r="J559" s="439">
        <v>42200</v>
      </c>
      <c r="K559" s="439">
        <v>44026</v>
      </c>
      <c r="L559" s="375" t="s">
        <v>208</v>
      </c>
      <c r="M559" s="375" t="s">
        <v>209</v>
      </c>
      <c r="N559" s="439">
        <v>42206</v>
      </c>
      <c r="O559" s="375" t="s">
        <v>210</v>
      </c>
      <c r="P559" s="375" t="s">
        <v>325</v>
      </c>
      <c r="Q559" s="375" t="s">
        <v>215</v>
      </c>
      <c r="R559" s="375" t="s">
        <v>211</v>
      </c>
      <c r="S559" s="375" t="s">
        <v>212</v>
      </c>
      <c r="T559" s="375" t="s">
        <v>56</v>
      </c>
      <c r="U559" s="375">
        <v>0</v>
      </c>
      <c r="V559" s="440"/>
      <c r="W559" s="375">
        <v>142850</v>
      </c>
      <c r="X559" s="375" t="s">
        <v>28</v>
      </c>
      <c r="Y559" s="375" t="s">
        <v>2</v>
      </c>
    </row>
    <row r="560" spans="1:25" s="359" customFormat="1" x14ac:dyDescent="0.25">
      <c r="A560" s="375" t="s">
        <v>2706</v>
      </c>
      <c r="B560" s="375">
        <v>815198</v>
      </c>
      <c r="C560" s="375">
        <v>0</v>
      </c>
      <c r="D560" s="375"/>
      <c r="E560" s="375" t="s">
        <v>2707</v>
      </c>
      <c r="F560" s="375" t="s">
        <v>2708</v>
      </c>
      <c r="G560" s="375" t="s">
        <v>240</v>
      </c>
      <c r="H560" s="375" t="s">
        <v>325</v>
      </c>
      <c r="I560" s="439">
        <v>42198</v>
      </c>
      <c r="J560" s="439">
        <v>42200</v>
      </c>
      <c r="K560" s="439">
        <v>44026</v>
      </c>
      <c r="L560" s="375" t="s">
        <v>208</v>
      </c>
      <c r="M560" s="375" t="s">
        <v>209</v>
      </c>
      <c r="N560" s="439">
        <v>42206</v>
      </c>
      <c r="O560" s="375" t="s">
        <v>210</v>
      </c>
      <c r="P560" s="375" t="s">
        <v>325</v>
      </c>
      <c r="Q560" s="375" t="s">
        <v>215</v>
      </c>
      <c r="R560" s="375" t="s">
        <v>211</v>
      </c>
      <c r="S560" s="375" t="s">
        <v>212</v>
      </c>
      <c r="T560" s="375" t="s">
        <v>56</v>
      </c>
      <c r="U560" s="375">
        <v>0</v>
      </c>
      <c r="V560" s="440"/>
      <c r="W560" s="375">
        <v>596607</v>
      </c>
      <c r="X560" s="375" t="s">
        <v>28</v>
      </c>
      <c r="Y560" s="375" t="s">
        <v>2</v>
      </c>
    </row>
    <row r="561" spans="1:25" s="359" customFormat="1" x14ac:dyDescent="0.25">
      <c r="A561" s="375" t="s">
        <v>2709</v>
      </c>
      <c r="B561" s="375">
        <v>815200</v>
      </c>
      <c r="C561" s="375">
        <v>0</v>
      </c>
      <c r="D561" s="375"/>
      <c r="E561" s="375" t="s">
        <v>2710</v>
      </c>
      <c r="F561" s="375" t="s">
        <v>2711</v>
      </c>
      <c r="G561" s="375" t="s">
        <v>240</v>
      </c>
      <c r="H561" s="375" t="s">
        <v>325</v>
      </c>
      <c r="I561" s="439">
        <v>42198</v>
      </c>
      <c r="J561" s="439">
        <v>42200</v>
      </c>
      <c r="K561" s="439">
        <v>44026</v>
      </c>
      <c r="L561" s="375" t="s">
        <v>208</v>
      </c>
      <c r="M561" s="375" t="s">
        <v>209</v>
      </c>
      <c r="N561" s="439">
        <v>42206</v>
      </c>
      <c r="O561" s="375" t="s">
        <v>210</v>
      </c>
      <c r="P561" s="375" t="s">
        <v>325</v>
      </c>
      <c r="Q561" s="375" t="s">
        <v>215</v>
      </c>
      <c r="R561" s="375" t="s">
        <v>211</v>
      </c>
      <c r="S561" s="375" t="s">
        <v>212</v>
      </c>
      <c r="T561" s="375" t="s">
        <v>56</v>
      </c>
      <c r="U561" s="375">
        <v>0</v>
      </c>
      <c r="V561" s="440"/>
      <c r="W561" s="375">
        <v>176535</v>
      </c>
      <c r="X561" s="375" t="s">
        <v>28</v>
      </c>
      <c r="Y561" s="375" t="s">
        <v>2</v>
      </c>
    </row>
    <row r="562" spans="1:25" s="359" customFormat="1" x14ac:dyDescent="0.25">
      <c r="A562" s="375" t="s">
        <v>2712</v>
      </c>
      <c r="B562" s="375">
        <v>815204</v>
      </c>
      <c r="C562" s="375">
        <v>0</v>
      </c>
      <c r="D562" s="375"/>
      <c r="E562" s="375" t="s">
        <v>2713</v>
      </c>
      <c r="F562" s="375" t="s">
        <v>2714</v>
      </c>
      <c r="G562" s="375" t="s">
        <v>240</v>
      </c>
      <c r="H562" s="375" t="s">
        <v>325</v>
      </c>
      <c r="I562" s="439">
        <v>42198</v>
      </c>
      <c r="J562" s="439">
        <v>42200</v>
      </c>
      <c r="K562" s="439">
        <v>44026</v>
      </c>
      <c r="L562" s="375" t="s">
        <v>208</v>
      </c>
      <c r="M562" s="375" t="s">
        <v>209</v>
      </c>
      <c r="N562" s="439">
        <v>42206</v>
      </c>
      <c r="O562" s="375" t="s">
        <v>210</v>
      </c>
      <c r="P562" s="375" t="s">
        <v>325</v>
      </c>
      <c r="Q562" s="375" t="s">
        <v>215</v>
      </c>
      <c r="R562" s="375" t="s">
        <v>211</v>
      </c>
      <c r="S562" s="375" t="s">
        <v>212</v>
      </c>
      <c r="T562" s="375" t="s">
        <v>56</v>
      </c>
      <c r="U562" s="375">
        <v>0</v>
      </c>
      <c r="V562" s="440"/>
      <c r="W562" s="375">
        <v>161094</v>
      </c>
      <c r="X562" s="375" t="s">
        <v>28</v>
      </c>
      <c r="Y562" s="375" t="s">
        <v>2</v>
      </c>
    </row>
    <row r="563" spans="1:25" s="359" customFormat="1" x14ac:dyDescent="0.25">
      <c r="A563" s="375" t="s">
        <v>2715</v>
      </c>
      <c r="B563" s="375">
        <v>815215</v>
      </c>
      <c r="C563" s="375">
        <v>0</v>
      </c>
      <c r="D563" s="375"/>
      <c r="E563" s="375" t="s">
        <v>2716</v>
      </c>
      <c r="F563" s="375" t="s">
        <v>2717</v>
      </c>
      <c r="G563" s="375" t="s">
        <v>240</v>
      </c>
      <c r="H563" s="375" t="s">
        <v>325</v>
      </c>
      <c r="I563" s="439">
        <v>42199</v>
      </c>
      <c r="J563" s="439">
        <v>42200</v>
      </c>
      <c r="K563" s="439">
        <v>44026</v>
      </c>
      <c r="L563" s="375" t="s">
        <v>208</v>
      </c>
      <c r="M563" s="375" t="s">
        <v>209</v>
      </c>
      <c r="N563" s="439">
        <v>42206</v>
      </c>
      <c r="O563" s="375" t="s">
        <v>210</v>
      </c>
      <c r="P563" s="375" t="s">
        <v>325</v>
      </c>
      <c r="Q563" s="375" t="s">
        <v>215</v>
      </c>
      <c r="R563" s="375" t="s">
        <v>211</v>
      </c>
      <c r="S563" s="375" t="s">
        <v>212</v>
      </c>
      <c r="T563" s="375" t="s">
        <v>56</v>
      </c>
      <c r="U563" s="375">
        <v>0</v>
      </c>
      <c r="V563" s="440"/>
      <c r="W563" s="375"/>
      <c r="X563" s="375" t="s">
        <v>28</v>
      </c>
      <c r="Y563" s="375" t="s">
        <v>2</v>
      </c>
    </row>
    <row r="564" spans="1:25" s="359" customFormat="1" x14ac:dyDescent="0.25">
      <c r="A564" s="375" t="s">
        <v>2718</v>
      </c>
      <c r="B564" s="375" t="s">
        <v>2719</v>
      </c>
      <c r="C564" s="375">
        <v>0</v>
      </c>
      <c r="D564" s="375"/>
      <c r="E564" s="375" t="s">
        <v>1344</v>
      </c>
      <c r="F564" s="375" t="s">
        <v>1345</v>
      </c>
      <c r="G564" s="375" t="s">
        <v>224</v>
      </c>
      <c r="H564" s="375" t="s">
        <v>570</v>
      </c>
      <c r="I564" s="439">
        <v>42144</v>
      </c>
      <c r="J564" s="439">
        <v>42186</v>
      </c>
      <c r="K564" s="439">
        <v>42551</v>
      </c>
      <c r="L564" s="375" t="s">
        <v>208</v>
      </c>
      <c r="M564" s="375" t="s">
        <v>209</v>
      </c>
      <c r="N564" s="439">
        <v>42205</v>
      </c>
      <c r="O564" s="375" t="s">
        <v>210</v>
      </c>
      <c r="P564" s="375" t="s">
        <v>570</v>
      </c>
      <c r="Q564" s="375" t="s">
        <v>215</v>
      </c>
      <c r="R564" s="375" t="s">
        <v>211</v>
      </c>
      <c r="S564" s="375" t="s">
        <v>212</v>
      </c>
      <c r="T564" s="375" t="s">
        <v>463</v>
      </c>
      <c r="U564" s="441">
        <v>8600000</v>
      </c>
      <c r="V564" s="440"/>
      <c r="W564" s="375">
        <v>577592</v>
      </c>
      <c r="X564" s="375" t="s">
        <v>28</v>
      </c>
      <c r="Y564" s="375" t="s">
        <v>4</v>
      </c>
    </row>
    <row r="565" spans="1:25" s="359" customFormat="1" x14ac:dyDescent="0.25">
      <c r="A565" s="375" t="s">
        <v>2720</v>
      </c>
      <c r="B565" s="375" t="s">
        <v>1700</v>
      </c>
      <c r="C565" s="375">
        <v>1</v>
      </c>
      <c r="D565" s="375"/>
      <c r="E565" s="375" t="s">
        <v>1698</v>
      </c>
      <c r="F565" s="375" t="s">
        <v>1699</v>
      </c>
      <c r="G565" s="375" t="s">
        <v>224</v>
      </c>
      <c r="H565" s="375" t="s">
        <v>634</v>
      </c>
      <c r="I565" s="439">
        <v>42151</v>
      </c>
      <c r="J565" s="439">
        <v>42151</v>
      </c>
      <c r="K565" s="439">
        <v>42517</v>
      </c>
      <c r="L565" s="375" t="s">
        <v>208</v>
      </c>
      <c r="M565" s="375" t="s">
        <v>209</v>
      </c>
      <c r="N565" s="439">
        <v>42201</v>
      </c>
      <c r="O565" s="375" t="s">
        <v>210</v>
      </c>
      <c r="P565" s="375" t="s">
        <v>634</v>
      </c>
      <c r="Q565" s="375" t="s">
        <v>215</v>
      </c>
      <c r="R565" s="375" t="s">
        <v>211</v>
      </c>
      <c r="S565" s="375" t="s">
        <v>212</v>
      </c>
      <c r="T565" s="375" t="s">
        <v>1651</v>
      </c>
      <c r="U565" s="441">
        <v>2500000</v>
      </c>
      <c r="V565" s="440"/>
      <c r="W565" s="375">
        <v>156971</v>
      </c>
      <c r="X565" s="375" t="s">
        <v>28</v>
      </c>
      <c r="Y565" s="375" t="s">
        <v>4</v>
      </c>
    </row>
    <row r="566" spans="1:25" s="359" customFormat="1" x14ac:dyDescent="0.25">
      <c r="A566" s="375" t="s">
        <v>2721</v>
      </c>
      <c r="B566" s="375" t="s">
        <v>1554</v>
      </c>
      <c r="C566" s="375">
        <v>4</v>
      </c>
      <c r="D566" s="375"/>
      <c r="E566" s="375" t="s">
        <v>1552</v>
      </c>
      <c r="F566" s="375" t="s">
        <v>1553</v>
      </c>
      <c r="G566" s="375" t="s">
        <v>224</v>
      </c>
      <c r="H566" s="375" t="s">
        <v>631</v>
      </c>
      <c r="I566" s="439">
        <v>42130</v>
      </c>
      <c r="J566" s="439">
        <v>42068</v>
      </c>
      <c r="K566" s="439">
        <v>42460</v>
      </c>
      <c r="L566" s="375" t="s">
        <v>208</v>
      </c>
      <c r="M566" s="375" t="s">
        <v>209</v>
      </c>
      <c r="N566" s="439">
        <v>42201</v>
      </c>
      <c r="O566" s="375" t="s">
        <v>210</v>
      </c>
      <c r="P566" s="375" t="s">
        <v>631</v>
      </c>
      <c r="Q566" s="375" t="s">
        <v>215</v>
      </c>
      <c r="R566" s="375" t="s">
        <v>363</v>
      </c>
      <c r="S566" s="375" t="s">
        <v>212</v>
      </c>
      <c r="T566" s="375" t="s">
        <v>56</v>
      </c>
      <c r="U566" s="441">
        <v>10500000</v>
      </c>
      <c r="V566" s="440"/>
      <c r="W566" s="375">
        <v>584431</v>
      </c>
      <c r="X566" s="375" t="s">
        <v>28</v>
      </c>
      <c r="Y566" s="375" t="s">
        <v>4</v>
      </c>
    </row>
    <row r="567" spans="1:25" s="359" customFormat="1" x14ac:dyDescent="0.25">
      <c r="A567" s="375" t="s">
        <v>2722</v>
      </c>
      <c r="B567" s="375">
        <v>813829</v>
      </c>
      <c r="C567" s="375">
        <v>0</v>
      </c>
      <c r="D567" s="375"/>
      <c r="E567" s="375" t="s">
        <v>2723</v>
      </c>
      <c r="F567" s="375" t="s">
        <v>2724</v>
      </c>
      <c r="G567" s="375" t="s">
        <v>577</v>
      </c>
      <c r="H567" s="375" t="s">
        <v>785</v>
      </c>
      <c r="I567" s="439">
        <v>42062</v>
      </c>
      <c r="J567" s="439">
        <v>42064</v>
      </c>
      <c r="K567" s="375"/>
      <c r="L567" s="375" t="s">
        <v>208</v>
      </c>
      <c r="M567" s="375" t="s">
        <v>209</v>
      </c>
      <c r="N567" s="439">
        <v>42201</v>
      </c>
      <c r="O567" s="375" t="s">
        <v>210</v>
      </c>
      <c r="P567" s="375" t="s">
        <v>785</v>
      </c>
      <c r="Q567" s="375" t="s">
        <v>215</v>
      </c>
      <c r="R567" s="375" t="s">
        <v>211</v>
      </c>
      <c r="S567" s="375" t="s">
        <v>212</v>
      </c>
      <c r="T567" s="375" t="s">
        <v>243</v>
      </c>
      <c r="U567" s="375">
        <v>0</v>
      </c>
      <c r="V567" s="440"/>
      <c r="W567" s="375"/>
      <c r="X567" s="375" t="s">
        <v>28</v>
      </c>
      <c r="Y567" s="375" t="s">
        <v>7</v>
      </c>
    </row>
    <row r="568" spans="1:25" s="359" customFormat="1" x14ac:dyDescent="0.25">
      <c r="A568" s="375" t="s">
        <v>2725</v>
      </c>
      <c r="B568" s="375">
        <v>814838</v>
      </c>
      <c r="C568" s="375">
        <v>0</v>
      </c>
      <c r="D568" s="375"/>
      <c r="E568" s="375" t="s">
        <v>2171</v>
      </c>
      <c r="F568" s="375" t="s">
        <v>2172</v>
      </c>
      <c r="G568" s="375" t="s">
        <v>240</v>
      </c>
      <c r="H568" s="375" t="s">
        <v>757</v>
      </c>
      <c r="I568" s="439">
        <v>42159</v>
      </c>
      <c r="J568" s="439">
        <v>42156</v>
      </c>
      <c r="K568" s="439">
        <v>43982</v>
      </c>
      <c r="L568" s="375" t="s">
        <v>208</v>
      </c>
      <c r="M568" s="375" t="s">
        <v>209</v>
      </c>
      <c r="N568" s="439">
        <v>42201</v>
      </c>
      <c r="O568" s="375" t="s">
        <v>210</v>
      </c>
      <c r="P568" s="375" t="s">
        <v>757</v>
      </c>
      <c r="Q568" s="375" t="s">
        <v>215</v>
      </c>
      <c r="R568" s="375" t="s">
        <v>211</v>
      </c>
      <c r="S568" s="375" t="s">
        <v>212</v>
      </c>
      <c r="T568" s="375" t="s">
        <v>333</v>
      </c>
      <c r="U568" s="375">
        <v>0</v>
      </c>
      <c r="V568" s="440"/>
      <c r="W568" s="375">
        <v>756013</v>
      </c>
      <c r="X568" s="375" t="s">
        <v>28</v>
      </c>
      <c r="Y568" s="375" t="s">
        <v>2</v>
      </c>
    </row>
    <row r="569" spans="1:25" s="359" customFormat="1" x14ac:dyDescent="0.25">
      <c r="A569" s="375" t="s">
        <v>2726</v>
      </c>
      <c r="B569" s="375" t="s">
        <v>1404</v>
      </c>
      <c r="C569" s="375">
        <v>0</v>
      </c>
      <c r="D569" s="375"/>
      <c r="E569" s="375" t="s">
        <v>1370</v>
      </c>
      <c r="F569" s="375" t="s">
        <v>1395</v>
      </c>
      <c r="G569" s="375" t="s">
        <v>224</v>
      </c>
      <c r="H569" s="375" t="s">
        <v>1393</v>
      </c>
      <c r="I569" s="439">
        <v>42146</v>
      </c>
      <c r="J569" s="439">
        <v>42088</v>
      </c>
      <c r="K569" s="439">
        <v>43182</v>
      </c>
      <c r="L569" s="375" t="s">
        <v>208</v>
      </c>
      <c r="M569" s="375" t="s">
        <v>209</v>
      </c>
      <c r="N569" s="439">
        <v>42200</v>
      </c>
      <c r="O569" s="375" t="s">
        <v>210</v>
      </c>
      <c r="P569" s="375" t="s">
        <v>1393</v>
      </c>
      <c r="Q569" s="375" t="s">
        <v>215</v>
      </c>
      <c r="R569" s="375" t="s">
        <v>211</v>
      </c>
      <c r="S569" s="375" t="s">
        <v>212</v>
      </c>
      <c r="T569" s="375" t="s">
        <v>463</v>
      </c>
      <c r="U569" s="441">
        <v>50000000</v>
      </c>
      <c r="V569" s="440"/>
      <c r="W569" s="375">
        <v>566700</v>
      </c>
      <c r="X569" s="375" t="s">
        <v>28</v>
      </c>
      <c r="Y569" s="375" t="s">
        <v>4</v>
      </c>
    </row>
    <row r="570" spans="1:25" s="359" customFormat="1" x14ac:dyDescent="0.25">
      <c r="A570" s="375" t="s">
        <v>2727</v>
      </c>
      <c r="B570" s="375" t="s">
        <v>1406</v>
      </c>
      <c r="C570" s="375">
        <v>0</v>
      </c>
      <c r="D570" s="375"/>
      <c r="E570" s="375" t="s">
        <v>1370</v>
      </c>
      <c r="F570" s="375" t="s">
        <v>1405</v>
      </c>
      <c r="G570" s="375" t="s">
        <v>224</v>
      </c>
      <c r="H570" s="375" t="s">
        <v>1393</v>
      </c>
      <c r="I570" s="439">
        <v>42152</v>
      </c>
      <c r="J570" s="439">
        <v>42095</v>
      </c>
      <c r="K570" s="439">
        <v>42369</v>
      </c>
      <c r="L570" s="375" t="s">
        <v>208</v>
      </c>
      <c r="M570" s="375" t="s">
        <v>209</v>
      </c>
      <c r="N570" s="439">
        <v>42200</v>
      </c>
      <c r="O570" s="375" t="s">
        <v>210</v>
      </c>
      <c r="P570" s="375" t="s">
        <v>1393</v>
      </c>
      <c r="Q570" s="375" t="s">
        <v>215</v>
      </c>
      <c r="R570" s="375" t="s">
        <v>211</v>
      </c>
      <c r="S570" s="375" t="s">
        <v>212</v>
      </c>
      <c r="T570" s="375" t="s">
        <v>56</v>
      </c>
      <c r="U570" s="441">
        <v>2000000</v>
      </c>
      <c r="V570" s="440"/>
      <c r="W570" s="375">
        <v>566700</v>
      </c>
      <c r="X570" s="375" t="s">
        <v>28</v>
      </c>
      <c r="Y570" s="375" t="s">
        <v>4</v>
      </c>
    </row>
    <row r="571" spans="1:25" s="359" customFormat="1" x14ac:dyDescent="0.25">
      <c r="A571" s="375" t="s">
        <v>2728</v>
      </c>
      <c r="B571" s="375">
        <v>814660</v>
      </c>
      <c r="C571" s="375">
        <v>0</v>
      </c>
      <c r="D571" s="375"/>
      <c r="E571" s="375" t="s">
        <v>1453</v>
      </c>
      <c r="F571" s="375" t="s">
        <v>1454</v>
      </c>
      <c r="G571" s="375" t="s">
        <v>462</v>
      </c>
      <c r="H571" s="375" t="s">
        <v>225</v>
      </c>
      <c r="I571" s="439">
        <v>42151</v>
      </c>
      <c r="J571" s="439">
        <v>42156</v>
      </c>
      <c r="K571" s="439">
        <v>43982</v>
      </c>
      <c r="L571" s="375" t="s">
        <v>208</v>
      </c>
      <c r="M571" s="375" t="s">
        <v>209</v>
      </c>
      <c r="N571" s="439">
        <v>42200</v>
      </c>
      <c r="O571" s="375" t="s">
        <v>210</v>
      </c>
      <c r="P571" s="375" t="s">
        <v>225</v>
      </c>
      <c r="Q571" s="375" t="s">
        <v>215</v>
      </c>
      <c r="R571" s="375" t="s">
        <v>211</v>
      </c>
      <c r="S571" s="375" t="s">
        <v>212</v>
      </c>
      <c r="T571" s="375" t="s">
        <v>56</v>
      </c>
      <c r="U571" s="441">
        <v>1000000</v>
      </c>
      <c r="V571" s="440"/>
      <c r="W571" s="375">
        <v>569575</v>
      </c>
      <c r="X571" s="375" t="s">
        <v>28</v>
      </c>
      <c r="Y571" s="375" t="s">
        <v>3</v>
      </c>
    </row>
    <row r="572" spans="1:25" s="359" customFormat="1" x14ac:dyDescent="0.25">
      <c r="A572" s="375" t="s">
        <v>2729</v>
      </c>
      <c r="B572" s="375">
        <v>814662</v>
      </c>
      <c r="C572" s="375">
        <v>0</v>
      </c>
      <c r="D572" s="375"/>
      <c r="E572" s="375" t="s">
        <v>1464</v>
      </c>
      <c r="F572" s="375" t="s">
        <v>1465</v>
      </c>
      <c r="G572" s="375" t="s">
        <v>462</v>
      </c>
      <c r="H572" s="375" t="s">
        <v>225</v>
      </c>
      <c r="I572" s="439">
        <v>42151</v>
      </c>
      <c r="J572" s="439">
        <v>42156</v>
      </c>
      <c r="K572" s="439">
        <v>43982</v>
      </c>
      <c r="L572" s="375" t="s">
        <v>208</v>
      </c>
      <c r="M572" s="375" t="s">
        <v>209</v>
      </c>
      <c r="N572" s="439">
        <v>42200</v>
      </c>
      <c r="O572" s="375" t="s">
        <v>210</v>
      </c>
      <c r="P572" s="375" t="s">
        <v>225</v>
      </c>
      <c r="Q572" s="375" t="s">
        <v>215</v>
      </c>
      <c r="R572" s="375" t="s">
        <v>211</v>
      </c>
      <c r="S572" s="375" t="s">
        <v>212</v>
      </c>
      <c r="T572" s="375" t="s">
        <v>56</v>
      </c>
      <c r="U572" s="441">
        <v>200000</v>
      </c>
      <c r="V572" s="440"/>
      <c r="W572" s="375">
        <v>721260</v>
      </c>
      <c r="X572" s="375" t="s">
        <v>28</v>
      </c>
      <c r="Y572" s="375" t="s">
        <v>3</v>
      </c>
    </row>
    <row r="573" spans="1:25" s="359" customFormat="1" x14ac:dyDescent="0.25">
      <c r="A573" s="375" t="s">
        <v>2730</v>
      </c>
      <c r="B573" s="375" t="s">
        <v>2040</v>
      </c>
      <c r="C573" s="375">
        <v>1</v>
      </c>
      <c r="D573" s="375"/>
      <c r="E573" s="375" t="s">
        <v>2041</v>
      </c>
      <c r="F573" s="375" t="s">
        <v>2731</v>
      </c>
      <c r="G573" s="375" t="s">
        <v>224</v>
      </c>
      <c r="H573" s="375" t="s">
        <v>325</v>
      </c>
      <c r="I573" s="439">
        <v>42198</v>
      </c>
      <c r="J573" s="439">
        <v>42200</v>
      </c>
      <c r="K573" s="439">
        <v>42565</v>
      </c>
      <c r="L573" s="375" t="s">
        <v>208</v>
      </c>
      <c r="M573" s="375" t="s">
        <v>209</v>
      </c>
      <c r="N573" s="439">
        <v>42199</v>
      </c>
      <c r="O573" s="375" t="s">
        <v>210</v>
      </c>
      <c r="P573" s="375" t="s">
        <v>325</v>
      </c>
      <c r="Q573" s="375" t="s">
        <v>215</v>
      </c>
      <c r="R573" s="375" t="s">
        <v>211</v>
      </c>
      <c r="S573" s="375" t="s">
        <v>212</v>
      </c>
      <c r="T573" s="375" t="s">
        <v>56</v>
      </c>
      <c r="U573" s="375">
        <v>0</v>
      </c>
      <c r="V573" s="440"/>
      <c r="W573" s="375">
        <v>65869</v>
      </c>
      <c r="X573" s="375" t="s">
        <v>28</v>
      </c>
      <c r="Y573" s="375" t="s">
        <v>4</v>
      </c>
    </row>
    <row r="574" spans="1:25" s="359" customFormat="1" x14ac:dyDescent="0.25">
      <c r="A574" s="375" t="s">
        <v>2732</v>
      </c>
      <c r="B574" s="375">
        <v>805745</v>
      </c>
      <c r="C574" s="375">
        <v>1</v>
      </c>
      <c r="D574" s="375"/>
      <c r="E574" s="375" t="s">
        <v>2716</v>
      </c>
      <c r="F574" s="375" t="s">
        <v>2733</v>
      </c>
      <c r="G574" s="375" t="s">
        <v>6</v>
      </c>
      <c r="H574" s="375" t="s">
        <v>325</v>
      </c>
      <c r="I574" s="439">
        <v>42198</v>
      </c>
      <c r="J574" s="439">
        <v>42200</v>
      </c>
      <c r="K574" s="375"/>
      <c r="L574" s="375" t="s">
        <v>208</v>
      </c>
      <c r="M574" s="375" t="s">
        <v>209</v>
      </c>
      <c r="N574" s="439">
        <v>42199</v>
      </c>
      <c r="O574" s="375" t="s">
        <v>210</v>
      </c>
      <c r="P574" s="375" t="s">
        <v>325</v>
      </c>
      <c r="Q574" s="375"/>
      <c r="R574" s="375"/>
      <c r="S574" s="375" t="s">
        <v>212</v>
      </c>
      <c r="T574" s="375" t="s">
        <v>56</v>
      </c>
      <c r="U574" s="441">
        <v>5375</v>
      </c>
      <c r="V574" s="440"/>
      <c r="W574" s="375"/>
      <c r="X574" s="375" t="s">
        <v>28</v>
      </c>
      <c r="Y574" s="375" t="s">
        <v>6</v>
      </c>
    </row>
    <row r="575" spans="1:25" s="359" customFormat="1" x14ac:dyDescent="0.25">
      <c r="A575" s="375" t="s">
        <v>2734</v>
      </c>
      <c r="B575" s="375">
        <v>808513</v>
      </c>
      <c r="C575" s="375">
        <v>1</v>
      </c>
      <c r="D575" s="375"/>
      <c r="E575" s="375" t="s">
        <v>1369</v>
      </c>
      <c r="F575" s="375" t="s">
        <v>2735</v>
      </c>
      <c r="G575" s="375" t="s">
        <v>6</v>
      </c>
      <c r="H575" s="375" t="s">
        <v>325</v>
      </c>
      <c r="I575" s="439">
        <v>42198</v>
      </c>
      <c r="J575" s="439">
        <v>42200</v>
      </c>
      <c r="K575" s="375"/>
      <c r="L575" s="375" t="s">
        <v>208</v>
      </c>
      <c r="M575" s="375" t="s">
        <v>209</v>
      </c>
      <c r="N575" s="439">
        <v>42199</v>
      </c>
      <c r="O575" s="375" t="s">
        <v>210</v>
      </c>
      <c r="P575" s="375" t="s">
        <v>325</v>
      </c>
      <c r="Q575" s="375"/>
      <c r="R575" s="375"/>
      <c r="S575" s="375" t="s">
        <v>212</v>
      </c>
      <c r="T575" s="375" t="s">
        <v>56</v>
      </c>
      <c r="U575" s="441">
        <v>4550</v>
      </c>
      <c r="V575" s="440"/>
      <c r="W575" s="375">
        <v>163164</v>
      </c>
      <c r="X575" s="375" t="s">
        <v>28</v>
      </c>
      <c r="Y575" s="375" t="s">
        <v>6</v>
      </c>
    </row>
    <row r="576" spans="1:25" s="359" customFormat="1" x14ac:dyDescent="0.25">
      <c r="A576" s="375" t="s">
        <v>2736</v>
      </c>
      <c r="B576" s="375">
        <v>814433</v>
      </c>
      <c r="C576" s="375">
        <v>0</v>
      </c>
      <c r="D576" s="375"/>
      <c r="E576" s="375" t="s">
        <v>2737</v>
      </c>
      <c r="F576" s="375" t="s">
        <v>2738</v>
      </c>
      <c r="G576" s="375" t="s">
        <v>236</v>
      </c>
      <c r="H576" s="375" t="s">
        <v>214</v>
      </c>
      <c r="I576" s="439">
        <v>42131</v>
      </c>
      <c r="J576" s="439">
        <v>42125</v>
      </c>
      <c r="K576" s="375"/>
      <c r="L576" s="375" t="s">
        <v>208</v>
      </c>
      <c r="M576" s="375" t="s">
        <v>209</v>
      </c>
      <c r="N576" s="439">
        <v>42199</v>
      </c>
      <c r="O576" s="375" t="s">
        <v>210</v>
      </c>
      <c r="P576" s="375" t="s">
        <v>214</v>
      </c>
      <c r="Q576" s="375" t="s">
        <v>215</v>
      </c>
      <c r="R576" s="375" t="s">
        <v>211</v>
      </c>
      <c r="S576" s="375" t="s">
        <v>212</v>
      </c>
      <c r="T576" s="375" t="s">
        <v>56</v>
      </c>
      <c r="U576" s="441">
        <v>234000</v>
      </c>
      <c r="V576" s="440"/>
      <c r="W576" s="375">
        <v>646563</v>
      </c>
      <c r="X576" s="375" t="s">
        <v>28</v>
      </c>
      <c r="Y576" s="375" t="s">
        <v>8</v>
      </c>
    </row>
    <row r="577" spans="1:25" s="359" customFormat="1" x14ac:dyDescent="0.25">
      <c r="A577" s="375" t="s">
        <v>2739</v>
      </c>
      <c r="B577" s="375">
        <v>814475</v>
      </c>
      <c r="C577" s="375">
        <v>0</v>
      </c>
      <c r="D577" s="375"/>
      <c r="E577" s="375" t="s">
        <v>2740</v>
      </c>
      <c r="F577" s="375" t="s">
        <v>2741</v>
      </c>
      <c r="G577" s="375" t="s">
        <v>236</v>
      </c>
      <c r="H577" s="375" t="s">
        <v>214</v>
      </c>
      <c r="I577" s="439">
        <v>42134</v>
      </c>
      <c r="J577" s="439">
        <v>42125</v>
      </c>
      <c r="K577" s="375"/>
      <c r="L577" s="375" t="s">
        <v>208</v>
      </c>
      <c r="M577" s="375" t="s">
        <v>209</v>
      </c>
      <c r="N577" s="439">
        <v>42199</v>
      </c>
      <c r="O577" s="375" t="s">
        <v>210</v>
      </c>
      <c r="P577" s="375" t="s">
        <v>214</v>
      </c>
      <c r="Q577" s="375" t="s">
        <v>215</v>
      </c>
      <c r="R577" s="375" t="s">
        <v>211</v>
      </c>
      <c r="S577" s="375" t="s">
        <v>212</v>
      </c>
      <c r="T577" s="375" t="s">
        <v>56</v>
      </c>
      <c r="U577" s="441">
        <v>234000</v>
      </c>
      <c r="V577" s="440"/>
      <c r="W577" s="375">
        <v>647199</v>
      </c>
      <c r="X577" s="375" t="s">
        <v>28</v>
      </c>
      <c r="Y577" s="375" t="s">
        <v>8</v>
      </c>
    </row>
    <row r="578" spans="1:25" s="359" customFormat="1" x14ac:dyDescent="0.25">
      <c r="A578" s="375" t="s">
        <v>2742</v>
      </c>
      <c r="B578" s="375">
        <v>814544</v>
      </c>
      <c r="C578" s="375">
        <v>0</v>
      </c>
      <c r="D578" s="375"/>
      <c r="E578" s="375" t="s">
        <v>1493</v>
      </c>
      <c r="F578" s="375" t="s">
        <v>1494</v>
      </c>
      <c r="G578" s="375" t="s">
        <v>462</v>
      </c>
      <c r="H578" s="375" t="s">
        <v>225</v>
      </c>
      <c r="I578" s="439">
        <v>42143</v>
      </c>
      <c r="J578" s="439">
        <v>42156</v>
      </c>
      <c r="K578" s="439">
        <v>43982</v>
      </c>
      <c r="L578" s="375" t="s">
        <v>208</v>
      </c>
      <c r="M578" s="375" t="s">
        <v>209</v>
      </c>
      <c r="N578" s="439">
        <v>42199</v>
      </c>
      <c r="O578" s="375" t="s">
        <v>210</v>
      </c>
      <c r="P578" s="375" t="s">
        <v>225</v>
      </c>
      <c r="Q578" s="375" t="s">
        <v>215</v>
      </c>
      <c r="R578" s="375" t="s">
        <v>211</v>
      </c>
      <c r="S578" s="375" t="s">
        <v>212</v>
      </c>
      <c r="T578" s="375" t="s">
        <v>56</v>
      </c>
      <c r="U578" s="441">
        <v>3000000</v>
      </c>
      <c r="V578" s="440"/>
      <c r="W578" s="375">
        <v>82666</v>
      </c>
      <c r="X578" s="375" t="s">
        <v>28</v>
      </c>
      <c r="Y578" s="375" t="s">
        <v>3</v>
      </c>
    </row>
    <row r="579" spans="1:25" s="359" customFormat="1" x14ac:dyDescent="0.25">
      <c r="A579" s="375" t="s">
        <v>2743</v>
      </c>
      <c r="B579" s="375">
        <v>814747</v>
      </c>
      <c r="C579" s="375">
        <v>0</v>
      </c>
      <c r="D579" s="375"/>
      <c r="E579" s="375" t="s">
        <v>2744</v>
      </c>
      <c r="F579" s="375" t="s">
        <v>2745</v>
      </c>
      <c r="G579" s="375" t="s">
        <v>236</v>
      </c>
      <c r="H579" s="375" t="s">
        <v>214</v>
      </c>
      <c r="I579" s="439">
        <v>42156</v>
      </c>
      <c r="J579" s="439">
        <v>42125</v>
      </c>
      <c r="K579" s="375"/>
      <c r="L579" s="375" t="s">
        <v>208</v>
      </c>
      <c r="M579" s="375" t="s">
        <v>209</v>
      </c>
      <c r="N579" s="439">
        <v>42199</v>
      </c>
      <c r="O579" s="375" t="s">
        <v>210</v>
      </c>
      <c r="P579" s="375" t="s">
        <v>214</v>
      </c>
      <c r="Q579" s="375" t="s">
        <v>215</v>
      </c>
      <c r="R579" s="375" t="s">
        <v>211</v>
      </c>
      <c r="S579" s="375" t="s">
        <v>212</v>
      </c>
      <c r="T579" s="375" t="s">
        <v>56</v>
      </c>
      <c r="U579" s="441">
        <v>338000</v>
      </c>
      <c r="V579" s="440"/>
      <c r="W579" s="375">
        <v>142605</v>
      </c>
      <c r="X579" s="375" t="s">
        <v>28</v>
      </c>
      <c r="Y579" s="375" t="s">
        <v>8</v>
      </c>
    </row>
    <row r="580" spans="1:25" s="359" customFormat="1" x14ac:dyDescent="0.25">
      <c r="A580" s="375" t="s">
        <v>2746</v>
      </c>
      <c r="B580" s="375">
        <v>814769</v>
      </c>
      <c r="C580" s="375">
        <v>0</v>
      </c>
      <c r="D580" s="375"/>
      <c r="E580" s="375" t="s">
        <v>2747</v>
      </c>
      <c r="F580" s="375" t="s">
        <v>2748</v>
      </c>
      <c r="G580" s="375" t="s">
        <v>236</v>
      </c>
      <c r="H580" s="375" t="s">
        <v>214</v>
      </c>
      <c r="I580" s="439">
        <v>42157</v>
      </c>
      <c r="J580" s="439">
        <v>42125</v>
      </c>
      <c r="K580" s="375"/>
      <c r="L580" s="375" t="s">
        <v>208</v>
      </c>
      <c r="M580" s="375" t="s">
        <v>209</v>
      </c>
      <c r="N580" s="439">
        <v>42199</v>
      </c>
      <c r="O580" s="375" t="s">
        <v>210</v>
      </c>
      <c r="P580" s="375" t="s">
        <v>214</v>
      </c>
      <c r="Q580" s="375" t="s">
        <v>215</v>
      </c>
      <c r="R580" s="375" t="s">
        <v>211</v>
      </c>
      <c r="S580" s="375" t="s">
        <v>212</v>
      </c>
      <c r="T580" s="375" t="s">
        <v>56</v>
      </c>
      <c r="U580" s="441">
        <v>338000</v>
      </c>
      <c r="V580" s="440"/>
      <c r="W580" s="375">
        <v>145021</v>
      </c>
      <c r="X580" s="375" t="s">
        <v>28</v>
      </c>
      <c r="Y580" s="375" t="s">
        <v>8</v>
      </c>
    </row>
    <row r="581" spans="1:25" s="359" customFormat="1" x14ac:dyDescent="0.25">
      <c r="A581" s="375" t="s">
        <v>2749</v>
      </c>
      <c r="B581" s="375">
        <v>814794</v>
      </c>
      <c r="C581" s="375">
        <v>0</v>
      </c>
      <c r="D581" s="375"/>
      <c r="E581" s="375" t="s">
        <v>2750</v>
      </c>
      <c r="F581" s="375" t="s">
        <v>2751</v>
      </c>
      <c r="G581" s="375" t="s">
        <v>236</v>
      </c>
      <c r="H581" s="375" t="s">
        <v>214</v>
      </c>
      <c r="I581" s="439">
        <v>42157</v>
      </c>
      <c r="J581" s="439">
        <v>42125</v>
      </c>
      <c r="K581" s="375"/>
      <c r="L581" s="375" t="s">
        <v>208</v>
      </c>
      <c r="M581" s="375" t="s">
        <v>209</v>
      </c>
      <c r="N581" s="439">
        <v>42199</v>
      </c>
      <c r="O581" s="375" t="s">
        <v>210</v>
      </c>
      <c r="P581" s="375" t="s">
        <v>214</v>
      </c>
      <c r="Q581" s="375" t="s">
        <v>215</v>
      </c>
      <c r="R581" s="375" t="s">
        <v>211</v>
      </c>
      <c r="S581" s="375" t="s">
        <v>212</v>
      </c>
      <c r="T581" s="375" t="s">
        <v>56</v>
      </c>
      <c r="U581" s="441">
        <v>299000</v>
      </c>
      <c r="V581" s="440"/>
      <c r="W581" s="375">
        <v>167607</v>
      </c>
      <c r="X581" s="375" t="s">
        <v>28</v>
      </c>
      <c r="Y581" s="375" t="s">
        <v>8</v>
      </c>
    </row>
    <row r="582" spans="1:25" s="359" customFormat="1" x14ac:dyDescent="0.25">
      <c r="A582" s="375" t="s">
        <v>2752</v>
      </c>
      <c r="B582" s="375">
        <v>814816</v>
      </c>
      <c r="C582" s="375">
        <v>0</v>
      </c>
      <c r="D582" s="375"/>
      <c r="E582" s="375" t="s">
        <v>2753</v>
      </c>
      <c r="F582" s="375" t="s">
        <v>2754</v>
      </c>
      <c r="G582" s="375" t="s">
        <v>236</v>
      </c>
      <c r="H582" s="375" t="s">
        <v>214</v>
      </c>
      <c r="I582" s="439">
        <v>42158</v>
      </c>
      <c r="J582" s="439">
        <v>42125</v>
      </c>
      <c r="K582" s="375"/>
      <c r="L582" s="375" t="s">
        <v>208</v>
      </c>
      <c r="M582" s="375" t="s">
        <v>209</v>
      </c>
      <c r="N582" s="439">
        <v>42199</v>
      </c>
      <c r="O582" s="375" t="s">
        <v>210</v>
      </c>
      <c r="P582" s="375" t="s">
        <v>214</v>
      </c>
      <c r="Q582" s="375" t="s">
        <v>215</v>
      </c>
      <c r="R582" s="375" t="s">
        <v>211</v>
      </c>
      <c r="S582" s="375" t="s">
        <v>212</v>
      </c>
      <c r="T582" s="375" t="s">
        <v>56</v>
      </c>
      <c r="U582" s="441">
        <v>338000</v>
      </c>
      <c r="V582" s="440"/>
      <c r="W582" s="375">
        <v>563659</v>
      </c>
      <c r="X582" s="375" t="s">
        <v>28</v>
      </c>
      <c r="Y582" s="375" t="s">
        <v>8</v>
      </c>
    </row>
    <row r="583" spans="1:25" s="359" customFormat="1" x14ac:dyDescent="0.25">
      <c r="A583" s="375" t="s">
        <v>2755</v>
      </c>
      <c r="B583" s="375">
        <v>814906</v>
      </c>
      <c r="C583" s="375">
        <v>0</v>
      </c>
      <c r="D583" s="375"/>
      <c r="E583" s="375" t="s">
        <v>1491</v>
      </c>
      <c r="F583" s="375" t="s">
        <v>2177</v>
      </c>
      <c r="G583" s="375" t="s">
        <v>240</v>
      </c>
      <c r="H583" s="375" t="s">
        <v>225</v>
      </c>
      <c r="I583" s="439">
        <v>42166</v>
      </c>
      <c r="J583" s="439">
        <v>42156</v>
      </c>
      <c r="K583" s="439">
        <v>43982</v>
      </c>
      <c r="L583" s="375" t="s">
        <v>208</v>
      </c>
      <c r="M583" s="375" t="s">
        <v>209</v>
      </c>
      <c r="N583" s="439">
        <v>42199</v>
      </c>
      <c r="O583" s="375" t="s">
        <v>210</v>
      </c>
      <c r="P583" s="375" t="s">
        <v>225</v>
      </c>
      <c r="Q583" s="375" t="s">
        <v>215</v>
      </c>
      <c r="R583" s="375" t="s">
        <v>211</v>
      </c>
      <c r="S583" s="375" t="s">
        <v>355</v>
      </c>
      <c r="T583" s="375" t="s">
        <v>56</v>
      </c>
      <c r="U583" s="375">
        <v>0</v>
      </c>
      <c r="V583" s="440"/>
      <c r="W583" s="375"/>
      <c r="X583" s="375" t="s">
        <v>28</v>
      </c>
      <c r="Y583" s="375" t="s">
        <v>2</v>
      </c>
    </row>
    <row r="584" spans="1:25" s="359" customFormat="1" x14ac:dyDescent="0.25">
      <c r="A584" s="375" t="s">
        <v>2756</v>
      </c>
      <c r="B584" s="375">
        <v>814910</v>
      </c>
      <c r="C584" s="375">
        <v>0</v>
      </c>
      <c r="D584" s="375"/>
      <c r="E584" s="375" t="s">
        <v>1445</v>
      </c>
      <c r="F584" s="375" t="s">
        <v>2181</v>
      </c>
      <c r="G584" s="375" t="s">
        <v>240</v>
      </c>
      <c r="H584" s="375" t="s">
        <v>225</v>
      </c>
      <c r="I584" s="439">
        <v>42166</v>
      </c>
      <c r="J584" s="439">
        <v>42156</v>
      </c>
      <c r="K584" s="439">
        <v>43982</v>
      </c>
      <c r="L584" s="375" t="s">
        <v>208</v>
      </c>
      <c r="M584" s="375" t="s">
        <v>209</v>
      </c>
      <c r="N584" s="439">
        <v>42199</v>
      </c>
      <c r="O584" s="375" t="s">
        <v>210</v>
      </c>
      <c r="P584" s="375" t="s">
        <v>225</v>
      </c>
      <c r="Q584" s="375" t="s">
        <v>215</v>
      </c>
      <c r="R584" s="375" t="s">
        <v>211</v>
      </c>
      <c r="S584" s="375" t="s">
        <v>355</v>
      </c>
      <c r="T584" s="375" t="s">
        <v>56</v>
      </c>
      <c r="U584" s="441">
        <v>650000</v>
      </c>
      <c r="V584" s="440"/>
      <c r="W584" s="375">
        <v>19772</v>
      </c>
      <c r="X584" s="375" t="s">
        <v>28</v>
      </c>
      <c r="Y584" s="375" t="s">
        <v>2</v>
      </c>
    </row>
    <row r="585" spans="1:25" s="359" customFormat="1" x14ac:dyDescent="0.25">
      <c r="A585" s="375" t="s">
        <v>2757</v>
      </c>
      <c r="B585" s="375">
        <v>814912</v>
      </c>
      <c r="C585" s="375">
        <v>0</v>
      </c>
      <c r="D585" s="375"/>
      <c r="E585" s="375" t="s">
        <v>1451</v>
      </c>
      <c r="F585" s="375" t="s">
        <v>2183</v>
      </c>
      <c r="G585" s="375" t="s">
        <v>240</v>
      </c>
      <c r="H585" s="375" t="s">
        <v>225</v>
      </c>
      <c r="I585" s="439">
        <v>42166</v>
      </c>
      <c r="J585" s="439">
        <v>42156</v>
      </c>
      <c r="K585" s="439">
        <v>43982</v>
      </c>
      <c r="L585" s="375" t="s">
        <v>208</v>
      </c>
      <c r="M585" s="375" t="s">
        <v>209</v>
      </c>
      <c r="N585" s="439">
        <v>42199</v>
      </c>
      <c r="O585" s="375" t="s">
        <v>210</v>
      </c>
      <c r="P585" s="375" t="s">
        <v>225</v>
      </c>
      <c r="Q585" s="375" t="s">
        <v>215</v>
      </c>
      <c r="R585" s="375" t="s">
        <v>211</v>
      </c>
      <c r="S585" s="375" t="s">
        <v>355</v>
      </c>
      <c r="T585" s="375" t="s">
        <v>56</v>
      </c>
      <c r="U585" s="441">
        <v>11000000</v>
      </c>
      <c r="V585" s="440"/>
      <c r="W585" s="375">
        <v>70001</v>
      </c>
      <c r="X585" s="375" t="s">
        <v>28</v>
      </c>
      <c r="Y585" s="375" t="s">
        <v>2</v>
      </c>
    </row>
    <row r="586" spans="1:25" s="359" customFormat="1" x14ac:dyDescent="0.25">
      <c r="A586" s="375" t="s">
        <v>2758</v>
      </c>
      <c r="B586" s="375">
        <v>814999</v>
      </c>
      <c r="C586" s="375">
        <v>0</v>
      </c>
      <c r="D586" s="375"/>
      <c r="E586" s="375" t="s">
        <v>2759</v>
      </c>
      <c r="F586" s="375" t="s">
        <v>2760</v>
      </c>
      <c r="G586" s="375" t="s">
        <v>236</v>
      </c>
      <c r="H586" s="375" t="s">
        <v>214</v>
      </c>
      <c r="I586" s="439">
        <v>42174</v>
      </c>
      <c r="J586" s="439">
        <v>42125</v>
      </c>
      <c r="K586" s="375"/>
      <c r="L586" s="375" t="s">
        <v>208</v>
      </c>
      <c r="M586" s="375" t="s">
        <v>209</v>
      </c>
      <c r="N586" s="439">
        <v>42199</v>
      </c>
      <c r="O586" s="375" t="s">
        <v>210</v>
      </c>
      <c r="P586" s="375" t="s">
        <v>214</v>
      </c>
      <c r="Q586" s="375" t="s">
        <v>215</v>
      </c>
      <c r="R586" s="375" t="s">
        <v>211</v>
      </c>
      <c r="S586" s="375" t="s">
        <v>212</v>
      </c>
      <c r="T586" s="375" t="s">
        <v>56</v>
      </c>
      <c r="U586" s="441">
        <v>338000</v>
      </c>
      <c r="V586" s="440"/>
      <c r="W586" s="375">
        <v>166580</v>
      </c>
      <c r="X586" s="375" t="s">
        <v>28</v>
      </c>
      <c r="Y586" s="375" t="s">
        <v>8</v>
      </c>
    </row>
    <row r="587" spans="1:25" s="359" customFormat="1" x14ac:dyDescent="0.25">
      <c r="A587" s="375" t="s">
        <v>2761</v>
      </c>
      <c r="B587" s="375">
        <v>815004</v>
      </c>
      <c r="C587" s="375">
        <v>0</v>
      </c>
      <c r="D587" s="375"/>
      <c r="E587" s="375" t="s">
        <v>2762</v>
      </c>
      <c r="F587" s="375" t="s">
        <v>2763</v>
      </c>
      <c r="G587" s="375" t="s">
        <v>236</v>
      </c>
      <c r="H587" s="375" t="s">
        <v>214</v>
      </c>
      <c r="I587" s="439">
        <v>42174</v>
      </c>
      <c r="J587" s="439">
        <v>42125</v>
      </c>
      <c r="K587" s="375"/>
      <c r="L587" s="375" t="s">
        <v>208</v>
      </c>
      <c r="M587" s="375" t="s">
        <v>209</v>
      </c>
      <c r="N587" s="439">
        <v>42199</v>
      </c>
      <c r="O587" s="375" t="s">
        <v>210</v>
      </c>
      <c r="P587" s="375" t="s">
        <v>214</v>
      </c>
      <c r="Q587" s="375" t="s">
        <v>215</v>
      </c>
      <c r="R587" s="375" t="s">
        <v>211</v>
      </c>
      <c r="S587" s="375" t="s">
        <v>212</v>
      </c>
      <c r="T587" s="375" t="s">
        <v>56</v>
      </c>
      <c r="U587" s="441">
        <v>338000</v>
      </c>
      <c r="V587" s="440"/>
      <c r="W587" s="375">
        <v>57303</v>
      </c>
      <c r="X587" s="375" t="s">
        <v>28</v>
      </c>
      <c r="Y587" s="375" t="s">
        <v>8</v>
      </c>
    </row>
    <row r="588" spans="1:25" s="359" customFormat="1" x14ac:dyDescent="0.25">
      <c r="A588" s="375" t="s">
        <v>2764</v>
      </c>
      <c r="B588" s="375" t="s">
        <v>1397</v>
      </c>
      <c r="C588" s="375">
        <v>0</v>
      </c>
      <c r="D588" s="375"/>
      <c r="E588" s="375" t="s">
        <v>1394</v>
      </c>
      <c r="F588" s="375" t="s">
        <v>671</v>
      </c>
      <c r="G588" s="375" t="s">
        <v>224</v>
      </c>
      <c r="H588" s="375" t="s">
        <v>1393</v>
      </c>
      <c r="I588" s="439">
        <v>42152</v>
      </c>
      <c r="J588" s="439">
        <v>42064</v>
      </c>
      <c r="K588" s="439">
        <v>42369</v>
      </c>
      <c r="L588" s="375" t="s">
        <v>208</v>
      </c>
      <c r="M588" s="375" t="s">
        <v>209</v>
      </c>
      <c r="N588" s="439">
        <v>42198</v>
      </c>
      <c r="O588" s="375" t="s">
        <v>210</v>
      </c>
      <c r="P588" s="375" t="s">
        <v>1393</v>
      </c>
      <c r="Q588" s="375" t="s">
        <v>215</v>
      </c>
      <c r="R588" s="375" t="s">
        <v>211</v>
      </c>
      <c r="S588" s="375" t="s">
        <v>212</v>
      </c>
      <c r="T588" s="375" t="s">
        <v>715</v>
      </c>
      <c r="U588" s="441">
        <v>3000000</v>
      </c>
      <c r="V588" s="440"/>
      <c r="W588" s="375">
        <v>629275</v>
      </c>
      <c r="X588" s="375" t="s">
        <v>28</v>
      </c>
      <c r="Y588" s="375" t="s">
        <v>4</v>
      </c>
    </row>
    <row r="589" spans="1:25" s="359" customFormat="1" x14ac:dyDescent="0.25">
      <c r="A589" s="375" t="s">
        <v>2765</v>
      </c>
      <c r="B589" s="375">
        <v>813777</v>
      </c>
      <c r="C589" s="375">
        <v>0</v>
      </c>
      <c r="D589" s="375"/>
      <c r="E589" s="375" t="s">
        <v>1652</v>
      </c>
      <c r="F589" s="375" t="s">
        <v>1653</v>
      </c>
      <c r="G589" s="375" t="s">
        <v>240</v>
      </c>
      <c r="H589" s="375" t="s">
        <v>241</v>
      </c>
      <c r="I589" s="439">
        <v>42060</v>
      </c>
      <c r="J589" s="439">
        <v>42064</v>
      </c>
      <c r="K589" s="439">
        <v>43890</v>
      </c>
      <c r="L589" s="375" t="s">
        <v>208</v>
      </c>
      <c r="M589" s="375" t="s">
        <v>209</v>
      </c>
      <c r="N589" s="439">
        <v>42198</v>
      </c>
      <c r="O589" s="375" t="s">
        <v>210</v>
      </c>
      <c r="P589" s="375" t="s">
        <v>241</v>
      </c>
      <c r="Q589" s="375" t="s">
        <v>215</v>
      </c>
      <c r="R589" s="375" t="s">
        <v>211</v>
      </c>
      <c r="S589" s="375" t="s">
        <v>212</v>
      </c>
      <c r="T589" s="375" t="s">
        <v>716</v>
      </c>
      <c r="U589" s="441">
        <v>2000000</v>
      </c>
      <c r="V589" s="440"/>
      <c r="W589" s="375">
        <v>11104</v>
      </c>
      <c r="X589" s="375" t="s">
        <v>28</v>
      </c>
      <c r="Y589" s="375" t="s">
        <v>2</v>
      </c>
    </row>
    <row r="590" spans="1:25" s="359" customFormat="1" x14ac:dyDescent="0.25">
      <c r="A590" s="375" t="s">
        <v>2766</v>
      </c>
      <c r="B590" s="375">
        <v>814615</v>
      </c>
      <c r="C590" s="375">
        <v>0</v>
      </c>
      <c r="D590" s="375"/>
      <c r="E590" s="375" t="s">
        <v>1717</v>
      </c>
      <c r="F590" s="375" t="s">
        <v>1718</v>
      </c>
      <c r="G590" s="375" t="s">
        <v>240</v>
      </c>
      <c r="H590" s="375" t="s">
        <v>1716</v>
      </c>
      <c r="I590" s="439">
        <v>42146</v>
      </c>
      <c r="J590" s="439">
        <v>42156</v>
      </c>
      <c r="K590" s="439">
        <v>43982</v>
      </c>
      <c r="L590" s="375" t="s">
        <v>208</v>
      </c>
      <c r="M590" s="375" t="s">
        <v>209</v>
      </c>
      <c r="N590" s="439">
        <v>42198</v>
      </c>
      <c r="O590" s="375" t="s">
        <v>210</v>
      </c>
      <c r="P590" s="375" t="s">
        <v>757</v>
      </c>
      <c r="Q590" s="375" t="s">
        <v>215</v>
      </c>
      <c r="R590" s="375" t="s">
        <v>211</v>
      </c>
      <c r="S590" s="375" t="s">
        <v>212</v>
      </c>
      <c r="T590" s="375" t="s">
        <v>56</v>
      </c>
      <c r="U590" s="441">
        <v>10000000</v>
      </c>
      <c r="V590" s="440"/>
      <c r="W590" s="375">
        <v>81672</v>
      </c>
      <c r="X590" s="375" t="s">
        <v>28</v>
      </c>
      <c r="Y590" s="375" t="s">
        <v>2</v>
      </c>
    </row>
    <row r="591" spans="1:25" s="359" customFormat="1" x14ac:dyDescent="0.25">
      <c r="A591" s="375" t="s">
        <v>2767</v>
      </c>
      <c r="B591" s="375">
        <v>814429</v>
      </c>
      <c r="C591" s="375">
        <v>0</v>
      </c>
      <c r="D591" s="375"/>
      <c r="E591" s="375" t="s">
        <v>2768</v>
      </c>
      <c r="F591" s="375" t="s">
        <v>2769</v>
      </c>
      <c r="G591" s="375" t="s">
        <v>236</v>
      </c>
      <c r="H591" s="375" t="s">
        <v>214</v>
      </c>
      <c r="I591" s="439">
        <v>42131</v>
      </c>
      <c r="J591" s="439">
        <v>42125</v>
      </c>
      <c r="K591" s="375"/>
      <c r="L591" s="375" t="s">
        <v>208</v>
      </c>
      <c r="M591" s="375" t="s">
        <v>209</v>
      </c>
      <c r="N591" s="439">
        <v>42194</v>
      </c>
      <c r="O591" s="375" t="s">
        <v>210</v>
      </c>
      <c r="P591" s="375" t="s">
        <v>214</v>
      </c>
      <c r="Q591" s="375" t="s">
        <v>215</v>
      </c>
      <c r="R591" s="375" t="s">
        <v>211</v>
      </c>
      <c r="S591" s="375" t="s">
        <v>212</v>
      </c>
      <c r="T591" s="375" t="s">
        <v>56</v>
      </c>
      <c r="U591" s="441">
        <v>234000</v>
      </c>
      <c r="V591" s="440"/>
      <c r="W591" s="375">
        <v>644848</v>
      </c>
      <c r="X591" s="375" t="s">
        <v>28</v>
      </c>
      <c r="Y591" s="375" t="s">
        <v>8</v>
      </c>
    </row>
    <row r="592" spans="1:25" s="359" customFormat="1" x14ac:dyDescent="0.25">
      <c r="A592" s="375" t="s">
        <v>2770</v>
      </c>
      <c r="B592" s="375">
        <v>814479</v>
      </c>
      <c r="C592" s="375">
        <v>0</v>
      </c>
      <c r="D592" s="375"/>
      <c r="E592" s="375" t="s">
        <v>2771</v>
      </c>
      <c r="F592" s="375" t="s">
        <v>2772</v>
      </c>
      <c r="G592" s="375" t="s">
        <v>236</v>
      </c>
      <c r="H592" s="375" t="s">
        <v>214</v>
      </c>
      <c r="I592" s="439">
        <v>42134</v>
      </c>
      <c r="J592" s="439">
        <v>42125</v>
      </c>
      <c r="K592" s="375"/>
      <c r="L592" s="375" t="s">
        <v>208</v>
      </c>
      <c r="M592" s="375" t="s">
        <v>209</v>
      </c>
      <c r="N592" s="439">
        <v>42194</v>
      </c>
      <c r="O592" s="375" t="s">
        <v>210</v>
      </c>
      <c r="P592" s="375" t="s">
        <v>214</v>
      </c>
      <c r="Q592" s="375" t="s">
        <v>215</v>
      </c>
      <c r="R592" s="375" t="s">
        <v>211</v>
      </c>
      <c r="S592" s="375" t="s">
        <v>212</v>
      </c>
      <c r="T592" s="375" t="s">
        <v>56</v>
      </c>
      <c r="U592" s="441">
        <v>234000</v>
      </c>
      <c r="V592" s="440"/>
      <c r="W592" s="375">
        <v>659064</v>
      </c>
      <c r="X592" s="375" t="s">
        <v>28</v>
      </c>
      <c r="Y592" s="375" t="s">
        <v>8</v>
      </c>
    </row>
    <row r="593" spans="1:25" s="359" customFormat="1" x14ac:dyDescent="0.25">
      <c r="A593" s="375" t="s">
        <v>2773</v>
      </c>
      <c r="B593" s="375">
        <v>814708</v>
      </c>
      <c r="C593" s="375">
        <v>0</v>
      </c>
      <c r="D593" s="375"/>
      <c r="E593" s="375" t="s">
        <v>1604</v>
      </c>
      <c r="F593" s="375" t="s">
        <v>1605</v>
      </c>
      <c r="G593" s="375" t="s">
        <v>240</v>
      </c>
      <c r="H593" s="375" t="s">
        <v>325</v>
      </c>
      <c r="I593" s="439">
        <v>42152</v>
      </c>
      <c r="J593" s="439">
        <v>42005</v>
      </c>
      <c r="K593" s="439">
        <v>43830</v>
      </c>
      <c r="L593" s="375" t="s">
        <v>208</v>
      </c>
      <c r="M593" s="375" t="s">
        <v>209</v>
      </c>
      <c r="N593" s="439">
        <v>42194</v>
      </c>
      <c r="O593" s="375" t="s">
        <v>210</v>
      </c>
      <c r="P593" s="375" t="s">
        <v>325</v>
      </c>
      <c r="Q593" s="375" t="s">
        <v>215</v>
      </c>
      <c r="R593" s="375" t="s">
        <v>211</v>
      </c>
      <c r="S593" s="375" t="s">
        <v>212</v>
      </c>
      <c r="T593" s="375" t="s">
        <v>56</v>
      </c>
      <c r="U593" s="375">
        <v>0</v>
      </c>
      <c r="V593" s="440"/>
      <c r="W593" s="375">
        <v>577691</v>
      </c>
      <c r="X593" s="375" t="s">
        <v>28</v>
      </c>
      <c r="Y593" s="375" t="s">
        <v>2</v>
      </c>
    </row>
    <row r="594" spans="1:25" s="359" customFormat="1" x14ac:dyDescent="0.25">
      <c r="A594" s="375" t="s">
        <v>2774</v>
      </c>
      <c r="B594" s="375">
        <v>815138</v>
      </c>
      <c r="C594" s="375">
        <v>0</v>
      </c>
      <c r="D594" s="375"/>
      <c r="E594" s="375" t="s">
        <v>2189</v>
      </c>
      <c r="F594" s="375" t="s">
        <v>2190</v>
      </c>
      <c r="G594" s="375" t="s">
        <v>240</v>
      </c>
      <c r="H594" s="375" t="s">
        <v>631</v>
      </c>
      <c r="I594" s="439">
        <v>42185</v>
      </c>
      <c r="J594" s="439">
        <v>42186</v>
      </c>
      <c r="K594" s="439">
        <v>42551</v>
      </c>
      <c r="L594" s="375" t="s">
        <v>208</v>
      </c>
      <c r="M594" s="375" t="s">
        <v>209</v>
      </c>
      <c r="N594" s="439">
        <v>42194</v>
      </c>
      <c r="O594" s="375" t="s">
        <v>210</v>
      </c>
      <c r="P594" s="375" t="s">
        <v>631</v>
      </c>
      <c r="Q594" s="375" t="s">
        <v>215</v>
      </c>
      <c r="R594" s="375" t="s">
        <v>363</v>
      </c>
      <c r="S594" s="375" t="s">
        <v>212</v>
      </c>
      <c r="T594" s="375" t="s">
        <v>56</v>
      </c>
      <c r="U594" s="441">
        <v>300000</v>
      </c>
      <c r="V594" s="440"/>
      <c r="W594" s="375">
        <v>155405</v>
      </c>
      <c r="X594" s="375" t="s">
        <v>28</v>
      </c>
      <c r="Y594" s="375" t="s">
        <v>2</v>
      </c>
    </row>
    <row r="595" spans="1:25" s="359" customFormat="1" x14ac:dyDescent="0.25">
      <c r="A595" s="375" t="s">
        <v>2775</v>
      </c>
      <c r="B595" s="375">
        <v>814416</v>
      </c>
      <c r="C595" s="375">
        <v>0</v>
      </c>
      <c r="D595" s="375"/>
      <c r="E595" s="375" t="s">
        <v>2776</v>
      </c>
      <c r="F595" s="375" t="s">
        <v>2777</v>
      </c>
      <c r="G595" s="375" t="s">
        <v>236</v>
      </c>
      <c r="H595" s="375" t="s">
        <v>214</v>
      </c>
      <c r="I595" s="439">
        <v>42131</v>
      </c>
      <c r="J595" s="439">
        <v>42125</v>
      </c>
      <c r="K595" s="375"/>
      <c r="L595" s="375" t="s">
        <v>208</v>
      </c>
      <c r="M595" s="375" t="s">
        <v>209</v>
      </c>
      <c r="N595" s="439">
        <v>42193</v>
      </c>
      <c r="O595" s="375" t="s">
        <v>210</v>
      </c>
      <c r="P595" s="375" t="s">
        <v>214</v>
      </c>
      <c r="Q595" s="375" t="s">
        <v>215</v>
      </c>
      <c r="R595" s="375" t="s">
        <v>211</v>
      </c>
      <c r="S595" s="375" t="s">
        <v>212</v>
      </c>
      <c r="T595" s="375" t="s">
        <v>56</v>
      </c>
      <c r="U595" s="441">
        <v>234000</v>
      </c>
      <c r="V595" s="440"/>
      <c r="W595" s="375">
        <v>164077</v>
      </c>
      <c r="X595" s="375" t="s">
        <v>28</v>
      </c>
      <c r="Y595" s="375" t="s">
        <v>8</v>
      </c>
    </row>
    <row r="596" spans="1:25" s="359" customFormat="1" x14ac:dyDescent="0.25">
      <c r="A596" s="375" t="s">
        <v>2778</v>
      </c>
      <c r="B596" s="375">
        <v>814731</v>
      </c>
      <c r="C596" s="375">
        <v>0</v>
      </c>
      <c r="D596" s="375"/>
      <c r="E596" s="375" t="s">
        <v>2779</v>
      </c>
      <c r="F596" s="375" t="s">
        <v>2780</v>
      </c>
      <c r="G596" s="375" t="s">
        <v>577</v>
      </c>
      <c r="H596" s="375" t="s">
        <v>785</v>
      </c>
      <c r="I596" s="439">
        <v>42156</v>
      </c>
      <c r="J596" s="439">
        <v>42146</v>
      </c>
      <c r="K596" s="375"/>
      <c r="L596" s="375" t="s">
        <v>208</v>
      </c>
      <c r="M596" s="375" t="s">
        <v>209</v>
      </c>
      <c r="N596" s="439">
        <v>42193</v>
      </c>
      <c r="O596" s="375" t="s">
        <v>210</v>
      </c>
      <c r="P596" s="375" t="s">
        <v>785</v>
      </c>
      <c r="Q596" s="375" t="s">
        <v>215</v>
      </c>
      <c r="R596" s="375" t="s">
        <v>211</v>
      </c>
      <c r="S596" s="375" t="s">
        <v>212</v>
      </c>
      <c r="T596" s="375" t="s">
        <v>56</v>
      </c>
      <c r="U596" s="441">
        <v>140000</v>
      </c>
      <c r="V596" s="440"/>
      <c r="W596" s="375">
        <v>321858</v>
      </c>
      <c r="X596" s="375" t="s">
        <v>28</v>
      </c>
      <c r="Y596" s="375" t="s">
        <v>7</v>
      </c>
    </row>
    <row r="597" spans="1:25" s="359" customFormat="1" x14ac:dyDescent="0.25">
      <c r="A597" s="375" t="s">
        <v>2781</v>
      </c>
      <c r="B597" s="375">
        <v>814788</v>
      </c>
      <c r="C597" s="375">
        <v>0</v>
      </c>
      <c r="D597" s="375"/>
      <c r="E597" s="375" t="s">
        <v>2782</v>
      </c>
      <c r="F597" s="375" t="s">
        <v>2783</v>
      </c>
      <c r="G597" s="375" t="s">
        <v>236</v>
      </c>
      <c r="H597" s="375" t="s">
        <v>214</v>
      </c>
      <c r="I597" s="439">
        <v>42157</v>
      </c>
      <c r="J597" s="439">
        <v>42125</v>
      </c>
      <c r="K597" s="375"/>
      <c r="L597" s="375" t="s">
        <v>208</v>
      </c>
      <c r="M597" s="375" t="s">
        <v>209</v>
      </c>
      <c r="N597" s="439">
        <v>42193</v>
      </c>
      <c r="O597" s="375" t="s">
        <v>210</v>
      </c>
      <c r="P597" s="375" t="s">
        <v>214</v>
      </c>
      <c r="Q597" s="375" t="s">
        <v>215</v>
      </c>
      <c r="R597" s="375" t="s">
        <v>211</v>
      </c>
      <c r="S597" s="375" t="s">
        <v>212</v>
      </c>
      <c r="T597" s="375" t="s">
        <v>56</v>
      </c>
      <c r="U597" s="441">
        <v>338000</v>
      </c>
      <c r="V597" s="440"/>
      <c r="W597" s="375">
        <v>142320</v>
      </c>
      <c r="X597" s="375" t="s">
        <v>28</v>
      </c>
      <c r="Y597" s="375" t="s">
        <v>8</v>
      </c>
    </row>
    <row r="598" spans="1:25" s="359" customFormat="1" x14ac:dyDescent="0.25">
      <c r="A598" s="375" t="s">
        <v>2784</v>
      </c>
      <c r="B598" s="375">
        <v>814929</v>
      </c>
      <c r="C598" s="375">
        <v>0</v>
      </c>
      <c r="D598" s="375"/>
      <c r="E598" s="375" t="s">
        <v>2785</v>
      </c>
      <c r="F598" s="375" t="s">
        <v>2786</v>
      </c>
      <c r="G598" s="375" t="s">
        <v>236</v>
      </c>
      <c r="H598" s="375" t="s">
        <v>214</v>
      </c>
      <c r="I598" s="439">
        <v>42167</v>
      </c>
      <c r="J598" s="439">
        <v>42125</v>
      </c>
      <c r="K598" s="375"/>
      <c r="L598" s="375" t="s">
        <v>208</v>
      </c>
      <c r="M598" s="375" t="s">
        <v>209</v>
      </c>
      <c r="N598" s="439">
        <v>42193</v>
      </c>
      <c r="O598" s="375" t="s">
        <v>210</v>
      </c>
      <c r="P598" s="375" t="s">
        <v>214</v>
      </c>
      <c r="Q598" s="375" t="s">
        <v>215</v>
      </c>
      <c r="R598" s="375" t="s">
        <v>211</v>
      </c>
      <c r="S598" s="375" t="s">
        <v>212</v>
      </c>
      <c r="T598" s="375" t="s">
        <v>56</v>
      </c>
      <c r="U598" s="441">
        <v>338000</v>
      </c>
      <c r="V598" s="440"/>
      <c r="W598" s="375">
        <v>143909</v>
      </c>
      <c r="X598" s="375" t="s">
        <v>28</v>
      </c>
      <c r="Y598" s="375" t="s">
        <v>8</v>
      </c>
    </row>
    <row r="599" spans="1:25" s="359" customFormat="1" x14ac:dyDescent="0.25">
      <c r="A599" s="375" t="s">
        <v>2787</v>
      </c>
      <c r="B599" s="375">
        <v>814946</v>
      </c>
      <c r="C599" s="375">
        <v>0</v>
      </c>
      <c r="D599" s="375"/>
      <c r="E599" s="375" t="s">
        <v>2788</v>
      </c>
      <c r="F599" s="375" t="s">
        <v>2789</v>
      </c>
      <c r="G599" s="375" t="s">
        <v>236</v>
      </c>
      <c r="H599" s="375" t="s">
        <v>214</v>
      </c>
      <c r="I599" s="439">
        <v>42170</v>
      </c>
      <c r="J599" s="439">
        <v>42125</v>
      </c>
      <c r="K599" s="375"/>
      <c r="L599" s="375" t="s">
        <v>208</v>
      </c>
      <c r="M599" s="375" t="s">
        <v>209</v>
      </c>
      <c r="N599" s="439">
        <v>42193</v>
      </c>
      <c r="O599" s="375" t="s">
        <v>210</v>
      </c>
      <c r="P599" s="375" t="s">
        <v>214</v>
      </c>
      <c r="Q599" s="375" t="s">
        <v>215</v>
      </c>
      <c r="R599" s="375" t="s">
        <v>211</v>
      </c>
      <c r="S599" s="375" t="s">
        <v>212</v>
      </c>
      <c r="T599" s="375" t="s">
        <v>56</v>
      </c>
      <c r="U599" s="441">
        <v>338000</v>
      </c>
      <c r="V599" s="440"/>
      <c r="W599" s="375">
        <v>145308</v>
      </c>
      <c r="X599" s="375" t="s">
        <v>28</v>
      </c>
      <c r="Y599" s="375" t="s">
        <v>8</v>
      </c>
    </row>
    <row r="600" spans="1:25" s="359" customFormat="1" x14ac:dyDescent="0.25">
      <c r="A600" s="375" t="s">
        <v>2790</v>
      </c>
      <c r="B600" s="375" t="s">
        <v>2791</v>
      </c>
      <c r="C600" s="375">
        <v>0</v>
      </c>
      <c r="D600" s="375"/>
      <c r="E600" s="375" t="s">
        <v>1615</v>
      </c>
      <c r="F600" s="375" t="s">
        <v>2792</v>
      </c>
      <c r="G600" s="375" t="s">
        <v>224</v>
      </c>
      <c r="H600" s="375" t="s">
        <v>785</v>
      </c>
      <c r="I600" s="439">
        <v>42160</v>
      </c>
      <c r="J600" s="439">
        <v>42135</v>
      </c>
      <c r="K600" s="439">
        <v>42399</v>
      </c>
      <c r="L600" s="375" t="s">
        <v>208</v>
      </c>
      <c r="M600" s="375" t="s">
        <v>209</v>
      </c>
      <c r="N600" s="439">
        <v>42192</v>
      </c>
      <c r="O600" s="375" t="s">
        <v>210</v>
      </c>
      <c r="P600" s="375" t="s">
        <v>785</v>
      </c>
      <c r="Q600" s="375" t="s">
        <v>215</v>
      </c>
      <c r="R600" s="375" t="s">
        <v>211</v>
      </c>
      <c r="S600" s="375" t="s">
        <v>212</v>
      </c>
      <c r="T600" s="375" t="s">
        <v>56</v>
      </c>
      <c r="U600" s="375">
        <v>0</v>
      </c>
      <c r="V600" s="440"/>
      <c r="W600" s="375"/>
      <c r="X600" s="375" t="s">
        <v>28</v>
      </c>
      <c r="Y600" s="375" t="s">
        <v>4</v>
      </c>
    </row>
    <row r="601" spans="1:25" s="359" customFormat="1" x14ac:dyDescent="0.25">
      <c r="A601" s="375" t="s">
        <v>2793</v>
      </c>
      <c r="B601" s="375">
        <v>3014</v>
      </c>
      <c r="C601" s="375">
        <v>2</v>
      </c>
      <c r="D601" s="375"/>
      <c r="E601" s="375" t="s">
        <v>2794</v>
      </c>
      <c r="F601" s="375" t="s">
        <v>2795</v>
      </c>
      <c r="G601" s="375" t="s">
        <v>236</v>
      </c>
      <c r="H601" s="375" t="s">
        <v>214</v>
      </c>
      <c r="I601" s="439">
        <v>42185</v>
      </c>
      <c r="J601" s="439">
        <v>42079</v>
      </c>
      <c r="K601" s="439">
        <v>42444</v>
      </c>
      <c r="L601" s="375" t="s">
        <v>208</v>
      </c>
      <c r="M601" s="375" t="s">
        <v>209</v>
      </c>
      <c r="N601" s="439">
        <v>42191</v>
      </c>
      <c r="O601" s="375" t="s">
        <v>210</v>
      </c>
      <c r="P601" s="375" t="s">
        <v>214</v>
      </c>
      <c r="Q601" s="375" t="s">
        <v>215</v>
      </c>
      <c r="R601" s="375" t="s">
        <v>363</v>
      </c>
      <c r="S601" s="375" t="s">
        <v>212</v>
      </c>
      <c r="T601" s="375" t="s">
        <v>1651</v>
      </c>
      <c r="U601" s="441"/>
      <c r="V601" s="440"/>
      <c r="W601" s="375">
        <v>686435</v>
      </c>
      <c r="X601" s="375" t="s">
        <v>28</v>
      </c>
      <c r="Y601" s="375" t="s">
        <v>2191</v>
      </c>
    </row>
    <row r="602" spans="1:25" s="359" customFormat="1" x14ac:dyDescent="0.25">
      <c r="A602" s="375" t="s">
        <v>2796</v>
      </c>
      <c r="B602" s="375">
        <v>3058</v>
      </c>
      <c r="C602" s="375">
        <v>2</v>
      </c>
      <c r="D602" s="375">
        <v>3058</v>
      </c>
      <c r="E602" s="375" t="s">
        <v>2797</v>
      </c>
      <c r="F602" s="375" t="s">
        <v>2798</v>
      </c>
      <c r="G602" s="375" t="s">
        <v>236</v>
      </c>
      <c r="H602" s="375" t="s">
        <v>214</v>
      </c>
      <c r="I602" s="439">
        <v>42185</v>
      </c>
      <c r="J602" s="439">
        <v>42076</v>
      </c>
      <c r="K602" s="439">
        <v>42441</v>
      </c>
      <c r="L602" s="375" t="s">
        <v>208</v>
      </c>
      <c r="M602" s="375" t="s">
        <v>209</v>
      </c>
      <c r="N602" s="439">
        <v>42191</v>
      </c>
      <c r="O602" s="375" t="s">
        <v>210</v>
      </c>
      <c r="P602" s="375" t="s">
        <v>214</v>
      </c>
      <c r="Q602" s="375" t="s">
        <v>215</v>
      </c>
      <c r="R602" s="375" t="s">
        <v>363</v>
      </c>
      <c r="S602" s="375" t="s">
        <v>212</v>
      </c>
      <c r="T602" s="375" t="s">
        <v>1651</v>
      </c>
      <c r="U602" s="441"/>
      <c r="V602" s="440"/>
      <c r="W602" s="375">
        <v>567793</v>
      </c>
      <c r="X602" s="375" t="s">
        <v>28</v>
      </c>
      <c r="Y602" s="375" t="s">
        <v>2191</v>
      </c>
    </row>
    <row r="603" spans="1:25" s="359" customFormat="1" x14ac:dyDescent="0.25">
      <c r="A603" s="375" t="s">
        <v>2799</v>
      </c>
      <c r="B603" s="375">
        <v>3060</v>
      </c>
      <c r="C603" s="375">
        <v>3</v>
      </c>
      <c r="D603" s="375"/>
      <c r="E603" s="375" t="s">
        <v>2800</v>
      </c>
      <c r="F603" s="375" t="s">
        <v>2801</v>
      </c>
      <c r="G603" s="375" t="s">
        <v>236</v>
      </c>
      <c r="H603" s="375" t="s">
        <v>214</v>
      </c>
      <c r="I603" s="439">
        <v>42185</v>
      </c>
      <c r="J603" s="439">
        <v>42079</v>
      </c>
      <c r="K603" s="439">
        <v>42444</v>
      </c>
      <c r="L603" s="375" t="s">
        <v>208</v>
      </c>
      <c r="M603" s="375" t="s">
        <v>209</v>
      </c>
      <c r="N603" s="439">
        <v>42191</v>
      </c>
      <c r="O603" s="375" t="s">
        <v>210</v>
      </c>
      <c r="P603" s="375" t="s">
        <v>214</v>
      </c>
      <c r="Q603" s="375" t="s">
        <v>215</v>
      </c>
      <c r="R603" s="375" t="s">
        <v>363</v>
      </c>
      <c r="S603" s="375" t="s">
        <v>212</v>
      </c>
      <c r="T603" s="375" t="s">
        <v>1651</v>
      </c>
      <c r="U603" s="441"/>
      <c r="V603" s="440"/>
      <c r="W603" s="375">
        <v>59814</v>
      </c>
      <c r="X603" s="375" t="s">
        <v>28</v>
      </c>
      <c r="Y603" s="375" t="s">
        <v>2191</v>
      </c>
    </row>
    <row r="604" spans="1:25" s="359" customFormat="1" x14ac:dyDescent="0.25">
      <c r="A604" s="375" t="s">
        <v>2802</v>
      </c>
      <c r="B604" s="375">
        <v>3062</v>
      </c>
      <c r="C604" s="375">
        <v>3</v>
      </c>
      <c r="D604" s="375"/>
      <c r="E604" s="375" t="s">
        <v>2803</v>
      </c>
      <c r="F604" s="375" t="s">
        <v>2804</v>
      </c>
      <c r="G604" s="375" t="s">
        <v>236</v>
      </c>
      <c r="H604" s="375" t="s">
        <v>2805</v>
      </c>
      <c r="I604" s="439">
        <v>42185</v>
      </c>
      <c r="J604" s="439">
        <v>39538</v>
      </c>
      <c r="K604" s="439">
        <v>39813</v>
      </c>
      <c r="L604" s="375" t="s">
        <v>208</v>
      </c>
      <c r="M604" s="375" t="s">
        <v>209</v>
      </c>
      <c r="N604" s="439">
        <v>42191</v>
      </c>
      <c r="O604" s="375" t="s">
        <v>210</v>
      </c>
      <c r="P604" s="375" t="s">
        <v>214</v>
      </c>
      <c r="Q604" s="375" t="s">
        <v>215</v>
      </c>
      <c r="R604" s="375" t="s">
        <v>1857</v>
      </c>
      <c r="S604" s="375" t="s">
        <v>212</v>
      </c>
      <c r="T604" s="375" t="s">
        <v>1651</v>
      </c>
      <c r="U604" s="441"/>
      <c r="V604" s="440"/>
      <c r="W604" s="375">
        <v>577887</v>
      </c>
      <c r="X604" s="375" t="s">
        <v>28</v>
      </c>
      <c r="Y604" s="375" t="s">
        <v>2191</v>
      </c>
    </row>
    <row r="605" spans="1:25" s="359" customFormat="1" x14ac:dyDescent="0.25">
      <c r="A605" s="375" t="s">
        <v>2806</v>
      </c>
      <c r="B605" s="375" t="s">
        <v>2807</v>
      </c>
      <c r="C605" s="375">
        <v>2</v>
      </c>
      <c r="D605" s="375"/>
      <c r="E605" s="375" t="s">
        <v>2808</v>
      </c>
      <c r="F605" s="375" t="s">
        <v>2809</v>
      </c>
      <c r="G605" s="375" t="s">
        <v>1825</v>
      </c>
      <c r="H605" s="375" t="s">
        <v>214</v>
      </c>
      <c r="I605" s="439">
        <v>42185</v>
      </c>
      <c r="J605" s="439">
        <v>42079</v>
      </c>
      <c r="K605" s="439">
        <v>42444</v>
      </c>
      <c r="L605" s="375" t="s">
        <v>208</v>
      </c>
      <c r="M605" s="375" t="s">
        <v>209</v>
      </c>
      <c r="N605" s="439">
        <v>42191</v>
      </c>
      <c r="O605" s="375" t="s">
        <v>210</v>
      </c>
      <c r="P605" s="375" t="s">
        <v>214</v>
      </c>
      <c r="Q605" s="375" t="s">
        <v>215</v>
      </c>
      <c r="R605" s="375" t="s">
        <v>363</v>
      </c>
      <c r="S605" s="375" t="s">
        <v>212</v>
      </c>
      <c r="T605" s="375" t="s">
        <v>56</v>
      </c>
      <c r="U605" s="441"/>
      <c r="V605" s="440"/>
      <c r="W605" s="375"/>
      <c r="X605" s="375" t="s">
        <v>28</v>
      </c>
      <c r="Y605" s="375" t="s">
        <v>2191</v>
      </c>
    </row>
    <row r="606" spans="1:25" s="359" customFormat="1" x14ac:dyDescent="0.25">
      <c r="A606" s="375" t="s">
        <v>2810</v>
      </c>
      <c r="B606" s="375" t="s">
        <v>2811</v>
      </c>
      <c r="C606" s="375">
        <v>3</v>
      </c>
      <c r="D606" s="375"/>
      <c r="E606" s="375" t="s">
        <v>2812</v>
      </c>
      <c r="F606" s="375" t="s">
        <v>2813</v>
      </c>
      <c r="G606" s="375" t="s">
        <v>1825</v>
      </c>
      <c r="H606" s="375" t="s">
        <v>214</v>
      </c>
      <c r="I606" s="439">
        <v>42185</v>
      </c>
      <c r="J606" s="439">
        <v>42079</v>
      </c>
      <c r="K606" s="439">
        <v>42444</v>
      </c>
      <c r="L606" s="375" t="s">
        <v>208</v>
      </c>
      <c r="M606" s="375" t="s">
        <v>209</v>
      </c>
      <c r="N606" s="439">
        <v>42191</v>
      </c>
      <c r="O606" s="375" t="s">
        <v>210</v>
      </c>
      <c r="P606" s="375" t="s">
        <v>214</v>
      </c>
      <c r="Q606" s="375" t="s">
        <v>215</v>
      </c>
      <c r="R606" s="375" t="s">
        <v>363</v>
      </c>
      <c r="S606" s="375" t="s">
        <v>212</v>
      </c>
      <c r="T606" s="375" t="s">
        <v>56</v>
      </c>
      <c r="U606" s="441"/>
      <c r="V606" s="440"/>
      <c r="W606" s="375"/>
      <c r="X606" s="375" t="s">
        <v>28</v>
      </c>
      <c r="Y606" s="375" t="s">
        <v>2191</v>
      </c>
    </row>
    <row r="607" spans="1:25" s="359" customFormat="1" x14ac:dyDescent="0.25">
      <c r="A607" s="375" t="s">
        <v>2814</v>
      </c>
      <c r="B607" s="375" t="s">
        <v>2815</v>
      </c>
      <c r="C607" s="375">
        <v>1</v>
      </c>
      <c r="D607" s="375"/>
      <c r="E607" s="375" t="s">
        <v>2816</v>
      </c>
      <c r="F607" s="375" t="s">
        <v>2817</v>
      </c>
      <c r="G607" s="375" t="s">
        <v>1825</v>
      </c>
      <c r="H607" s="375" t="s">
        <v>214</v>
      </c>
      <c r="I607" s="439">
        <v>42185</v>
      </c>
      <c r="J607" s="439">
        <v>42079</v>
      </c>
      <c r="K607" s="439">
        <v>42444</v>
      </c>
      <c r="L607" s="375" t="s">
        <v>208</v>
      </c>
      <c r="M607" s="375" t="s">
        <v>209</v>
      </c>
      <c r="N607" s="439">
        <v>42191</v>
      </c>
      <c r="O607" s="375" t="s">
        <v>210</v>
      </c>
      <c r="P607" s="375" t="s">
        <v>214</v>
      </c>
      <c r="Q607" s="375" t="s">
        <v>215</v>
      </c>
      <c r="R607" s="375" t="s">
        <v>363</v>
      </c>
      <c r="S607" s="375" t="s">
        <v>212</v>
      </c>
      <c r="T607" s="375" t="s">
        <v>715</v>
      </c>
      <c r="U607" s="441"/>
      <c r="V607" s="440"/>
      <c r="W607" s="375"/>
      <c r="X607" s="375" t="s">
        <v>28</v>
      </c>
      <c r="Y607" s="375" t="s">
        <v>2191</v>
      </c>
    </row>
    <row r="608" spans="1:25" s="359" customFormat="1" x14ac:dyDescent="0.25">
      <c r="A608" s="375" t="s">
        <v>2818</v>
      </c>
      <c r="B608" s="375" t="s">
        <v>2819</v>
      </c>
      <c r="C608" s="375">
        <v>1</v>
      </c>
      <c r="D608" s="375"/>
      <c r="E608" s="375" t="s">
        <v>2820</v>
      </c>
      <c r="F608" s="375" t="s">
        <v>2821</v>
      </c>
      <c r="G608" s="375" t="s">
        <v>1825</v>
      </c>
      <c r="H608" s="375" t="s">
        <v>214</v>
      </c>
      <c r="I608" s="439">
        <v>42185</v>
      </c>
      <c r="J608" s="439">
        <v>42079</v>
      </c>
      <c r="K608" s="439">
        <v>42444</v>
      </c>
      <c r="L608" s="375" t="s">
        <v>208</v>
      </c>
      <c r="M608" s="375" t="s">
        <v>209</v>
      </c>
      <c r="N608" s="439">
        <v>42191</v>
      </c>
      <c r="O608" s="375" t="s">
        <v>210</v>
      </c>
      <c r="P608" s="375" t="s">
        <v>214</v>
      </c>
      <c r="Q608" s="375" t="s">
        <v>215</v>
      </c>
      <c r="R608" s="375" t="s">
        <v>363</v>
      </c>
      <c r="S608" s="375" t="s">
        <v>212</v>
      </c>
      <c r="T608" s="375" t="s">
        <v>1651</v>
      </c>
      <c r="U608" s="441"/>
      <c r="V608" s="440"/>
      <c r="W608" s="375"/>
      <c r="X608" s="375" t="s">
        <v>28</v>
      </c>
      <c r="Y608" s="375" t="s">
        <v>2191</v>
      </c>
    </row>
    <row r="609" spans="1:25" s="359" customFormat="1" x14ac:dyDescent="0.25">
      <c r="A609" s="375" t="s">
        <v>2822</v>
      </c>
      <c r="B609" s="375" t="s">
        <v>2823</v>
      </c>
      <c r="C609" s="375">
        <v>4</v>
      </c>
      <c r="D609" s="375"/>
      <c r="E609" s="375" t="s">
        <v>2824</v>
      </c>
      <c r="F609" s="375" t="s">
        <v>2825</v>
      </c>
      <c r="G609" s="375" t="s">
        <v>1825</v>
      </c>
      <c r="H609" s="375" t="s">
        <v>2805</v>
      </c>
      <c r="I609" s="439">
        <v>42185</v>
      </c>
      <c r="J609" s="439">
        <v>42079</v>
      </c>
      <c r="K609" s="439">
        <v>42489</v>
      </c>
      <c r="L609" s="375" t="s">
        <v>208</v>
      </c>
      <c r="M609" s="375" t="s">
        <v>209</v>
      </c>
      <c r="N609" s="439">
        <v>42191</v>
      </c>
      <c r="O609" s="375" t="s">
        <v>210</v>
      </c>
      <c r="P609" s="375" t="s">
        <v>214</v>
      </c>
      <c r="Q609" s="375" t="s">
        <v>1857</v>
      </c>
      <c r="R609" s="375" t="s">
        <v>2826</v>
      </c>
      <c r="S609" s="375" t="s">
        <v>212</v>
      </c>
      <c r="T609" s="375" t="s">
        <v>715</v>
      </c>
      <c r="U609" s="441"/>
      <c r="V609" s="440"/>
      <c r="W609" s="375"/>
      <c r="X609" s="375" t="s">
        <v>28</v>
      </c>
      <c r="Y609" s="375" t="s">
        <v>2191</v>
      </c>
    </row>
    <row r="610" spans="1:25" s="359" customFormat="1" x14ac:dyDescent="0.25">
      <c r="A610" s="375" t="s">
        <v>2827</v>
      </c>
      <c r="B610" s="375">
        <v>806379</v>
      </c>
      <c r="C610" s="375">
        <v>3</v>
      </c>
      <c r="D610" s="375"/>
      <c r="E610" s="375" t="s">
        <v>2828</v>
      </c>
      <c r="F610" s="375" t="s">
        <v>2829</v>
      </c>
      <c r="G610" s="375" t="s">
        <v>224</v>
      </c>
      <c r="H610" s="375" t="s">
        <v>214</v>
      </c>
      <c r="I610" s="439">
        <v>42185</v>
      </c>
      <c r="J610" s="439">
        <v>42079</v>
      </c>
      <c r="K610" s="439">
        <v>42444</v>
      </c>
      <c r="L610" s="375" t="s">
        <v>208</v>
      </c>
      <c r="M610" s="375" t="s">
        <v>209</v>
      </c>
      <c r="N610" s="439">
        <v>42191</v>
      </c>
      <c r="O610" s="375" t="s">
        <v>210</v>
      </c>
      <c r="P610" s="375" t="s">
        <v>214</v>
      </c>
      <c r="Q610" s="375" t="s">
        <v>1857</v>
      </c>
      <c r="R610" s="375" t="s">
        <v>1857</v>
      </c>
      <c r="S610" s="375" t="s">
        <v>212</v>
      </c>
      <c r="T610" s="375" t="s">
        <v>715</v>
      </c>
      <c r="U610" s="441"/>
      <c r="V610" s="440"/>
      <c r="W610" s="375"/>
      <c r="X610" s="375" t="s">
        <v>28</v>
      </c>
      <c r="Y610" s="375" t="s">
        <v>2191</v>
      </c>
    </row>
    <row r="611" spans="1:25" s="359" customFormat="1" x14ac:dyDescent="0.25">
      <c r="A611" s="375" t="s">
        <v>2830</v>
      </c>
      <c r="B611" s="375">
        <v>806471</v>
      </c>
      <c r="C611" s="375">
        <v>1</v>
      </c>
      <c r="D611" s="375"/>
      <c r="E611" s="375" t="s">
        <v>2831</v>
      </c>
      <c r="F611" s="375" t="s">
        <v>2832</v>
      </c>
      <c r="G611" s="375" t="s">
        <v>224</v>
      </c>
      <c r="H611" s="375" t="s">
        <v>214</v>
      </c>
      <c r="I611" s="439">
        <v>42185</v>
      </c>
      <c r="J611" s="439">
        <v>42079</v>
      </c>
      <c r="K611" s="439">
        <v>42444</v>
      </c>
      <c r="L611" s="375" t="s">
        <v>208</v>
      </c>
      <c r="M611" s="375" t="s">
        <v>209</v>
      </c>
      <c r="N611" s="439">
        <v>42191</v>
      </c>
      <c r="O611" s="375" t="s">
        <v>210</v>
      </c>
      <c r="P611" s="375" t="s">
        <v>214</v>
      </c>
      <c r="Q611" s="375" t="s">
        <v>215</v>
      </c>
      <c r="R611" s="375" t="s">
        <v>363</v>
      </c>
      <c r="S611" s="375" t="s">
        <v>212</v>
      </c>
      <c r="T611" s="375" t="s">
        <v>715</v>
      </c>
      <c r="U611" s="441"/>
      <c r="V611" s="440"/>
      <c r="W611" s="375"/>
      <c r="X611" s="375" t="s">
        <v>28</v>
      </c>
      <c r="Y611" s="375" t="s">
        <v>2191</v>
      </c>
    </row>
    <row r="612" spans="1:25" s="359" customFormat="1" x14ac:dyDescent="0.25">
      <c r="A612" s="375" t="s">
        <v>2833</v>
      </c>
      <c r="B612" s="375">
        <v>806827</v>
      </c>
      <c r="C612" s="375">
        <v>1</v>
      </c>
      <c r="D612" s="375"/>
      <c r="E612" s="375" t="s">
        <v>2834</v>
      </c>
      <c r="F612" s="375" t="s">
        <v>2835</v>
      </c>
      <c r="G612" s="375" t="s">
        <v>236</v>
      </c>
      <c r="H612" s="375" t="s">
        <v>2805</v>
      </c>
      <c r="I612" s="439">
        <v>42185</v>
      </c>
      <c r="J612" s="439">
        <v>42076</v>
      </c>
      <c r="K612" s="439">
        <v>42168</v>
      </c>
      <c r="L612" s="375" t="s">
        <v>208</v>
      </c>
      <c r="M612" s="375" t="s">
        <v>209</v>
      </c>
      <c r="N612" s="439">
        <v>42191</v>
      </c>
      <c r="O612" s="375" t="s">
        <v>210</v>
      </c>
      <c r="P612" s="375" t="s">
        <v>214</v>
      </c>
      <c r="Q612" s="375" t="s">
        <v>215</v>
      </c>
      <c r="R612" s="375" t="s">
        <v>211</v>
      </c>
      <c r="S612" s="375" t="s">
        <v>212</v>
      </c>
      <c r="T612" s="375" t="s">
        <v>1651</v>
      </c>
      <c r="U612" s="441"/>
      <c r="V612" s="440"/>
      <c r="W612" s="375">
        <v>15749</v>
      </c>
      <c r="X612" s="375" t="s">
        <v>28</v>
      </c>
      <c r="Y612" s="375" t="s">
        <v>2191</v>
      </c>
    </row>
    <row r="613" spans="1:25" s="359" customFormat="1" x14ac:dyDescent="0.25">
      <c r="A613" s="375" t="s">
        <v>2836</v>
      </c>
      <c r="B613" s="375">
        <v>806852</v>
      </c>
      <c r="C613" s="375">
        <v>2</v>
      </c>
      <c r="D613" s="375"/>
      <c r="E613" s="375" t="s">
        <v>2837</v>
      </c>
      <c r="F613" s="375" t="s">
        <v>2838</v>
      </c>
      <c r="G613" s="375" t="s">
        <v>236</v>
      </c>
      <c r="H613" s="375" t="s">
        <v>2805</v>
      </c>
      <c r="I613" s="439">
        <v>42185</v>
      </c>
      <c r="J613" s="439">
        <v>42079</v>
      </c>
      <c r="K613" s="439">
        <v>42719</v>
      </c>
      <c r="L613" s="375" t="s">
        <v>208</v>
      </c>
      <c r="M613" s="375" t="s">
        <v>209</v>
      </c>
      <c r="N613" s="439">
        <v>42191</v>
      </c>
      <c r="O613" s="375" t="s">
        <v>210</v>
      </c>
      <c r="P613" s="375" t="s">
        <v>214</v>
      </c>
      <c r="Q613" s="375" t="s">
        <v>1857</v>
      </c>
      <c r="R613" s="375" t="s">
        <v>1857</v>
      </c>
      <c r="S613" s="375" t="s">
        <v>212</v>
      </c>
      <c r="T613" s="375" t="s">
        <v>715</v>
      </c>
      <c r="U613" s="441"/>
      <c r="V613" s="440"/>
      <c r="W613" s="375"/>
      <c r="X613" s="375" t="s">
        <v>28</v>
      </c>
      <c r="Y613" s="375" t="s">
        <v>2191</v>
      </c>
    </row>
    <row r="614" spans="1:25" s="359" customFormat="1" x14ac:dyDescent="0.25">
      <c r="A614" s="375" t="s">
        <v>2839</v>
      </c>
      <c r="B614" s="375">
        <v>806866</v>
      </c>
      <c r="C614" s="375">
        <v>3</v>
      </c>
      <c r="D614" s="375">
        <v>405003</v>
      </c>
      <c r="E614" s="375" t="s">
        <v>2840</v>
      </c>
      <c r="F614" s="375" t="s">
        <v>2841</v>
      </c>
      <c r="G614" s="375" t="s">
        <v>236</v>
      </c>
      <c r="H614" s="375" t="s">
        <v>2805</v>
      </c>
      <c r="I614" s="439">
        <v>42185</v>
      </c>
      <c r="J614" s="439">
        <v>42111</v>
      </c>
      <c r="K614" s="439">
        <v>42369</v>
      </c>
      <c r="L614" s="375" t="s">
        <v>208</v>
      </c>
      <c r="M614" s="375" t="s">
        <v>209</v>
      </c>
      <c r="N614" s="439">
        <v>42191</v>
      </c>
      <c r="O614" s="375" t="s">
        <v>210</v>
      </c>
      <c r="P614" s="375" t="s">
        <v>214</v>
      </c>
      <c r="Q614" s="375" t="s">
        <v>215</v>
      </c>
      <c r="R614" s="375" t="s">
        <v>2826</v>
      </c>
      <c r="S614" s="375" t="s">
        <v>350</v>
      </c>
      <c r="T614" s="375" t="s">
        <v>1649</v>
      </c>
      <c r="U614" s="441"/>
      <c r="V614" s="440"/>
      <c r="W614" s="375"/>
      <c r="X614" s="375" t="s">
        <v>28</v>
      </c>
      <c r="Y614" s="375" t="s">
        <v>2191</v>
      </c>
    </row>
    <row r="615" spans="1:25" s="359" customFormat="1" x14ac:dyDescent="0.25">
      <c r="A615" s="375" t="s">
        <v>2842</v>
      </c>
      <c r="B615" s="375">
        <v>809278</v>
      </c>
      <c r="C615" s="375">
        <v>2</v>
      </c>
      <c r="D615" s="375"/>
      <c r="E615" s="375" t="s">
        <v>2843</v>
      </c>
      <c r="F615" s="375" t="s">
        <v>2844</v>
      </c>
      <c r="G615" s="375" t="s">
        <v>236</v>
      </c>
      <c r="H615" s="375" t="s">
        <v>2805</v>
      </c>
      <c r="I615" s="439">
        <v>42185</v>
      </c>
      <c r="J615" s="439">
        <v>42079</v>
      </c>
      <c r="K615" s="439">
        <v>42523</v>
      </c>
      <c r="L615" s="375" t="s">
        <v>208</v>
      </c>
      <c r="M615" s="375" t="s">
        <v>209</v>
      </c>
      <c r="N615" s="439">
        <v>42191</v>
      </c>
      <c r="O615" s="375" t="s">
        <v>210</v>
      </c>
      <c r="P615" s="375" t="s">
        <v>214</v>
      </c>
      <c r="Q615" s="375" t="s">
        <v>1857</v>
      </c>
      <c r="R615" s="375" t="s">
        <v>1857</v>
      </c>
      <c r="S615" s="375" t="s">
        <v>212</v>
      </c>
      <c r="T615" s="375" t="s">
        <v>715</v>
      </c>
      <c r="U615" s="441"/>
      <c r="V615" s="440"/>
      <c r="W615" s="375"/>
      <c r="X615" s="375" t="s">
        <v>28</v>
      </c>
      <c r="Y615" s="375" t="s">
        <v>2191</v>
      </c>
    </row>
    <row r="616" spans="1:25" s="359" customFormat="1" x14ac:dyDescent="0.25">
      <c r="A616" s="375" t="s">
        <v>2845</v>
      </c>
      <c r="B616" s="375">
        <v>809279</v>
      </c>
      <c r="C616" s="375">
        <v>1</v>
      </c>
      <c r="D616" s="375"/>
      <c r="E616" s="375" t="s">
        <v>2846</v>
      </c>
      <c r="F616" s="375" t="s">
        <v>2847</v>
      </c>
      <c r="G616" s="375" t="s">
        <v>236</v>
      </c>
      <c r="H616" s="375" t="s">
        <v>2805</v>
      </c>
      <c r="I616" s="439">
        <v>42185</v>
      </c>
      <c r="J616" s="439">
        <v>42079</v>
      </c>
      <c r="K616" s="439">
        <v>42551</v>
      </c>
      <c r="L616" s="375" t="s">
        <v>208</v>
      </c>
      <c r="M616" s="375" t="s">
        <v>209</v>
      </c>
      <c r="N616" s="439">
        <v>42191</v>
      </c>
      <c r="O616" s="375" t="s">
        <v>210</v>
      </c>
      <c r="P616" s="375" t="s">
        <v>214</v>
      </c>
      <c r="Q616" s="375" t="s">
        <v>1857</v>
      </c>
      <c r="R616" s="375" t="s">
        <v>1857</v>
      </c>
      <c r="S616" s="375" t="s">
        <v>212</v>
      </c>
      <c r="T616" s="375" t="s">
        <v>715</v>
      </c>
      <c r="U616" s="441"/>
      <c r="V616" s="440"/>
      <c r="W616" s="375"/>
      <c r="X616" s="375" t="s">
        <v>28</v>
      </c>
      <c r="Y616" s="375" t="s">
        <v>2191</v>
      </c>
    </row>
    <row r="617" spans="1:25" s="359" customFormat="1" x14ac:dyDescent="0.25">
      <c r="A617" s="375" t="s">
        <v>2848</v>
      </c>
      <c r="B617" s="375">
        <v>810272</v>
      </c>
      <c r="C617" s="375">
        <v>1</v>
      </c>
      <c r="D617" s="375"/>
      <c r="E617" s="375" t="s">
        <v>2849</v>
      </c>
      <c r="F617" s="375" t="s">
        <v>2850</v>
      </c>
      <c r="G617" s="375" t="s">
        <v>236</v>
      </c>
      <c r="H617" s="375" t="s">
        <v>2805</v>
      </c>
      <c r="I617" s="439">
        <v>42185</v>
      </c>
      <c r="J617" s="439">
        <v>42079</v>
      </c>
      <c r="K617" s="439">
        <v>42612</v>
      </c>
      <c r="L617" s="375" t="s">
        <v>208</v>
      </c>
      <c r="M617" s="375" t="s">
        <v>209</v>
      </c>
      <c r="N617" s="439">
        <v>42191</v>
      </c>
      <c r="O617" s="375" t="s">
        <v>210</v>
      </c>
      <c r="P617" s="375" t="s">
        <v>214</v>
      </c>
      <c r="Q617" s="375" t="s">
        <v>1857</v>
      </c>
      <c r="R617" s="375" t="s">
        <v>1857</v>
      </c>
      <c r="S617" s="375" t="s">
        <v>212</v>
      </c>
      <c r="T617" s="375" t="s">
        <v>715</v>
      </c>
      <c r="U617" s="441"/>
      <c r="V617" s="440"/>
      <c r="W617" s="375"/>
      <c r="X617" s="375" t="s">
        <v>28</v>
      </c>
      <c r="Y617" s="375" t="s">
        <v>2191</v>
      </c>
    </row>
    <row r="618" spans="1:25" s="359" customFormat="1" x14ac:dyDescent="0.25">
      <c r="A618" s="375" t="s">
        <v>2851</v>
      </c>
      <c r="B618" s="375" t="s">
        <v>2852</v>
      </c>
      <c r="C618" s="375">
        <v>3</v>
      </c>
      <c r="D618" s="375"/>
      <c r="E618" s="375" t="s">
        <v>2853</v>
      </c>
      <c r="F618" s="375" t="s">
        <v>2854</v>
      </c>
      <c r="G618" s="375" t="s">
        <v>213</v>
      </c>
      <c r="H618" s="375" t="s">
        <v>214</v>
      </c>
      <c r="I618" s="439">
        <v>42178</v>
      </c>
      <c r="J618" s="439">
        <v>42186</v>
      </c>
      <c r="K618" s="439">
        <v>42551</v>
      </c>
      <c r="L618" s="375" t="s">
        <v>208</v>
      </c>
      <c r="M618" s="375" t="s">
        <v>209</v>
      </c>
      <c r="N618" s="439">
        <v>42191</v>
      </c>
      <c r="O618" s="375" t="s">
        <v>210</v>
      </c>
      <c r="P618" s="375" t="s">
        <v>214</v>
      </c>
      <c r="Q618" s="375" t="s">
        <v>215</v>
      </c>
      <c r="R618" s="375" t="s">
        <v>211</v>
      </c>
      <c r="S618" s="375" t="s">
        <v>212</v>
      </c>
      <c r="T618" s="375" t="s">
        <v>56</v>
      </c>
      <c r="U618" s="375"/>
      <c r="V618" s="440"/>
      <c r="W618" s="375">
        <v>566426</v>
      </c>
      <c r="X618" s="375" t="s">
        <v>28</v>
      </c>
      <c r="Y618" s="375" t="s">
        <v>2191</v>
      </c>
    </row>
    <row r="619" spans="1:25" s="359" customFormat="1" x14ac:dyDescent="0.25">
      <c r="A619" s="375" t="s">
        <v>2855</v>
      </c>
      <c r="B619" s="375" t="s">
        <v>2856</v>
      </c>
      <c r="C619" s="375">
        <v>3</v>
      </c>
      <c r="D619" s="375"/>
      <c r="E619" s="375" t="s">
        <v>2853</v>
      </c>
      <c r="F619" s="375" t="s">
        <v>2857</v>
      </c>
      <c r="G619" s="375" t="s">
        <v>1825</v>
      </c>
      <c r="H619" s="375" t="s">
        <v>214</v>
      </c>
      <c r="I619" s="439">
        <v>42178</v>
      </c>
      <c r="J619" s="439">
        <v>42186</v>
      </c>
      <c r="K619" s="439">
        <v>42551</v>
      </c>
      <c r="L619" s="375" t="s">
        <v>208</v>
      </c>
      <c r="M619" s="375" t="s">
        <v>209</v>
      </c>
      <c r="N619" s="439">
        <v>42191</v>
      </c>
      <c r="O619" s="375" t="s">
        <v>210</v>
      </c>
      <c r="P619" s="375" t="s">
        <v>214</v>
      </c>
      <c r="Q619" s="375" t="s">
        <v>215</v>
      </c>
      <c r="R619" s="375" t="s">
        <v>211</v>
      </c>
      <c r="S619" s="375" t="s">
        <v>212</v>
      </c>
      <c r="T619" s="375" t="s">
        <v>56</v>
      </c>
      <c r="U619" s="441">
        <v>156000</v>
      </c>
      <c r="V619" s="440"/>
      <c r="W619" s="375">
        <v>566426</v>
      </c>
      <c r="X619" s="375" t="s">
        <v>28</v>
      </c>
      <c r="Y619" s="375" t="s">
        <v>276</v>
      </c>
    </row>
    <row r="620" spans="1:25" s="359" customFormat="1" x14ac:dyDescent="0.25">
      <c r="A620" s="375" t="s">
        <v>2858</v>
      </c>
      <c r="B620" s="375">
        <v>811277</v>
      </c>
      <c r="C620" s="375">
        <v>2</v>
      </c>
      <c r="D620" s="375">
        <v>406293</v>
      </c>
      <c r="E620" s="375" t="s">
        <v>2859</v>
      </c>
      <c r="F620" s="375" t="s">
        <v>2860</v>
      </c>
      <c r="G620" s="375" t="s">
        <v>236</v>
      </c>
      <c r="H620" s="375" t="s">
        <v>2805</v>
      </c>
      <c r="I620" s="439">
        <v>42187</v>
      </c>
      <c r="J620" s="439">
        <v>42069</v>
      </c>
      <c r="K620" s="439">
        <v>42307</v>
      </c>
      <c r="L620" s="375" t="s">
        <v>208</v>
      </c>
      <c r="M620" s="375" t="s">
        <v>209</v>
      </c>
      <c r="N620" s="439">
        <v>42191</v>
      </c>
      <c r="O620" s="375" t="s">
        <v>210</v>
      </c>
      <c r="P620" s="375" t="s">
        <v>214</v>
      </c>
      <c r="Q620" s="375" t="s">
        <v>1857</v>
      </c>
      <c r="R620" s="375" t="s">
        <v>1857</v>
      </c>
      <c r="S620" s="375" t="s">
        <v>350</v>
      </c>
      <c r="T620" s="375" t="s">
        <v>1558</v>
      </c>
      <c r="U620" s="441"/>
      <c r="V620" s="440"/>
      <c r="W620" s="375"/>
      <c r="X620" s="375" t="s">
        <v>28</v>
      </c>
      <c r="Y620" s="375" t="s">
        <v>2191</v>
      </c>
    </row>
    <row r="621" spans="1:25" s="359" customFormat="1" x14ac:dyDescent="0.25">
      <c r="A621" s="375" t="s">
        <v>2861</v>
      </c>
      <c r="B621" s="375">
        <v>811377</v>
      </c>
      <c r="C621" s="375">
        <v>1</v>
      </c>
      <c r="D621" s="375"/>
      <c r="E621" s="375" t="s">
        <v>2862</v>
      </c>
      <c r="F621" s="375" t="s">
        <v>2863</v>
      </c>
      <c r="G621" s="375" t="s">
        <v>236</v>
      </c>
      <c r="H621" s="375" t="s">
        <v>2805</v>
      </c>
      <c r="I621" s="439">
        <v>42185</v>
      </c>
      <c r="J621" s="439">
        <v>42079</v>
      </c>
      <c r="K621" s="439">
        <v>42612</v>
      </c>
      <c r="L621" s="375" t="s">
        <v>208</v>
      </c>
      <c r="M621" s="375" t="s">
        <v>209</v>
      </c>
      <c r="N621" s="439">
        <v>42191</v>
      </c>
      <c r="O621" s="375" t="s">
        <v>210</v>
      </c>
      <c r="P621" s="375" t="s">
        <v>214</v>
      </c>
      <c r="Q621" s="375" t="s">
        <v>1857</v>
      </c>
      <c r="R621" s="375" t="s">
        <v>1857</v>
      </c>
      <c r="S621" s="375" t="s">
        <v>212</v>
      </c>
      <c r="T621" s="375" t="s">
        <v>715</v>
      </c>
      <c r="U621" s="441"/>
      <c r="V621" s="440"/>
      <c r="W621" s="375"/>
      <c r="X621" s="375" t="s">
        <v>28</v>
      </c>
      <c r="Y621" s="375" t="s">
        <v>2191</v>
      </c>
    </row>
    <row r="622" spans="1:25" s="359" customFormat="1" x14ac:dyDescent="0.25">
      <c r="A622" s="375" t="s">
        <v>2864</v>
      </c>
      <c r="B622" s="375">
        <v>811480</v>
      </c>
      <c r="C622" s="375">
        <v>1</v>
      </c>
      <c r="D622" s="375"/>
      <c r="E622" s="375" t="s">
        <v>2865</v>
      </c>
      <c r="F622" s="375" t="s">
        <v>2866</v>
      </c>
      <c r="G622" s="375" t="s">
        <v>236</v>
      </c>
      <c r="H622" s="375" t="s">
        <v>2805</v>
      </c>
      <c r="I622" s="439">
        <v>42185</v>
      </c>
      <c r="J622" s="439">
        <v>42079</v>
      </c>
      <c r="K622" s="439">
        <v>42643</v>
      </c>
      <c r="L622" s="375" t="s">
        <v>208</v>
      </c>
      <c r="M622" s="375" t="s">
        <v>209</v>
      </c>
      <c r="N622" s="439">
        <v>42191</v>
      </c>
      <c r="O622" s="375" t="s">
        <v>210</v>
      </c>
      <c r="P622" s="375" t="s">
        <v>214</v>
      </c>
      <c r="Q622" s="375" t="s">
        <v>1857</v>
      </c>
      <c r="R622" s="375" t="s">
        <v>1857</v>
      </c>
      <c r="S622" s="375" t="s">
        <v>212</v>
      </c>
      <c r="T622" s="375" t="s">
        <v>715</v>
      </c>
      <c r="U622" s="441"/>
      <c r="V622" s="440"/>
      <c r="W622" s="375"/>
      <c r="X622" s="375" t="s">
        <v>28</v>
      </c>
      <c r="Y622" s="375" t="s">
        <v>2191</v>
      </c>
    </row>
    <row r="623" spans="1:25" s="359" customFormat="1" x14ac:dyDescent="0.25">
      <c r="A623" s="375" t="s">
        <v>2867</v>
      </c>
      <c r="B623" s="375">
        <v>811525</v>
      </c>
      <c r="C623" s="375">
        <v>2</v>
      </c>
      <c r="D623" s="375">
        <v>406347</v>
      </c>
      <c r="E623" s="375" t="s">
        <v>2868</v>
      </c>
      <c r="F623" s="375" t="s">
        <v>2869</v>
      </c>
      <c r="G623" s="375" t="s">
        <v>236</v>
      </c>
      <c r="H623" s="375" t="s">
        <v>2805</v>
      </c>
      <c r="I623" s="439">
        <v>42187</v>
      </c>
      <c r="J623" s="439">
        <v>42069</v>
      </c>
      <c r="K623" s="439">
        <v>42510</v>
      </c>
      <c r="L623" s="375" t="s">
        <v>208</v>
      </c>
      <c r="M623" s="375" t="s">
        <v>209</v>
      </c>
      <c r="N623" s="439">
        <v>42191</v>
      </c>
      <c r="O623" s="375" t="s">
        <v>210</v>
      </c>
      <c r="P623" s="375" t="s">
        <v>214</v>
      </c>
      <c r="Q623" s="375" t="s">
        <v>2870</v>
      </c>
      <c r="R623" s="375" t="s">
        <v>2870</v>
      </c>
      <c r="S623" s="375" t="s">
        <v>350</v>
      </c>
      <c r="T623" s="375" t="s">
        <v>1558</v>
      </c>
      <c r="U623" s="441"/>
      <c r="V623" s="440"/>
      <c r="W623" s="375"/>
      <c r="X623" s="375" t="s">
        <v>28</v>
      </c>
      <c r="Y623" s="375" t="s">
        <v>2191</v>
      </c>
    </row>
    <row r="624" spans="1:25" s="359" customFormat="1" x14ac:dyDescent="0.25">
      <c r="A624" s="375" t="s">
        <v>2871</v>
      </c>
      <c r="B624" s="375">
        <v>811683</v>
      </c>
      <c r="C624" s="375">
        <v>2</v>
      </c>
      <c r="D624" s="375">
        <v>406436</v>
      </c>
      <c r="E624" s="375" t="s">
        <v>2872</v>
      </c>
      <c r="F624" s="375" t="s">
        <v>2873</v>
      </c>
      <c r="G624" s="375" t="s">
        <v>236</v>
      </c>
      <c r="H624" s="375" t="s">
        <v>2805</v>
      </c>
      <c r="I624" s="439">
        <v>42187</v>
      </c>
      <c r="J624" s="439">
        <v>42069</v>
      </c>
      <c r="K624" s="439">
        <v>42551</v>
      </c>
      <c r="L624" s="375" t="s">
        <v>208</v>
      </c>
      <c r="M624" s="375" t="s">
        <v>209</v>
      </c>
      <c r="N624" s="439">
        <v>42191</v>
      </c>
      <c r="O624" s="375" t="s">
        <v>210</v>
      </c>
      <c r="P624" s="375" t="s">
        <v>214</v>
      </c>
      <c r="Q624" s="375" t="s">
        <v>1857</v>
      </c>
      <c r="R624" s="375" t="s">
        <v>1857</v>
      </c>
      <c r="S624" s="375" t="s">
        <v>350</v>
      </c>
      <c r="T624" s="375" t="s">
        <v>1558</v>
      </c>
      <c r="U624" s="441"/>
      <c r="V624" s="440"/>
      <c r="W624" s="375"/>
      <c r="X624" s="375" t="s">
        <v>28</v>
      </c>
      <c r="Y624" s="375" t="s">
        <v>2191</v>
      </c>
    </row>
    <row r="625" spans="1:25" s="359" customFormat="1" x14ac:dyDescent="0.25">
      <c r="A625" s="375" t="s">
        <v>2874</v>
      </c>
      <c r="B625" s="375">
        <v>811762</v>
      </c>
      <c r="C625" s="375">
        <v>2</v>
      </c>
      <c r="D625" s="375">
        <v>406440</v>
      </c>
      <c r="E625" s="375" t="s">
        <v>2875</v>
      </c>
      <c r="F625" s="375" t="s">
        <v>2876</v>
      </c>
      <c r="G625" s="375" t="s">
        <v>236</v>
      </c>
      <c r="H625" s="375" t="s">
        <v>2805</v>
      </c>
      <c r="I625" s="439">
        <v>42187</v>
      </c>
      <c r="J625" s="439">
        <v>42069</v>
      </c>
      <c r="K625" s="439">
        <v>42360</v>
      </c>
      <c r="L625" s="375" t="s">
        <v>208</v>
      </c>
      <c r="M625" s="375" t="s">
        <v>209</v>
      </c>
      <c r="N625" s="439">
        <v>42191</v>
      </c>
      <c r="O625" s="375" t="s">
        <v>210</v>
      </c>
      <c r="P625" s="375" t="s">
        <v>214</v>
      </c>
      <c r="Q625" s="375" t="s">
        <v>1857</v>
      </c>
      <c r="R625" s="375" t="s">
        <v>1857</v>
      </c>
      <c r="S625" s="375" t="s">
        <v>350</v>
      </c>
      <c r="T625" s="375" t="s">
        <v>1558</v>
      </c>
      <c r="U625" s="441"/>
      <c r="V625" s="440"/>
      <c r="W625" s="375"/>
      <c r="X625" s="375" t="s">
        <v>28</v>
      </c>
      <c r="Y625" s="375" t="s">
        <v>2191</v>
      </c>
    </row>
    <row r="626" spans="1:25" s="359" customFormat="1" x14ac:dyDescent="0.25">
      <c r="A626" s="375" t="s">
        <v>2877</v>
      </c>
      <c r="B626" s="375">
        <v>811769</v>
      </c>
      <c r="C626" s="375">
        <v>1</v>
      </c>
      <c r="D626" s="375"/>
      <c r="E626" s="375" t="s">
        <v>2878</v>
      </c>
      <c r="F626" s="375" t="s">
        <v>2879</v>
      </c>
      <c r="G626" s="375" t="s">
        <v>236</v>
      </c>
      <c r="H626" s="375" t="s">
        <v>2805</v>
      </c>
      <c r="I626" s="439">
        <v>42185</v>
      </c>
      <c r="J626" s="439">
        <v>42079</v>
      </c>
      <c r="K626" s="439">
        <v>42643</v>
      </c>
      <c r="L626" s="375" t="s">
        <v>208</v>
      </c>
      <c r="M626" s="375" t="s">
        <v>209</v>
      </c>
      <c r="N626" s="439">
        <v>42191</v>
      </c>
      <c r="O626" s="375" t="s">
        <v>210</v>
      </c>
      <c r="P626" s="375" t="s">
        <v>214</v>
      </c>
      <c r="Q626" s="375" t="s">
        <v>1857</v>
      </c>
      <c r="R626" s="375" t="s">
        <v>1857</v>
      </c>
      <c r="S626" s="375" t="s">
        <v>212</v>
      </c>
      <c r="T626" s="375" t="s">
        <v>1558</v>
      </c>
      <c r="U626" s="441"/>
      <c r="V626" s="440"/>
      <c r="W626" s="375"/>
      <c r="X626" s="375" t="s">
        <v>28</v>
      </c>
      <c r="Y626" s="375" t="s">
        <v>2191</v>
      </c>
    </row>
    <row r="627" spans="1:25" s="359" customFormat="1" x14ac:dyDescent="0.25">
      <c r="A627" s="375" t="s">
        <v>2880</v>
      </c>
      <c r="B627" s="375">
        <v>811853</v>
      </c>
      <c r="C627" s="375">
        <v>2</v>
      </c>
      <c r="D627" s="375"/>
      <c r="E627" s="375" t="s">
        <v>2881</v>
      </c>
      <c r="F627" s="375" t="s">
        <v>2882</v>
      </c>
      <c r="G627" s="375" t="s">
        <v>236</v>
      </c>
      <c r="H627" s="375" t="s">
        <v>2805</v>
      </c>
      <c r="I627" s="439">
        <v>42185</v>
      </c>
      <c r="J627" s="439">
        <v>42076</v>
      </c>
      <c r="K627" s="439">
        <v>43100</v>
      </c>
      <c r="L627" s="375" t="s">
        <v>208</v>
      </c>
      <c r="M627" s="375" t="s">
        <v>209</v>
      </c>
      <c r="N627" s="439">
        <v>42191</v>
      </c>
      <c r="O627" s="375" t="s">
        <v>210</v>
      </c>
      <c r="P627" s="375" t="s">
        <v>214</v>
      </c>
      <c r="Q627" s="375" t="s">
        <v>1857</v>
      </c>
      <c r="R627" s="375" t="s">
        <v>1857</v>
      </c>
      <c r="S627" s="375" t="s">
        <v>212</v>
      </c>
      <c r="T627" s="375" t="s">
        <v>715</v>
      </c>
      <c r="U627" s="441"/>
      <c r="V627" s="440"/>
      <c r="W627" s="375"/>
      <c r="X627" s="375" t="s">
        <v>28</v>
      </c>
      <c r="Y627" s="375" t="s">
        <v>2191</v>
      </c>
    </row>
    <row r="628" spans="1:25" s="359" customFormat="1" x14ac:dyDescent="0.25">
      <c r="A628" s="375" t="s">
        <v>2883</v>
      </c>
      <c r="B628" s="375">
        <v>812089</v>
      </c>
      <c r="C628" s="375">
        <v>1</v>
      </c>
      <c r="D628" s="375">
        <v>406521</v>
      </c>
      <c r="E628" s="375" t="s">
        <v>2884</v>
      </c>
      <c r="F628" s="375" t="s">
        <v>2885</v>
      </c>
      <c r="G628" s="375" t="s">
        <v>236</v>
      </c>
      <c r="H628" s="375" t="s">
        <v>2805</v>
      </c>
      <c r="I628" s="439">
        <v>42187</v>
      </c>
      <c r="J628" s="439">
        <v>42069</v>
      </c>
      <c r="K628" s="439">
        <v>42209</v>
      </c>
      <c r="L628" s="375" t="s">
        <v>208</v>
      </c>
      <c r="M628" s="375" t="s">
        <v>209</v>
      </c>
      <c r="N628" s="439">
        <v>42191</v>
      </c>
      <c r="O628" s="375" t="s">
        <v>210</v>
      </c>
      <c r="P628" s="375" t="s">
        <v>214</v>
      </c>
      <c r="Q628" s="375" t="s">
        <v>1857</v>
      </c>
      <c r="R628" s="375" t="s">
        <v>2886</v>
      </c>
      <c r="S628" s="375" t="s">
        <v>350</v>
      </c>
      <c r="T628" s="375" t="s">
        <v>1558</v>
      </c>
      <c r="U628" s="441"/>
      <c r="V628" s="440"/>
      <c r="W628" s="375"/>
      <c r="X628" s="375" t="s">
        <v>28</v>
      </c>
      <c r="Y628" s="375" t="s">
        <v>2191</v>
      </c>
    </row>
    <row r="629" spans="1:25" s="359" customFormat="1" x14ac:dyDescent="0.25">
      <c r="A629" s="375" t="s">
        <v>2887</v>
      </c>
      <c r="B629" s="375">
        <v>812187</v>
      </c>
      <c r="C629" s="375">
        <v>1</v>
      </c>
      <c r="D629" s="375">
        <v>406576</v>
      </c>
      <c r="E629" s="375" t="s">
        <v>2888</v>
      </c>
      <c r="F629" s="375" t="s">
        <v>2889</v>
      </c>
      <c r="G629" s="375" t="s">
        <v>236</v>
      </c>
      <c r="H629" s="375" t="s">
        <v>2805</v>
      </c>
      <c r="I629" s="439">
        <v>42187</v>
      </c>
      <c r="J629" s="439">
        <v>42069</v>
      </c>
      <c r="K629" s="439">
        <v>42226</v>
      </c>
      <c r="L629" s="375" t="s">
        <v>208</v>
      </c>
      <c r="M629" s="375" t="s">
        <v>209</v>
      </c>
      <c r="N629" s="439">
        <v>42191</v>
      </c>
      <c r="O629" s="375" t="s">
        <v>210</v>
      </c>
      <c r="P629" s="375" t="s">
        <v>214</v>
      </c>
      <c r="Q629" s="375" t="s">
        <v>2870</v>
      </c>
      <c r="R629" s="375" t="s">
        <v>2870</v>
      </c>
      <c r="S629" s="375" t="s">
        <v>350</v>
      </c>
      <c r="T629" s="375" t="s">
        <v>1558</v>
      </c>
      <c r="U629" s="441"/>
      <c r="V629" s="440"/>
      <c r="W629" s="375"/>
      <c r="X629" s="375" t="s">
        <v>28</v>
      </c>
      <c r="Y629" s="375" t="s">
        <v>2191</v>
      </c>
    </row>
    <row r="630" spans="1:25" s="359" customFormat="1" x14ac:dyDescent="0.25">
      <c r="A630" s="375" t="s">
        <v>2890</v>
      </c>
      <c r="B630" s="375" t="s">
        <v>2891</v>
      </c>
      <c r="C630" s="375">
        <v>1</v>
      </c>
      <c r="D630" s="375">
        <v>406713</v>
      </c>
      <c r="E630" s="375" t="s">
        <v>2892</v>
      </c>
      <c r="F630" s="375" t="s">
        <v>2893</v>
      </c>
      <c r="G630" s="375" t="s">
        <v>213</v>
      </c>
      <c r="H630" s="375" t="s">
        <v>2805</v>
      </c>
      <c r="I630" s="439">
        <v>42187</v>
      </c>
      <c r="J630" s="439">
        <v>42069</v>
      </c>
      <c r="K630" s="439">
        <v>42296</v>
      </c>
      <c r="L630" s="375" t="s">
        <v>208</v>
      </c>
      <c r="M630" s="375" t="s">
        <v>209</v>
      </c>
      <c r="N630" s="439">
        <v>42191</v>
      </c>
      <c r="O630" s="375" t="s">
        <v>210</v>
      </c>
      <c r="P630" s="375" t="s">
        <v>214</v>
      </c>
      <c r="Q630" s="375" t="s">
        <v>1857</v>
      </c>
      <c r="R630" s="375" t="s">
        <v>1857</v>
      </c>
      <c r="S630" s="375" t="s">
        <v>212</v>
      </c>
      <c r="T630" s="375" t="s">
        <v>1558</v>
      </c>
      <c r="U630" s="441"/>
      <c r="V630" s="440"/>
      <c r="W630" s="375"/>
      <c r="X630" s="375" t="s">
        <v>28</v>
      </c>
      <c r="Y630" s="375" t="s">
        <v>2191</v>
      </c>
    </row>
    <row r="631" spans="1:25" s="359" customFormat="1" x14ac:dyDescent="0.25">
      <c r="A631" s="375" t="s">
        <v>2894</v>
      </c>
      <c r="B631" s="375" t="s">
        <v>943</v>
      </c>
      <c r="C631" s="375">
        <v>2</v>
      </c>
      <c r="D631" s="375"/>
      <c r="E631" s="375" t="s">
        <v>944</v>
      </c>
      <c r="F631" s="375" t="s">
        <v>2895</v>
      </c>
      <c r="G631" s="375" t="s">
        <v>224</v>
      </c>
      <c r="H631" s="375" t="s">
        <v>214</v>
      </c>
      <c r="I631" s="439">
        <v>42185</v>
      </c>
      <c r="J631" s="439">
        <v>42137</v>
      </c>
      <c r="K631" s="439">
        <v>42502</v>
      </c>
      <c r="L631" s="375" t="s">
        <v>208</v>
      </c>
      <c r="M631" s="375" t="s">
        <v>209</v>
      </c>
      <c r="N631" s="439">
        <v>42191</v>
      </c>
      <c r="O631" s="375" t="s">
        <v>210</v>
      </c>
      <c r="P631" s="375" t="s">
        <v>214</v>
      </c>
      <c r="Q631" s="375" t="s">
        <v>211</v>
      </c>
      <c r="R631" s="375" t="s">
        <v>211</v>
      </c>
      <c r="S631" s="375" t="s">
        <v>212</v>
      </c>
      <c r="T631" s="375" t="s">
        <v>56</v>
      </c>
      <c r="U631" s="441"/>
      <c r="V631" s="440"/>
      <c r="W631" s="375">
        <v>50143</v>
      </c>
      <c r="X631" s="375" t="s">
        <v>28</v>
      </c>
      <c r="Y631" s="375" t="s">
        <v>2191</v>
      </c>
    </row>
    <row r="632" spans="1:25" s="359" customFormat="1" x14ac:dyDescent="0.25">
      <c r="A632" s="375" t="s">
        <v>2896</v>
      </c>
      <c r="B632" s="375">
        <v>812929</v>
      </c>
      <c r="C632" s="375">
        <v>1</v>
      </c>
      <c r="D632" s="375"/>
      <c r="E632" s="375" t="s">
        <v>2897</v>
      </c>
      <c r="F632" s="375" t="s">
        <v>2898</v>
      </c>
      <c r="G632" s="375" t="s">
        <v>236</v>
      </c>
      <c r="H632" s="375" t="s">
        <v>2805</v>
      </c>
      <c r="I632" s="439">
        <v>42185</v>
      </c>
      <c r="J632" s="439">
        <v>42079</v>
      </c>
      <c r="K632" s="439">
        <v>42552</v>
      </c>
      <c r="L632" s="375" t="s">
        <v>208</v>
      </c>
      <c r="M632" s="375" t="s">
        <v>209</v>
      </c>
      <c r="N632" s="439">
        <v>42191</v>
      </c>
      <c r="O632" s="375" t="s">
        <v>210</v>
      </c>
      <c r="P632" s="375" t="s">
        <v>214</v>
      </c>
      <c r="Q632" s="375" t="s">
        <v>1857</v>
      </c>
      <c r="R632" s="375" t="s">
        <v>1857</v>
      </c>
      <c r="S632" s="375" t="s">
        <v>212</v>
      </c>
      <c r="T632" s="375" t="s">
        <v>715</v>
      </c>
      <c r="U632" s="441"/>
      <c r="V632" s="440"/>
      <c r="W632" s="375"/>
      <c r="X632" s="375" t="s">
        <v>28</v>
      </c>
      <c r="Y632" s="375" t="s">
        <v>2191</v>
      </c>
    </row>
    <row r="633" spans="1:25" s="359" customFormat="1" x14ac:dyDescent="0.25">
      <c r="A633" s="375" t="s">
        <v>2899</v>
      </c>
      <c r="B633" s="375">
        <v>813331</v>
      </c>
      <c r="C633" s="375">
        <v>0</v>
      </c>
      <c r="D633" s="375"/>
      <c r="E633" s="375" t="s">
        <v>1739</v>
      </c>
      <c r="F633" s="375" t="s">
        <v>1740</v>
      </c>
      <c r="G633" s="375" t="s">
        <v>462</v>
      </c>
      <c r="H633" s="375" t="s">
        <v>214</v>
      </c>
      <c r="I633" s="439">
        <v>42018</v>
      </c>
      <c r="J633" s="439">
        <v>42125</v>
      </c>
      <c r="K633" s="375"/>
      <c r="L633" s="375" t="s">
        <v>208</v>
      </c>
      <c r="M633" s="375" t="s">
        <v>209</v>
      </c>
      <c r="N633" s="439">
        <v>42191</v>
      </c>
      <c r="O633" s="375" t="s">
        <v>210</v>
      </c>
      <c r="P633" s="375" t="s">
        <v>214</v>
      </c>
      <c r="Q633" s="375" t="s">
        <v>215</v>
      </c>
      <c r="R633" s="375" t="s">
        <v>211</v>
      </c>
      <c r="S633" s="375" t="s">
        <v>212</v>
      </c>
      <c r="T633" s="375" t="s">
        <v>56</v>
      </c>
      <c r="U633" s="441">
        <v>200000</v>
      </c>
      <c r="V633" s="440"/>
      <c r="W633" s="375">
        <v>142621</v>
      </c>
      <c r="X633" s="375" t="s">
        <v>28</v>
      </c>
      <c r="Y633" s="375" t="s">
        <v>3</v>
      </c>
    </row>
    <row r="634" spans="1:25" s="359" customFormat="1" x14ac:dyDescent="0.25">
      <c r="A634" s="375" t="s">
        <v>2900</v>
      </c>
      <c r="B634" s="375" t="s">
        <v>2901</v>
      </c>
      <c r="C634" s="375">
        <v>1</v>
      </c>
      <c r="D634" s="375"/>
      <c r="E634" s="375" t="s">
        <v>1176</v>
      </c>
      <c r="F634" s="375" t="s">
        <v>2902</v>
      </c>
      <c r="G634" s="375" t="s">
        <v>1825</v>
      </c>
      <c r="H634" s="375" t="s">
        <v>214</v>
      </c>
      <c r="I634" s="439">
        <v>42185</v>
      </c>
      <c r="J634" s="439">
        <v>42090</v>
      </c>
      <c r="K634" s="439">
        <v>42455</v>
      </c>
      <c r="L634" s="375" t="s">
        <v>208</v>
      </c>
      <c r="M634" s="375" t="s">
        <v>209</v>
      </c>
      <c r="N634" s="439">
        <v>42191</v>
      </c>
      <c r="O634" s="375" t="s">
        <v>210</v>
      </c>
      <c r="P634" s="375" t="s">
        <v>214</v>
      </c>
      <c r="Q634" s="375" t="s">
        <v>215</v>
      </c>
      <c r="R634" s="375" t="s">
        <v>211</v>
      </c>
      <c r="S634" s="375" t="s">
        <v>212</v>
      </c>
      <c r="T634" s="375" t="s">
        <v>56</v>
      </c>
      <c r="U634" s="441"/>
      <c r="V634" s="440"/>
      <c r="W634" s="375">
        <v>12410</v>
      </c>
      <c r="X634" s="375" t="s">
        <v>28</v>
      </c>
      <c r="Y634" s="375" t="s">
        <v>2191</v>
      </c>
    </row>
    <row r="635" spans="1:25" s="359" customFormat="1" x14ac:dyDescent="0.25">
      <c r="A635" s="375" t="s">
        <v>2903</v>
      </c>
      <c r="B635" s="375" t="s">
        <v>2904</v>
      </c>
      <c r="C635" s="375">
        <v>1</v>
      </c>
      <c r="D635" s="375"/>
      <c r="E635" s="375" t="s">
        <v>1943</v>
      </c>
      <c r="F635" s="375" t="s">
        <v>2905</v>
      </c>
      <c r="G635" s="375" t="s">
        <v>1825</v>
      </c>
      <c r="H635" s="375" t="s">
        <v>214</v>
      </c>
      <c r="I635" s="439">
        <v>42185</v>
      </c>
      <c r="J635" s="439">
        <v>42090</v>
      </c>
      <c r="K635" s="439">
        <v>42426</v>
      </c>
      <c r="L635" s="375" t="s">
        <v>208</v>
      </c>
      <c r="M635" s="375" t="s">
        <v>209</v>
      </c>
      <c r="N635" s="439">
        <v>42191</v>
      </c>
      <c r="O635" s="375" t="s">
        <v>210</v>
      </c>
      <c r="P635" s="375" t="s">
        <v>214</v>
      </c>
      <c r="Q635" s="375" t="s">
        <v>215</v>
      </c>
      <c r="R635" s="375" t="s">
        <v>211</v>
      </c>
      <c r="S635" s="375" t="s">
        <v>212</v>
      </c>
      <c r="T635" s="375" t="s">
        <v>56</v>
      </c>
      <c r="U635" s="441"/>
      <c r="V635" s="440"/>
      <c r="W635" s="375">
        <v>589441</v>
      </c>
      <c r="X635" s="375" t="s">
        <v>28</v>
      </c>
      <c r="Y635" s="375" t="s">
        <v>2191</v>
      </c>
    </row>
    <row r="636" spans="1:25" s="359" customFormat="1" x14ac:dyDescent="0.25">
      <c r="A636" s="375" t="s">
        <v>2906</v>
      </c>
      <c r="B636" s="375" t="s">
        <v>2907</v>
      </c>
      <c r="C636" s="375">
        <v>1</v>
      </c>
      <c r="D636" s="375"/>
      <c r="E636" s="375" t="s">
        <v>1946</v>
      </c>
      <c r="F636" s="375" t="s">
        <v>2908</v>
      </c>
      <c r="G636" s="375" t="s">
        <v>1825</v>
      </c>
      <c r="H636" s="375" t="s">
        <v>214</v>
      </c>
      <c r="I636" s="439">
        <v>42185</v>
      </c>
      <c r="J636" s="439">
        <v>42090</v>
      </c>
      <c r="K636" s="439">
        <v>42455</v>
      </c>
      <c r="L636" s="375" t="s">
        <v>208</v>
      </c>
      <c r="M636" s="375" t="s">
        <v>209</v>
      </c>
      <c r="N636" s="439">
        <v>42191</v>
      </c>
      <c r="O636" s="375" t="s">
        <v>210</v>
      </c>
      <c r="P636" s="375" t="s">
        <v>214</v>
      </c>
      <c r="Q636" s="375" t="s">
        <v>215</v>
      </c>
      <c r="R636" s="375" t="s">
        <v>211</v>
      </c>
      <c r="S636" s="375" t="s">
        <v>212</v>
      </c>
      <c r="T636" s="375" t="s">
        <v>56</v>
      </c>
      <c r="U636" s="441"/>
      <c r="V636" s="440"/>
      <c r="W636" s="375"/>
      <c r="X636" s="375" t="s">
        <v>28</v>
      </c>
      <c r="Y636" s="375" t="s">
        <v>2191</v>
      </c>
    </row>
    <row r="637" spans="1:25" s="359" customFormat="1" x14ac:dyDescent="0.25">
      <c r="A637" s="375" t="s">
        <v>2909</v>
      </c>
      <c r="B637" s="375" t="s">
        <v>2910</v>
      </c>
      <c r="C637" s="375">
        <v>1</v>
      </c>
      <c r="D637" s="375"/>
      <c r="E637" s="375" t="s">
        <v>1949</v>
      </c>
      <c r="F637" s="375" t="s">
        <v>2911</v>
      </c>
      <c r="G637" s="375" t="s">
        <v>1825</v>
      </c>
      <c r="H637" s="375" t="s">
        <v>214</v>
      </c>
      <c r="I637" s="439">
        <v>42185</v>
      </c>
      <c r="J637" s="439">
        <v>42090</v>
      </c>
      <c r="K637" s="439">
        <v>42426</v>
      </c>
      <c r="L637" s="375" t="s">
        <v>208</v>
      </c>
      <c r="M637" s="375" t="s">
        <v>209</v>
      </c>
      <c r="N637" s="439">
        <v>42191</v>
      </c>
      <c r="O637" s="375" t="s">
        <v>210</v>
      </c>
      <c r="P637" s="375" t="s">
        <v>214</v>
      </c>
      <c r="Q637" s="375" t="s">
        <v>215</v>
      </c>
      <c r="R637" s="375" t="s">
        <v>211</v>
      </c>
      <c r="S637" s="375" t="s">
        <v>212</v>
      </c>
      <c r="T637" s="375" t="s">
        <v>56</v>
      </c>
      <c r="U637" s="441"/>
      <c r="V637" s="440"/>
      <c r="W637" s="375">
        <v>577559</v>
      </c>
      <c r="X637" s="375" t="s">
        <v>28</v>
      </c>
      <c r="Y637" s="375" t="s">
        <v>2191</v>
      </c>
    </row>
    <row r="638" spans="1:25" s="359" customFormat="1" x14ac:dyDescent="0.25">
      <c r="A638" s="375" t="s">
        <v>2912</v>
      </c>
      <c r="B638" s="375">
        <v>814471</v>
      </c>
      <c r="C638" s="375">
        <v>0</v>
      </c>
      <c r="D638" s="375"/>
      <c r="E638" s="375" t="s">
        <v>2913</v>
      </c>
      <c r="F638" s="375" t="s">
        <v>2914</v>
      </c>
      <c r="G638" s="375" t="s">
        <v>236</v>
      </c>
      <c r="H638" s="375" t="s">
        <v>214</v>
      </c>
      <c r="I638" s="439">
        <v>42134</v>
      </c>
      <c r="J638" s="439">
        <v>42125</v>
      </c>
      <c r="K638" s="375"/>
      <c r="L638" s="375" t="s">
        <v>208</v>
      </c>
      <c r="M638" s="375" t="s">
        <v>209</v>
      </c>
      <c r="N638" s="439">
        <v>42191</v>
      </c>
      <c r="O638" s="375" t="s">
        <v>210</v>
      </c>
      <c r="P638" s="375" t="s">
        <v>214</v>
      </c>
      <c r="Q638" s="375" t="s">
        <v>215</v>
      </c>
      <c r="R638" s="375" t="s">
        <v>211</v>
      </c>
      <c r="S638" s="375" t="s">
        <v>212</v>
      </c>
      <c r="T638" s="375" t="s">
        <v>56</v>
      </c>
      <c r="U638" s="441">
        <v>234000</v>
      </c>
      <c r="V638" s="440"/>
      <c r="W638" s="375">
        <v>591953</v>
      </c>
      <c r="X638" s="375" t="s">
        <v>28</v>
      </c>
      <c r="Y638" s="375" t="s">
        <v>8</v>
      </c>
    </row>
    <row r="639" spans="1:25" s="359" customFormat="1" x14ac:dyDescent="0.25">
      <c r="A639" s="375" t="s">
        <v>2915</v>
      </c>
      <c r="B639" s="375">
        <v>814737</v>
      </c>
      <c r="C639" s="375">
        <v>0</v>
      </c>
      <c r="D639" s="375"/>
      <c r="E639" s="375" t="s">
        <v>2916</v>
      </c>
      <c r="F639" s="375" t="s">
        <v>2917</v>
      </c>
      <c r="G639" s="375" t="s">
        <v>236</v>
      </c>
      <c r="H639" s="375" t="s">
        <v>214</v>
      </c>
      <c r="I639" s="439">
        <v>42156</v>
      </c>
      <c r="J639" s="439">
        <v>42125</v>
      </c>
      <c r="K639" s="375"/>
      <c r="L639" s="375" t="s">
        <v>208</v>
      </c>
      <c r="M639" s="375" t="s">
        <v>209</v>
      </c>
      <c r="N639" s="439">
        <v>42191</v>
      </c>
      <c r="O639" s="375" t="s">
        <v>210</v>
      </c>
      <c r="P639" s="375" t="s">
        <v>214</v>
      </c>
      <c r="Q639" s="375" t="s">
        <v>215</v>
      </c>
      <c r="R639" s="375" t="s">
        <v>211</v>
      </c>
      <c r="S639" s="375" t="s">
        <v>212</v>
      </c>
      <c r="T639" s="375" t="s">
        <v>56</v>
      </c>
      <c r="U639" s="441">
        <v>299000</v>
      </c>
      <c r="V639" s="440"/>
      <c r="W639" s="375">
        <v>176523</v>
      </c>
      <c r="X639" s="375" t="s">
        <v>28</v>
      </c>
      <c r="Y639" s="375" t="s">
        <v>8</v>
      </c>
    </row>
    <row r="640" spans="1:25" s="359" customFormat="1" x14ac:dyDescent="0.25">
      <c r="A640" s="375" t="s">
        <v>2918</v>
      </c>
      <c r="B640" s="375">
        <v>814755</v>
      </c>
      <c r="C640" s="375">
        <v>0</v>
      </c>
      <c r="D640" s="375"/>
      <c r="E640" s="375" t="s">
        <v>2919</v>
      </c>
      <c r="F640" s="375" t="s">
        <v>2920</v>
      </c>
      <c r="G640" s="375" t="s">
        <v>236</v>
      </c>
      <c r="H640" s="375" t="s">
        <v>214</v>
      </c>
      <c r="I640" s="439">
        <v>42156</v>
      </c>
      <c r="J640" s="439">
        <v>42125</v>
      </c>
      <c r="K640" s="375"/>
      <c r="L640" s="375" t="s">
        <v>208</v>
      </c>
      <c r="M640" s="375" t="s">
        <v>209</v>
      </c>
      <c r="N640" s="439">
        <v>42191</v>
      </c>
      <c r="O640" s="375" t="s">
        <v>210</v>
      </c>
      <c r="P640" s="375" t="s">
        <v>214</v>
      </c>
      <c r="Q640" s="375" t="s">
        <v>215</v>
      </c>
      <c r="R640" s="375" t="s">
        <v>211</v>
      </c>
      <c r="S640" s="375" t="s">
        <v>212</v>
      </c>
      <c r="T640" s="375" t="s">
        <v>56</v>
      </c>
      <c r="U640" s="441">
        <v>260000</v>
      </c>
      <c r="V640" s="440"/>
      <c r="W640" s="375"/>
      <c r="X640" s="375" t="s">
        <v>28</v>
      </c>
      <c r="Y640" s="375" t="s">
        <v>8</v>
      </c>
    </row>
    <row r="641" spans="1:25" s="359" customFormat="1" x14ac:dyDescent="0.25">
      <c r="A641" s="375" t="s">
        <v>2921</v>
      </c>
      <c r="B641" s="375">
        <v>814804</v>
      </c>
      <c r="C641" s="375">
        <v>0</v>
      </c>
      <c r="D641" s="375"/>
      <c r="E641" s="375" t="s">
        <v>2922</v>
      </c>
      <c r="F641" s="375" t="s">
        <v>2923</v>
      </c>
      <c r="G641" s="375" t="s">
        <v>236</v>
      </c>
      <c r="H641" s="375" t="s">
        <v>214</v>
      </c>
      <c r="I641" s="439">
        <v>42158</v>
      </c>
      <c r="J641" s="439">
        <v>42125</v>
      </c>
      <c r="K641" s="375"/>
      <c r="L641" s="375" t="s">
        <v>208</v>
      </c>
      <c r="M641" s="375" t="s">
        <v>209</v>
      </c>
      <c r="N641" s="439">
        <v>42191</v>
      </c>
      <c r="O641" s="375" t="s">
        <v>210</v>
      </c>
      <c r="P641" s="375" t="s">
        <v>214</v>
      </c>
      <c r="Q641" s="375" t="s">
        <v>215</v>
      </c>
      <c r="R641" s="375" t="s">
        <v>211</v>
      </c>
      <c r="S641" s="375" t="s">
        <v>212</v>
      </c>
      <c r="T641" s="375" t="s">
        <v>56</v>
      </c>
      <c r="U641" s="441">
        <v>338000</v>
      </c>
      <c r="V641" s="440"/>
      <c r="W641" s="375">
        <v>578465</v>
      </c>
      <c r="X641" s="375" t="s">
        <v>28</v>
      </c>
      <c r="Y641" s="375" t="s">
        <v>8</v>
      </c>
    </row>
    <row r="642" spans="1:25" s="359" customFormat="1" x14ac:dyDescent="0.25">
      <c r="A642" s="375" t="s">
        <v>2924</v>
      </c>
      <c r="B642" s="375">
        <v>814828</v>
      </c>
      <c r="C642" s="375">
        <v>0</v>
      </c>
      <c r="D642" s="375"/>
      <c r="E642" s="375" t="s">
        <v>2925</v>
      </c>
      <c r="F642" s="375" t="s">
        <v>2926</v>
      </c>
      <c r="G642" s="375" t="s">
        <v>236</v>
      </c>
      <c r="H642" s="375" t="s">
        <v>214</v>
      </c>
      <c r="I642" s="439">
        <v>42158</v>
      </c>
      <c r="J642" s="439">
        <v>42125</v>
      </c>
      <c r="K642" s="375"/>
      <c r="L642" s="375" t="s">
        <v>208</v>
      </c>
      <c r="M642" s="375" t="s">
        <v>209</v>
      </c>
      <c r="N642" s="439">
        <v>42191</v>
      </c>
      <c r="O642" s="375" t="s">
        <v>210</v>
      </c>
      <c r="P642" s="375" t="s">
        <v>214</v>
      </c>
      <c r="Q642" s="375" t="s">
        <v>215</v>
      </c>
      <c r="R642" s="375" t="s">
        <v>211</v>
      </c>
      <c r="S642" s="375" t="s">
        <v>212</v>
      </c>
      <c r="T642" s="375" t="s">
        <v>56</v>
      </c>
      <c r="U642" s="441">
        <v>338000</v>
      </c>
      <c r="V642" s="440"/>
      <c r="W642" s="375">
        <v>149515</v>
      </c>
      <c r="X642" s="375" t="s">
        <v>28</v>
      </c>
      <c r="Y642" s="375" t="s">
        <v>8</v>
      </c>
    </row>
    <row r="643" spans="1:25" s="359" customFormat="1" x14ac:dyDescent="0.25">
      <c r="A643" s="375" t="s">
        <v>2927</v>
      </c>
      <c r="B643" s="375">
        <v>814934</v>
      </c>
      <c r="C643" s="375">
        <v>0</v>
      </c>
      <c r="D643" s="375"/>
      <c r="E643" s="375" t="s">
        <v>2928</v>
      </c>
      <c r="F643" s="375" t="s">
        <v>2929</v>
      </c>
      <c r="G643" s="375" t="s">
        <v>236</v>
      </c>
      <c r="H643" s="375" t="s">
        <v>214</v>
      </c>
      <c r="I643" s="439">
        <v>42167</v>
      </c>
      <c r="J643" s="439">
        <v>42125</v>
      </c>
      <c r="K643" s="375"/>
      <c r="L643" s="375" t="s">
        <v>208</v>
      </c>
      <c r="M643" s="375" t="s">
        <v>209</v>
      </c>
      <c r="N643" s="439">
        <v>42191</v>
      </c>
      <c r="O643" s="375" t="s">
        <v>210</v>
      </c>
      <c r="P643" s="375" t="s">
        <v>214</v>
      </c>
      <c r="Q643" s="375" t="s">
        <v>215</v>
      </c>
      <c r="R643" s="375" t="s">
        <v>211</v>
      </c>
      <c r="S643" s="375" t="s">
        <v>212</v>
      </c>
      <c r="T643" s="375" t="s">
        <v>56</v>
      </c>
      <c r="U643" s="441">
        <v>338000</v>
      </c>
      <c r="V643" s="440"/>
      <c r="W643" s="375"/>
      <c r="X643" s="375" t="s">
        <v>28</v>
      </c>
      <c r="Y643" s="375" t="s">
        <v>8</v>
      </c>
    </row>
    <row r="644" spans="1:25" s="359" customFormat="1" x14ac:dyDescent="0.25">
      <c r="A644" s="375" t="s">
        <v>2930</v>
      </c>
      <c r="B644" s="375">
        <v>815047</v>
      </c>
      <c r="C644" s="375">
        <v>0</v>
      </c>
      <c r="D644" s="375"/>
      <c r="E644" s="375" t="s">
        <v>2931</v>
      </c>
      <c r="F644" s="375" t="s">
        <v>2932</v>
      </c>
      <c r="G644" s="375" t="s">
        <v>236</v>
      </c>
      <c r="H644" s="375" t="s">
        <v>214</v>
      </c>
      <c r="I644" s="439">
        <v>42178</v>
      </c>
      <c r="J644" s="439">
        <v>42125</v>
      </c>
      <c r="K644" s="375"/>
      <c r="L644" s="375" t="s">
        <v>208</v>
      </c>
      <c r="M644" s="375" t="s">
        <v>209</v>
      </c>
      <c r="N644" s="439">
        <v>42191</v>
      </c>
      <c r="O644" s="375" t="s">
        <v>210</v>
      </c>
      <c r="P644" s="375" t="s">
        <v>214</v>
      </c>
      <c r="Q644" s="375" t="s">
        <v>215</v>
      </c>
      <c r="R644" s="375" t="s">
        <v>211</v>
      </c>
      <c r="S644" s="375" t="s">
        <v>212</v>
      </c>
      <c r="T644" s="375" t="s">
        <v>56</v>
      </c>
      <c r="U644" s="441">
        <v>299000</v>
      </c>
      <c r="V644" s="440"/>
      <c r="W644" s="375"/>
      <c r="X644" s="375" t="s">
        <v>28</v>
      </c>
      <c r="Y644" s="375" t="s">
        <v>8</v>
      </c>
    </row>
    <row r="645" spans="1:25" s="359" customFormat="1" x14ac:dyDescent="0.25">
      <c r="A645" s="375" t="s">
        <v>2933</v>
      </c>
      <c r="B645" s="375">
        <v>815052</v>
      </c>
      <c r="C645" s="375">
        <v>0</v>
      </c>
      <c r="D645" s="375"/>
      <c r="E645" s="375" t="s">
        <v>2934</v>
      </c>
      <c r="F645" s="375" t="s">
        <v>2935</v>
      </c>
      <c r="G645" s="375" t="s">
        <v>236</v>
      </c>
      <c r="H645" s="375" t="s">
        <v>214</v>
      </c>
      <c r="I645" s="439">
        <v>42179</v>
      </c>
      <c r="J645" s="439">
        <v>42125</v>
      </c>
      <c r="K645" s="375"/>
      <c r="L645" s="375" t="s">
        <v>208</v>
      </c>
      <c r="M645" s="375" t="s">
        <v>209</v>
      </c>
      <c r="N645" s="439">
        <v>42191</v>
      </c>
      <c r="O645" s="375" t="s">
        <v>210</v>
      </c>
      <c r="P645" s="375" t="s">
        <v>214</v>
      </c>
      <c r="Q645" s="375" t="s">
        <v>215</v>
      </c>
      <c r="R645" s="375" t="s">
        <v>211</v>
      </c>
      <c r="S645" s="375" t="s">
        <v>212</v>
      </c>
      <c r="T645" s="375" t="s">
        <v>56</v>
      </c>
      <c r="U645" s="441">
        <v>338000</v>
      </c>
      <c r="V645" s="440"/>
      <c r="W645" s="375"/>
      <c r="X645" s="375" t="s">
        <v>28</v>
      </c>
      <c r="Y645" s="375" t="s">
        <v>8</v>
      </c>
    </row>
    <row r="646" spans="1:25" s="359" customFormat="1" x14ac:dyDescent="0.25">
      <c r="A646" s="375" t="s">
        <v>2936</v>
      </c>
      <c r="B646" s="375" t="s">
        <v>2937</v>
      </c>
      <c r="C646" s="375">
        <v>0</v>
      </c>
      <c r="D646" s="375"/>
      <c r="E646" s="375" t="s">
        <v>2938</v>
      </c>
      <c r="F646" s="375" t="s">
        <v>2939</v>
      </c>
      <c r="G646" s="375" t="s">
        <v>224</v>
      </c>
      <c r="H646" s="375" t="s">
        <v>631</v>
      </c>
      <c r="I646" s="439">
        <v>42174</v>
      </c>
      <c r="J646" s="439">
        <v>42125</v>
      </c>
      <c r="K646" s="439">
        <v>42490</v>
      </c>
      <c r="L646" s="375" t="s">
        <v>208</v>
      </c>
      <c r="M646" s="375" t="s">
        <v>209</v>
      </c>
      <c r="N646" s="439">
        <v>42187</v>
      </c>
      <c r="O646" s="375" t="s">
        <v>210</v>
      </c>
      <c r="P646" s="375" t="s">
        <v>631</v>
      </c>
      <c r="Q646" s="375" t="s">
        <v>215</v>
      </c>
      <c r="R646" s="375" t="s">
        <v>211</v>
      </c>
      <c r="S646" s="375" t="s">
        <v>212</v>
      </c>
      <c r="T646" s="375" t="s">
        <v>56</v>
      </c>
      <c r="U646" s="375">
        <v>0</v>
      </c>
      <c r="V646" s="440"/>
      <c r="W646" s="375">
        <v>2714</v>
      </c>
      <c r="X646" s="375" t="s">
        <v>28</v>
      </c>
      <c r="Y646" s="375" t="s">
        <v>4</v>
      </c>
    </row>
    <row r="647" spans="1:25" s="359" customFormat="1" x14ac:dyDescent="0.25">
      <c r="A647" s="376" t="s">
        <v>2940</v>
      </c>
      <c r="B647" s="376">
        <v>809762</v>
      </c>
      <c r="C647" s="376">
        <v>1</v>
      </c>
      <c r="D647" s="376"/>
      <c r="E647" s="376" t="s">
        <v>2941</v>
      </c>
      <c r="F647" s="376" t="s">
        <v>2942</v>
      </c>
      <c r="G647" s="376" t="s">
        <v>240</v>
      </c>
      <c r="H647" s="376" t="s">
        <v>631</v>
      </c>
      <c r="I647" s="442">
        <v>42174</v>
      </c>
      <c r="J647" s="442">
        <v>42156</v>
      </c>
      <c r="K647" s="442">
        <v>42521</v>
      </c>
      <c r="L647" s="376" t="s">
        <v>208</v>
      </c>
      <c r="M647" s="376" t="s">
        <v>209</v>
      </c>
      <c r="N647" s="442">
        <v>42187</v>
      </c>
      <c r="O647" s="376" t="s">
        <v>210</v>
      </c>
      <c r="P647" s="376" t="s">
        <v>631</v>
      </c>
      <c r="Q647" s="376" t="s">
        <v>215</v>
      </c>
      <c r="R647" s="376" t="s">
        <v>363</v>
      </c>
      <c r="S647" s="376" t="s">
        <v>212</v>
      </c>
      <c r="T647" s="376" t="s">
        <v>56</v>
      </c>
      <c r="U647" s="443">
        <v>5000000</v>
      </c>
      <c r="V647" s="444"/>
      <c r="W647" s="376">
        <v>176169</v>
      </c>
      <c r="X647" s="376" t="s">
        <v>28</v>
      </c>
      <c r="Y647" s="376" t="s">
        <v>2</v>
      </c>
    </row>
    <row r="648" spans="1:25" s="377" customFormat="1" x14ac:dyDescent="0.25">
      <c r="A648" s="377" t="s">
        <v>3180</v>
      </c>
      <c r="B648" s="377" t="s">
        <v>1531</v>
      </c>
      <c r="C648" s="377">
        <v>1</v>
      </c>
      <c r="E648" s="377" t="s">
        <v>1527</v>
      </c>
      <c r="F648" s="377" t="s">
        <v>1530</v>
      </c>
      <c r="G648" s="377" t="s">
        <v>224</v>
      </c>
      <c r="H648" s="377" t="s">
        <v>341</v>
      </c>
      <c r="I648" s="445">
        <v>42234</v>
      </c>
      <c r="J648" s="445">
        <v>42125</v>
      </c>
      <c r="K648" s="445">
        <v>43220</v>
      </c>
      <c r="L648" s="377" t="s">
        <v>208</v>
      </c>
      <c r="M648" s="377" t="s">
        <v>209</v>
      </c>
      <c r="N648" s="445">
        <v>42247</v>
      </c>
      <c r="O648" s="377" t="s">
        <v>210</v>
      </c>
      <c r="P648" s="377" t="s">
        <v>341</v>
      </c>
      <c r="Q648" s="377" t="s">
        <v>211</v>
      </c>
      <c r="R648" s="377" t="s">
        <v>363</v>
      </c>
      <c r="S648" s="377" t="s">
        <v>212</v>
      </c>
      <c r="T648" s="377" t="s">
        <v>715</v>
      </c>
      <c r="U648" s="446">
        <v>20000000</v>
      </c>
      <c r="V648" s="447"/>
      <c r="W648" s="377">
        <v>178021</v>
      </c>
      <c r="X648" s="377" t="s">
        <v>29</v>
      </c>
      <c r="Y648" s="377" t="s">
        <v>4</v>
      </c>
    </row>
    <row r="649" spans="1:25" s="377" customFormat="1" x14ac:dyDescent="0.25">
      <c r="A649" s="377" t="s">
        <v>3181</v>
      </c>
      <c r="B649" s="377">
        <v>814467</v>
      </c>
      <c r="C649" s="377">
        <v>0</v>
      </c>
      <c r="E649" s="377" t="s">
        <v>3133</v>
      </c>
      <c r="F649" s="377" t="s">
        <v>3134</v>
      </c>
      <c r="G649" s="377" t="s">
        <v>236</v>
      </c>
      <c r="H649" s="377" t="s">
        <v>214</v>
      </c>
      <c r="I649" s="445">
        <v>42134</v>
      </c>
      <c r="J649" s="445">
        <v>42125</v>
      </c>
      <c r="K649" s="445"/>
      <c r="L649" s="377" t="s">
        <v>208</v>
      </c>
      <c r="M649" s="377" t="s">
        <v>209</v>
      </c>
      <c r="N649" s="445">
        <v>42247</v>
      </c>
      <c r="O649" s="377" t="s">
        <v>210</v>
      </c>
      <c r="P649" s="377" t="s">
        <v>214</v>
      </c>
      <c r="Q649" s="377" t="s">
        <v>215</v>
      </c>
      <c r="R649" s="377" t="s">
        <v>211</v>
      </c>
      <c r="S649" s="377" t="s">
        <v>212</v>
      </c>
      <c r="T649" s="377" t="s">
        <v>56</v>
      </c>
      <c r="U649" s="446">
        <v>234000</v>
      </c>
      <c r="V649" s="447"/>
      <c r="W649" s="377">
        <v>719776</v>
      </c>
      <c r="X649" s="377" t="s">
        <v>29</v>
      </c>
      <c r="Y649" s="377" t="s">
        <v>8</v>
      </c>
    </row>
    <row r="650" spans="1:25" s="377" customFormat="1" x14ac:dyDescent="0.25">
      <c r="A650" s="377" t="s">
        <v>3182</v>
      </c>
      <c r="B650" s="377">
        <v>814545</v>
      </c>
      <c r="C650" s="377">
        <v>0</v>
      </c>
      <c r="E650" s="377" t="s">
        <v>1705</v>
      </c>
      <c r="F650" s="377" t="s">
        <v>1706</v>
      </c>
      <c r="G650" s="377" t="s">
        <v>240</v>
      </c>
      <c r="H650" s="377" t="s">
        <v>634</v>
      </c>
      <c r="I650" s="445">
        <v>42143</v>
      </c>
      <c r="J650" s="445">
        <v>42143</v>
      </c>
      <c r="K650" s="445">
        <v>43969</v>
      </c>
      <c r="L650" s="377" t="s">
        <v>208</v>
      </c>
      <c r="M650" s="377" t="s">
        <v>209</v>
      </c>
      <c r="N650" s="445">
        <v>42247</v>
      </c>
      <c r="O650" s="377" t="s">
        <v>210</v>
      </c>
      <c r="P650" s="377" t="s">
        <v>634</v>
      </c>
      <c r="Q650" s="377" t="s">
        <v>215</v>
      </c>
      <c r="R650" s="377" t="s">
        <v>211</v>
      </c>
      <c r="S650" s="377" t="s">
        <v>212</v>
      </c>
      <c r="T650" s="377" t="s">
        <v>56</v>
      </c>
      <c r="U650" s="446">
        <v>0</v>
      </c>
      <c r="V650" s="447"/>
      <c r="W650" s="377">
        <v>632120</v>
      </c>
      <c r="X650" s="377" t="s">
        <v>29</v>
      </c>
      <c r="Y650" s="377" t="s">
        <v>2</v>
      </c>
    </row>
    <row r="651" spans="1:25" s="377" customFormat="1" x14ac:dyDescent="0.25">
      <c r="A651" s="377" t="s">
        <v>3183</v>
      </c>
      <c r="B651" s="377">
        <v>814938</v>
      </c>
      <c r="C651" s="377">
        <v>0</v>
      </c>
      <c r="E651" s="377" t="s">
        <v>3135</v>
      </c>
      <c r="F651" s="377" t="s">
        <v>3136</v>
      </c>
      <c r="G651" s="377" t="s">
        <v>236</v>
      </c>
      <c r="H651" s="377" t="s">
        <v>214</v>
      </c>
      <c r="I651" s="445">
        <v>42167</v>
      </c>
      <c r="J651" s="445">
        <v>42125</v>
      </c>
      <c r="K651" s="445"/>
      <c r="L651" s="377" t="s">
        <v>208</v>
      </c>
      <c r="M651" s="377" t="s">
        <v>209</v>
      </c>
      <c r="N651" s="445">
        <v>42247</v>
      </c>
      <c r="O651" s="377" t="s">
        <v>210</v>
      </c>
      <c r="P651" s="377" t="s">
        <v>214</v>
      </c>
      <c r="Q651" s="377" t="s">
        <v>215</v>
      </c>
      <c r="R651" s="377" t="s">
        <v>211</v>
      </c>
      <c r="S651" s="377" t="s">
        <v>212</v>
      </c>
      <c r="T651" s="377" t="s">
        <v>56</v>
      </c>
      <c r="U651" s="446">
        <v>338000</v>
      </c>
      <c r="V651" s="447"/>
      <c r="X651" s="377" t="s">
        <v>29</v>
      </c>
      <c r="Y651" s="377" t="s">
        <v>8</v>
      </c>
    </row>
    <row r="652" spans="1:25" s="377" customFormat="1" x14ac:dyDescent="0.25">
      <c r="A652" s="377" t="s">
        <v>3184</v>
      </c>
      <c r="B652" s="377">
        <v>815262</v>
      </c>
      <c r="C652" s="377">
        <v>0</v>
      </c>
      <c r="E652" s="377" t="s">
        <v>1828</v>
      </c>
      <c r="F652" s="377" t="s">
        <v>3137</v>
      </c>
      <c r="G652" s="377" t="s">
        <v>236</v>
      </c>
      <c r="H652" s="377" t="s">
        <v>214</v>
      </c>
      <c r="I652" s="445">
        <v>42206</v>
      </c>
      <c r="J652" s="445">
        <v>42186</v>
      </c>
      <c r="K652" s="445"/>
      <c r="L652" s="377" t="s">
        <v>208</v>
      </c>
      <c r="M652" s="377" t="s">
        <v>209</v>
      </c>
      <c r="N652" s="445">
        <v>42247</v>
      </c>
      <c r="O652" s="377" t="s">
        <v>210</v>
      </c>
      <c r="P652" s="377" t="s">
        <v>214</v>
      </c>
      <c r="Q652" s="377" t="s">
        <v>215</v>
      </c>
      <c r="R652" s="377" t="s">
        <v>211</v>
      </c>
      <c r="S652" s="377" t="s">
        <v>212</v>
      </c>
      <c r="T652" s="377" t="s">
        <v>56</v>
      </c>
      <c r="U652" s="446">
        <v>50000</v>
      </c>
      <c r="V652" s="447"/>
      <c r="X652" s="377" t="s">
        <v>29</v>
      </c>
      <c r="Y652" s="377" t="s">
        <v>8</v>
      </c>
    </row>
    <row r="653" spans="1:25" s="377" customFormat="1" x14ac:dyDescent="0.25">
      <c r="A653" s="377" t="s">
        <v>3185</v>
      </c>
      <c r="B653" s="377">
        <v>815296</v>
      </c>
      <c r="C653" s="377">
        <v>0</v>
      </c>
      <c r="E653" s="377" t="s">
        <v>3014</v>
      </c>
      <c r="F653" s="377" t="s">
        <v>3015</v>
      </c>
      <c r="G653" s="377" t="s">
        <v>462</v>
      </c>
      <c r="H653" s="377" t="s">
        <v>242</v>
      </c>
      <c r="I653" s="445">
        <v>42212</v>
      </c>
      <c r="J653" s="445">
        <v>42217</v>
      </c>
      <c r="K653" s="445">
        <v>44043</v>
      </c>
      <c r="L653" s="377" t="s">
        <v>208</v>
      </c>
      <c r="M653" s="377" t="s">
        <v>209</v>
      </c>
      <c r="N653" s="445">
        <v>42247</v>
      </c>
      <c r="O653" s="377" t="s">
        <v>210</v>
      </c>
      <c r="P653" s="377" t="s">
        <v>242</v>
      </c>
      <c r="Q653" s="377" t="s">
        <v>215</v>
      </c>
      <c r="R653" s="377" t="s">
        <v>211</v>
      </c>
      <c r="S653" s="377" t="s">
        <v>212</v>
      </c>
      <c r="T653" s="377" t="s">
        <v>56</v>
      </c>
      <c r="U653" s="446">
        <v>0</v>
      </c>
      <c r="V653" s="447"/>
      <c r="X653" s="377" t="s">
        <v>29</v>
      </c>
      <c r="Y653" s="377" t="s">
        <v>3</v>
      </c>
    </row>
    <row r="654" spans="1:25" s="377" customFormat="1" x14ac:dyDescent="0.25">
      <c r="A654" s="377" t="s">
        <v>3186</v>
      </c>
      <c r="B654" s="377">
        <v>815349</v>
      </c>
      <c r="C654" s="377">
        <v>0</v>
      </c>
      <c r="E654" s="377" t="s">
        <v>3060</v>
      </c>
      <c r="F654" s="377" t="s">
        <v>3061</v>
      </c>
      <c r="G654" s="377" t="s">
        <v>240</v>
      </c>
      <c r="H654" s="377" t="s">
        <v>242</v>
      </c>
      <c r="I654" s="445">
        <v>42222</v>
      </c>
      <c r="J654" s="445">
        <v>42248</v>
      </c>
      <c r="K654" s="445">
        <v>44074</v>
      </c>
      <c r="L654" s="377" t="s">
        <v>208</v>
      </c>
      <c r="M654" s="377" t="s">
        <v>209</v>
      </c>
      <c r="N654" s="445">
        <v>42247</v>
      </c>
      <c r="O654" s="377" t="s">
        <v>210</v>
      </c>
      <c r="P654" s="377" t="s">
        <v>242</v>
      </c>
      <c r="Q654" s="377" t="s">
        <v>215</v>
      </c>
      <c r="R654" s="377" t="s">
        <v>211</v>
      </c>
      <c r="S654" s="377" t="s">
        <v>212</v>
      </c>
      <c r="T654" s="377" t="s">
        <v>56</v>
      </c>
      <c r="U654" s="446">
        <v>0</v>
      </c>
      <c r="V654" s="447"/>
      <c r="W654" s="377">
        <v>713792</v>
      </c>
      <c r="X654" s="377" t="s">
        <v>29</v>
      </c>
      <c r="Y654" s="377" t="s">
        <v>2</v>
      </c>
    </row>
    <row r="655" spans="1:25" s="377" customFormat="1" x14ac:dyDescent="0.25">
      <c r="A655" s="377" t="s">
        <v>3187</v>
      </c>
      <c r="B655" s="377">
        <v>815436</v>
      </c>
      <c r="C655" s="377">
        <v>0</v>
      </c>
      <c r="E655" s="377" t="s">
        <v>3068</v>
      </c>
      <c r="F655" s="377" t="s">
        <v>3069</v>
      </c>
      <c r="G655" s="377" t="s">
        <v>236</v>
      </c>
      <c r="H655" s="377" t="s">
        <v>214</v>
      </c>
      <c r="I655" s="445">
        <v>42234</v>
      </c>
      <c r="J655" s="445">
        <v>42217</v>
      </c>
      <c r="K655" s="445"/>
      <c r="L655" s="377" t="s">
        <v>208</v>
      </c>
      <c r="M655" s="377" t="s">
        <v>209</v>
      </c>
      <c r="N655" s="445">
        <v>42247</v>
      </c>
      <c r="O655" s="377" t="s">
        <v>210</v>
      </c>
      <c r="P655" s="377" t="s">
        <v>214</v>
      </c>
      <c r="Q655" s="377" t="s">
        <v>215</v>
      </c>
      <c r="R655" s="377" t="s">
        <v>211</v>
      </c>
      <c r="S655" s="377" t="s">
        <v>212</v>
      </c>
      <c r="T655" s="377" t="s">
        <v>56</v>
      </c>
      <c r="U655" s="446">
        <v>182000</v>
      </c>
      <c r="V655" s="447"/>
      <c r="W655" s="377">
        <v>148230</v>
      </c>
      <c r="X655" s="377" t="s">
        <v>29</v>
      </c>
      <c r="Y655" s="377" t="s">
        <v>8</v>
      </c>
    </row>
    <row r="656" spans="1:25" s="377" customFormat="1" x14ac:dyDescent="0.25">
      <c r="A656" s="377" t="s">
        <v>3188</v>
      </c>
      <c r="B656" s="377">
        <v>815468</v>
      </c>
      <c r="C656" s="377">
        <v>0</v>
      </c>
      <c r="E656" s="377" t="s">
        <v>3084</v>
      </c>
      <c r="F656" s="377" t="s">
        <v>3085</v>
      </c>
      <c r="G656" s="377" t="s">
        <v>236</v>
      </c>
      <c r="H656" s="377" t="s">
        <v>214</v>
      </c>
      <c r="I656" s="445">
        <v>42236</v>
      </c>
      <c r="J656" s="445">
        <v>42217</v>
      </c>
      <c r="K656" s="445"/>
      <c r="L656" s="377" t="s">
        <v>208</v>
      </c>
      <c r="M656" s="377" t="s">
        <v>209</v>
      </c>
      <c r="N656" s="445">
        <v>42247</v>
      </c>
      <c r="O656" s="377" t="s">
        <v>210</v>
      </c>
      <c r="P656" s="377" t="s">
        <v>214</v>
      </c>
      <c r="Q656" s="377" t="s">
        <v>215</v>
      </c>
      <c r="R656" s="377" t="s">
        <v>211</v>
      </c>
      <c r="S656" s="377" t="s">
        <v>212</v>
      </c>
      <c r="T656" s="377" t="s">
        <v>56</v>
      </c>
      <c r="U656" s="377">
        <v>312000</v>
      </c>
      <c r="V656" s="447"/>
      <c r="W656" s="377">
        <v>290930</v>
      </c>
      <c r="X656" s="377" t="s">
        <v>29</v>
      </c>
      <c r="Y656" s="377" t="s">
        <v>8</v>
      </c>
    </row>
    <row r="657" spans="1:25" s="377" customFormat="1" x14ac:dyDescent="0.25">
      <c r="A657" s="377" t="s">
        <v>3189</v>
      </c>
      <c r="B657" s="377">
        <v>815495</v>
      </c>
      <c r="C657" s="377">
        <v>0</v>
      </c>
      <c r="E657" s="377" t="s">
        <v>2303</v>
      </c>
      <c r="F657" s="377" t="s">
        <v>3090</v>
      </c>
      <c r="G657" s="377" t="s">
        <v>236</v>
      </c>
      <c r="H657" s="377" t="s">
        <v>214</v>
      </c>
      <c r="I657" s="445">
        <v>42240</v>
      </c>
      <c r="J657" s="445">
        <v>42217</v>
      </c>
      <c r="K657" s="445"/>
      <c r="L657" s="377" t="s">
        <v>208</v>
      </c>
      <c r="M657" s="377" t="s">
        <v>209</v>
      </c>
      <c r="N657" s="445">
        <v>42247</v>
      </c>
      <c r="O657" s="377" t="s">
        <v>210</v>
      </c>
      <c r="P657" s="377" t="s">
        <v>214</v>
      </c>
      <c r="Q657" s="377" t="s">
        <v>215</v>
      </c>
      <c r="R657" s="377" t="s">
        <v>211</v>
      </c>
      <c r="S657" s="377" t="s">
        <v>212</v>
      </c>
      <c r="T657" s="377" t="s">
        <v>56</v>
      </c>
      <c r="U657" s="377">
        <v>312000</v>
      </c>
      <c r="V657" s="447"/>
      <c r="W657" s="377">
        <v>589403</v>
      </c>
      <c r="X657" s="377" t="s">
        <v>29</v>
      </c>
      <c r="Y657" s="377" t="s">
        <v>8</v>
      </c>
    </row>
    <row r="658" spans="1:25" s="377" customFormat="1" x14ac:dyDescent="0.25">
      <c r="A658" s="377" t="s">
        <v>3190</v>
      </c>
      <c r="B658" s="377">
        <v>815503</v>
      </c>
      <c r="C658" s="377">
        <v>0</v>
      </c>
      <c r="E658" s="377" t="s">
        <v>596</v>
      </c>
      <c r="F658" s="377" t="s">
        <v>597</v>
      </c>
      <c r="G658" s="377" t="s">
        <v>236</v>
      </c>
      <c r="H658" s="377" t="s">
        <v>214</v>
      </c>
      <c r="I658" s="445">
        <v>42240</v>
      </c>
      <c r="J658" s="445">
        <v>42217</v>
      </c>
      <c r="K658" s="445"/>
      <c r="L658" s="377" t="s">
        <v>208</v>
      </c>
      <c r="M658" s="377" t="s">
        <v>209</v>
      </c>
      <c r="N658" s="445">
        <v>42247</v>
      </c>
      <c r="O658" s="377" t="s">
        <v>210</v>
      </c>
      <c r="P658" s="377" t="s">
        <v>214</v>
      </c>
      <c r="Q658" s="377" t="s">
        <v>215</v>
      </c>
      <c r="R658" s="377" t="s">
        <v>211</v>
      </c>
      <c r="S658" s="377" t="s">
        <v>212</v>
      </c>
      <c r="T658" s="377" t="s">
        <v>56</v>
      </c>
      <c r="U658" s="446">
        <v>260000</v>
      </c>
      <c r="V658" s="447"/>
      <c r="W658" s="377">
        <v>244541</v>
      </c>
      <c r="X658" s="377" t="s">
        <v>29</v>
      </c>
      <c r="Y658" s="377" t="s">
        <v>8</v>
      </c>
    </row>
    <row r="659" spans="1:25" s="377" customFormat="1" x14ac:dyDescent="0.25">
      <c r="A659" s="377" t="s">
        <v>3191</v>
      </c>
      <c r="B659" s="377">
        <v>815514</v>
      </c>
      <c r="C659" s="377">
        <v>0</v>
      </c>
      <c r="E659" s="377" t="s">
        <v>590</v>
      </c>
      <c r="F659" s="377" t="s">
        <v>591</v>
      </c>
      <c r="G659" s="377" t="s">
        <v>236</v>
      </c>
      <c r="H659" s="377" t="s">
        <v>214</v>
      </c>
      <c r="I659" s="445">
        <v>42241</v>
      </c>
      <c r="J659" s="445">
        <v>42217</v>
      </c>
      <c r="K659" s="445"/>
      <c r="L659" s="377" t="s">
        <v>208</v>
      </c>
      <c r="M659" s="377" t="s">
        <v>209</v>
      </c>
      <c r="N659" s="445">
        <v>42247</v>
      </c>
      <c r="O659" s="377" t="s">
        <v>210</v>
      </c>
      <c r="P659" s="377" t="s">
        <v>214</v>
      </c>
      <c r="Q659" s="377" t="s">
        <v>215</v>
      </c>
      <c r="R659" s="377" t="s">
        <v>211</v>
      </c>
      <c r="S659" s="377" t="s">
        <v>212</v>
      </c>
      <c r="T659" s="377" t="s">
        <v>56</v>
      </c>
      <c r="U659" s="446">
        <v>299000</v>
      </c>
      <c r="V659" s="447"/>
      <c r="W659" s="377">
        <v>253905</v>
      </c>
      <c r="X659" s="377" t="s">
        <v>29</v>
      </c>
      <c r="Y659" s="377" t="s">
        <v>8</v>
      </c>
    </row>
    <row r="660" spans="1:25" s="377" customFormat="1" x14ac:dyDescent="0.25">
      <c r="A660" s="377" t="s">
        <v>3192</v>
      </c>
      <c r="B660" s="377">
        <v>813005</v>
      </c>
      <c r="C660" s="377">
        <v>0</v>
      </c>
      <c r="E660" s="377" t="s">
        <v>1679</v>
      </c>
      <c r="F660" s="377" t="s">
        <v>1680</v>
      </c>
      <c r="G660" s="377" t="s">
        <v>240</v>
      </c>
      <c r="H660" s="377" t="s">
        <v>633</v>
      </c>
      <c r="I660" s="445">
        <v>41962</v>
      </c>
      <c r="J660" s="445">
        <v>42054</v>
      </c>
      <c r="K660" s="445">
        <v>43880</v>
      </c>
      <c r="L660" s="377" t="s">
        <v>208</v>
      </c>
      <c r="M660" s="377" t="s">
        <v>209</v>
      </c>
      <c r="N660" s="445">
        <v>42243</v>
      </c>
      <c r="O660" s="377" t="s">
        <v>210</v>
      </c>
      <c r="P660" s="377" t="s">
        <v>633</v>
      </c>
      <c r="Q660" s="377" t="s">
        <v>215</v>
      </c>
      <c r="R660" s="377" t="s">
        <v>211</v>
      </c>
      <c r="S660" s="377" t="s">
        <v>212</v>
      </c>
      <c r="T660" s="377" t="s">
        <v>56</v>
      </c>
      <c r="U660" s="377">
        <v>0</v>
      </c>
      <c r="V660" s="447"/>
      <c r="W660" s="377">
        <v>178584</v>
      </c>
      <c r="X660" s="377" t="s">
        <v>29</v>
      </c>
      <c r="Y660" s="377" t="s">
        <v>2</v>
      </c>
    </row>
    <row r="661" spans="1:25" s="377" customFormat="1" x14ac:dyDescent="0.25">
      <c r="A661" s="377" t="s">
        <v>3193</v>
      </c>
      <c r="B661" s="377">
        <v>813041</v>
      </c>
      <c r="C661" s="377">
        <v>0</v>
      </c>
      <c r="E661" s="377" t="s">
        <v>1669</v>
      </c>
      <c r="F661" s="377" t="s">
        <v>1670</v>
      </c>
      <c r="G661" s="377" t="s">
        <v>240</v>
      </c>
      <c r="H661" s="377" t="s">
        <v>633</v>
      </c>
      <c r="I661" s="445">
        <v>41968</v>
      </c>
      <c r="J661" s="445">
        <v>41944</v>
      </c>
      <c r="K661" s="445">
        <v>43770</v>
      </c>
      <c r="L661" s="377" t="s">
        <v>208</v>
      </c>
      <c r="M661" s="377" t="s">
        <v>209</v>
      </c>
      <c r="N661" s="445">
        <v>42243</v>
      </c>
      <c r="O661" s="377" t="s">
        <v>210</v>
      </c>
      <c r="P661" s="377" t="s">
        <v>633</v>
      </c>
      <c r="Q661" s="377" t="s">
        <v>215</v>
      </c>
      <c r="R661" s="377" t="s">
        <v>211</v>
      </c>
      <c r="S661" s="377" t="s">
        <v>212</v>
      </c>
      <c r="T661" s="377" t="s">
        <v>56</v>
      </c>
      <c r="U661" s="446">
        <v>156000</v>
      </c>
      <c r="V661" s="447"/>
      <c r="X661" s="377" t="s">
        <v>29</v>
      </c>
      <c r="Y661" s="377" t="s">
        <v>2</v>
      </c>
    </row>
    <row r="662" spans="1:25" s="377" customFormat="1" x14ac:dyDescent="0.25">
      <c r="A662" s="377" t="s">
        <v>3194</v>
      </c>
      <c r="B662" s="377" t="s">
        <v>1566</v>
      </c>
      <c r="C662" s="377">
        <v>0</v>
      </c>
      <c r="E662" s="377" t="s">
        <v>652</v>
      </c>
      <c r="F662" s="377" t="s">
        <v>1565</v>
      </c>
      <c r="G662" s="377" t="s">
        <v>224</v>
      </c>
      <c r="H662" s="377" t="s">
        <v>207</v>
      </c>
      <c r="I662" s="445">
        <v>42114</v>
      </c>
      <c r="J662" s="445">
        <v>42024</v>
      </c>
      <c r="K662" s="445">
        <v>42369</v>
      </c>
      <c r="L662" s="377" t="s">
        <v>208</v>
      </c>
      <c r="M662" s="377" t="s">
        <v>209</v>
      </c>
      <c r="N662" s="445">
        <v>42243</v>
      </c>
      <c r="O662" s="377" t="s">
        <v>210</v>
      </c>
      <c r="P662" s="377" t="s">
        <v>207</v>
      </c>
      <c r="Q662" s="377" t="s">
        <v>215</v>
      </c>
      <c r="R662" s="377" t="s">
        <v>211</v>
      </c>
      <c r="S662" s="377" t="s">
        <v>212</v>
      </c>
      <c r="T662" s="377" t="s">
        <v>56</v>
      </c>
      <c r="U662" s="446">
        <v>3800000</v>
      </c>
      <c r="V662" s="447"/>
      <c r="W662" s="377">
        <v>637507</v>
      </c>
      <c r="X662" s="377" t="s">
        <v>29</v>
      </c>
      <c r="Y662" s="377" t="s">
        <v>4</v>
      </c>
    </row>
    <row r="663" spans="1:25" s="377" customFormat="1" x14ac:dyDescent="0.25">
      <c r="A663" s="377" t="s">
        <v>3195</v>
      </c>
      <c r="B663" s="377">
        <v>806950</v>
      </c>
      <c r="C663" s="377">
        <v>1</v>
      </c>
      <c r="E663" s="377" t="s">
        <v>2969</v>
      </c>
      <c r="F663" s="377" t="s">
        <v>2970</v>
      </c>
      <c r="G663" s="377" t="s">
        <v>462</v>
      </c>
      <c r="H663" s="377" t="s">
        <v>242</v>
      </c>
      <c r="I663" s="445">
        <v>42207</v>
      </c>
      <c r="J663" s="445">
        <v>40848</v>
      </c>
      <c r="K663" s="445">
        <v>42674</v>
      </c>
      <c r="L663" s="377" t="s">
        <v>208</v>
      </c>
      <c r="M663" s="377" t="s">
        <v>209</v>
      </c>
      <c r="N663" s="445">
        <v>42241</v>
      </c>
      <c r="O663" s="377" t="s">
        <v>210</v>
      </c>
      <c r="P663" s="377" t="s">
        <v>242</v>
      </c>
      <c r="Q663" s="377" t="s">
        <v>215</v>
      </c>
      <c r="R663" s="377" t="s">
        <v>211</v>
      </c>
      <c r="S663" s="377" t="s">
        <v>212</v>
      </c>
      <c r="T663" s="377" t="s">
        <v>463</v>
      </c>
      <c r="U663" s="446">
        <v>0</v>
      </c>
      <c r="V663" s="447"/>
      <c r="W663" s="377">
        <v>15314</v>
      </c>
      <c r="X663" s="377" t="s">
        <v>29</v>
      </c>
      <c r="Y663" s="377" t="s">
        <v>276</v>
      </c>
    </row>
    <row r="664" spans="1:25" s="377" customFormat="1" x14ac:dyDescent="0.25">
      <c r="A664" s="377" t="s">
        <v>2499</v>
      </c>
      <c r="B664" s="377">
        <v>807045</v>
      </c>
      <c r="C664" s="377">
        <v>1</v>
      </c>
      <c r="E664" s="377" t="s">
        <v>2500</v>
      </c>
      <c r="F664" s="377" t="s">
        <v>2971</v>
      </c>
      <c r="G664" s="377" t="s">
        <v>462</v>
      </c>
      <c r="H664" s="377" t="s">
        <v>242</v>
      </c>
      <c r="I664" s="445">
        <v>42207</v>
      </c>
      <c r="J664" s="445">
        <v>40848</v>
      </c>
      <c r="K664" s="445">
        <v>42674</v>
      </c>
      <c r="L664" s="377" t="s">
        <v>208</v>
      </c>
      <c r="M664" s="377" t="s">
        <v>209</v>
      </c>
      <c r="N664" s="445">
        <v>42241</v>
      </c>
      <c r="O664" s="377" t="s">
        <v>210</v>
      </c>
      <c r="P664" s="377" t="s">
        <v>242</v>
      </c>
      <c r="Q664" s="377" t="s">
        <v>211</v>
      </c>
      <c r="R664" s="377" t="s">
        <v>211</v>
      </c>
      <c r="S664" s="377" t="s">
        <v>212</v>
      </c>
      <c r="T664" s="377" t="s">
        <v>463</v>
      </c>
      <c r="U664" s="446">
        <v>0</v>
      </c>
      <c r="V664" s="447"/>
      <c r="W664" s="377">
        <v>570604</v>
      </c>
      <c r="X664" s="377" t="s">
        <v>29</v>
      </c>
      <c r="Y664" s="377" t="s">
        <v>276</v>
      </c>
    </row>
    <row r="665" spans="1:25" s="377" customFormat="1" x14ac:dyDescent="0.25">
      <c r="A665" s="377" t="s">
        <v>3196</v>
      </c>
      <c r="B665" s="377">
        <v>814306</v>
      </c>
      <c r="C665" s="377">
        <v>0</v>
      </c>
      <c r="E665" s="377" t="s">
        <v>3138</v>
      </c>
      <c r="F665" s="377" t="s">
        <v>3139</v>
      </c>
      <c r="G665" s="377" t="s">
        <v>577</v>
      </c>
      <c r="H665" s="377" t="s">
        <v>785</v>
      </c>
      <c r="I665" s="445">
        <v>42116</v>
      </c>
      <c r="J665" s="445">
        <v>42200</v>
      </c>
      <c r="K665" s="445"/>
      <c r="L665" s="377" t="s">
        <v>208</v>
      </c>
      <c r="M665" s="377" t="s">
        <v>209</v>
      </c>
      <c r="N665" s="445">
        <v>42241</v>
      </c>
      <c r="O665" s="377" t="s">
        <v>210</v>
      </c>
      <c r="P665" s="377" t="s">
        <v>785</v>
      </c>
      <c r="Q665" s="377" t="s">
        <v>215</v>
      </c>
      <c r="R665" s="377" t="s">
        <v>211</v>
      </c>
      <c r="S665" s="377" t="s">
        <v>212</v>
      </c>
      <c r="T665" s="377" t="s">
        <v>739</v>
      </c>
      <c r="U665" s="446">
        <v>140000</v>
      </c>
      <c r="V665" s="447"/>
      <c r="W665" s="377">
        <v>285370</v>
      </c>
      <c r="X665" s="377" t="s">
        <v>29</v>
      </c>
      <c r="Y665" s="377" t="s">
        <v>7</v>
      </c>
    </row>
    <row r="666" spans="1:25" s="377" customFormat="1" x14ac:dyDescent="0.25">
      <c r="A666" s="377" t="s">
        <v>3197</v>
      </c>
      <c r="B666" s="377">
        <v>815270</v>
      </c>
      <c r="C666" s="377">
        <v>0</v>
      </c>
      <c r="E666" s="377" t="s">
        <v>2300</v>
      </c>
      <c r="F666" s="377" t="s">
        <v>3013</v>
      </c>
      <c r="G666" s="377" t="s">
        <v>462</v>
      </c>
      <c r="H666" s="377" t="s">
        <v>242</v>
      </c>
      <c r="I666" s="445">
        <v>42207</v>
      </c>
      <c r="J666" s="445">
        <v>42217</v>
      </c>
      <c r="K666" s="445">
        <v>44043</v>
      </c>
      <c r="L666" s="377" t="s">
        <v>208</v>
      </c>
      <c r="M666" s="377" t="s">
        <v>209</v>
      </c>
      <c r="N666" s="445">
        <v>42241</v>
      </c>
      <c r="O666" s="377" t="s">
        <v>210</v>
      </c>
      <c r="P666" s="377" t="s">
        <v>242</v>
      </c>
      <c r="Q666" s="377" t="s">
        <v>215</v>
      </c>
      <c r="R666" s="377" t="s">
        <v>211</v>
      </c>
      <c r="S666" s="377" t="s">
        <v>212</v>
      </c>
      <c r="T666" s="377" t="s">
        <v>56</v>
      </c>
      <c r="U666" s="446">
        <v>0</v>
      </c>
      <c r="V666" s="447"/>
      <c r="W666" s="377">
        <v>9246</v>
      </c>
      <c r="X666" s="377" t="s">
        <v>29</v>
      </c>
      <c r="Y666" s="377" t="s">
        <v>3</v>
      </c>
    </row>
    <row r="667" spans="1:25" s="377" customFormat="1" x14ac:dyDescent="0.25">
      <c r="A667" s="377" t="s">
        <v>3198</v>
      </c>
      <c r="B667" s="377" t="s">
        <v>1572</v>
      </c>
      <c r="C667" s="377">
        <v>0</v>
      </c>
      <c r="E667" s="377" t="s">
        <v>650</v>
      </c>
      <c r="F667" s="377" t="s">
        <v>1571</v>
      </c>
      <c r="G667" s="377" t="s">
        <v>224</v>
      </c>
      <c r="H667" s="377" t="s">
        <v>207</v>
      </c>
      <c r="I667" s="445">
        <v>42146</v>
      </c>
      <c r="J667" s="445">
        <v>42036</v>
      </c>
      <c r="K667" s="445">
        <v>42400</v>
      </c>
      <c r="L667" s="377" t="s">
        <v>208</v>
      </c>
      <c r="M667" s="377" t="s">
        <v>209</v>
      </c>
      <c r="N667" s="445">
        <v>42240</v>
      </c>
      <c r="O667" s="377" t="s">
        <v>210</v>
      </c>
      <c r="P667" s="377" t="s">
        <v>207</v>
      </c>
      <c r="Q667" s="377" t="s">
        <v>215</v>
      </c>
      <c r="R667" s="377" t="s">
        <v>211</v>
      </c>
      <c r="S667" s="377" t="s">
        <v>212</v>
      </c>
      <c r="T667" s="377" t="s">
        <v>56</v>
      </c>
      <c r="U667" s="446">
        <v>3700000</v>
      </c>
      <c r="V667" s="447"/>
      <c r="X667" s="377" t="s">
        <v>29</v>
      </c>
      <c r="Y667" s="377" t="s">
        <v>4</v>
      </c>
    </row>
    <row r="668" spans="1:25" s="377" customFormat="1" x14ac:dyDescent="0.25">
      <c r="A668" s="377" t="s">
        <v>3199</v>
      </c>
      <c r="B668" s="377">
        <v>807519</v>
      </c>
      <c r="C668" s="377">
        <v>1</v>
      </c>
      <c r="E668" s="377" t="s">
        <v>3140</v>
      </c>
      <c r="F668" s="377" t="s">
        <v>3141</v>
      </c>
      <c r="G668" s="377" t="s">
        <v>462</v>
      </c>
      <c r="H668" s="377" t="s">
        <v>757</v>
      </c>
      <c r="I668" s="445">
        <v>42213</v>
      </c>
      <c r="J668" s="445">
        <v>42217</v>
      </c>
      <c r="K668" s="445">
        <v>43010</v>
      </c>
      <c r="L668" s="377" t="s">
        <v>208</v>
      </c>
      <c r="M668" s="377" t="s">
        <v>209</v>
      </c>
      <c r="N668" s="445">
        <v>42236</v>
      </c>
      <c r="O668" s="377" t="s">
        <v>210</v>
      </c>
      <c r="P668" s="377" t="s">
        <v>757</v>
      </c>
      <c r="Q668" s="377" t="s">
        <v>215</v>
      </c>
      <c r="R668" s="377" t="s">
        <v>211</v>
      </c>
      <c r="S668" s="377" t="s">
        <v>212</v>
      </c>
      <c r="T668" s="377" t="s">
        <v>56</v>
      </c>
      <c r="U668" s="446">
        <v>150000</v>
      </c>
      <c r="V668" s="447"/>
      <c r="X668" s="377" t="s">
        <v>29</v>
      </c>
      <c r="Y668" s="377" t="s">
        <v>276</v>
      </c>
    </row>
    <row r="669" spans="1:25" s="377" customFormat="1" x14ac:dyDescent="0.25">
      <c r="A669" s="377" t="s">
        <v>3200</v>
      </c>
      <c r="B669" s="377">
        <v>809269</v>
      </c>
      <c r="C669" s="377">
        <v>1</v>
      </c>
      <c r="E669" s="377" t="s">
        <v>3142</v>
      </c>
      <c r="F669" s="377" t="s">
        <v>3143</v>
      </c>
      <c r="G669" s="377" t="s">
        <v>462</v>
      </c>
      <c r="H669" s="377" t="s">
        <v>757</v>
      </c>
      <c r="I669" s="445">
        <v>42213</v>
      </c>
      <c r="J669" s="445">
        <v>42217</v>
      </c>
      <c r="K669" s="445">
        <v>43251</v>
      </c>
      <c r="L669" s="377" t="s">
        <v>208</v>
      </c>
      <c r="M669" s="377" t="s">
        <v>209</v>
      </c>
      <c r="N669" s="445">
        <v>42236</v>
      </c>
      <c r="O669" s="377" t="s">
        <v>210</v>
      </c>
      <c r="P669" s="377" t="s">
        <v>757</v>
      </c>
      <c r="Q669" s="377" t="s">
        <v>215</v>
      </c>
      <c r="R669" s="377" t="s">
        <v>1857</v>
      </c>
      <c r="S669" s="377" t="s">
        <v>212</v>
      </c>
      <c r="T669" s="377" t="s">
        <v>56</v>
      </c>
      <c r="U669" s="446">
        <v>250000</v>
      </c>
      <c r="V669" s="447"/>
      <c r="X669" s="377" t="s">
        <v>29</v>
      </c>
      <c r="Y669" s="377" t="s">
        <v>276</v>
      </c>
    </row>
    <row r="670" spans="1:25" s="377" customFormat="1" x14ac:dyDescent="0.25">
      <c r="A670" s="377" t="s">
        <v>3201</v>
      </c>
      <c r="B670" s="377">
        <v>809333</v>
      </c>
      <c r="C670" s="377">
        <v>1</v>
      </c>
      <c r="E670" s="377" t="s">
        <v>3144</v>
      </c>
      <c r="F670" s="377" t="s">
        <v>3145</v>
      </c>
      <c r="G670" s="377" t="s">
        <v>462</v>
      </c>
      <c r="H670" s="377" t="s">
        <v>757</v>
      </c>
      <c r="I670" s="445">
        <v>42213</v>
      </c>
      <c r="J670" s="445">
        <v>42217</v>
      </c>
      <c r="K670" s="445">
        <v>43312</v>
      </c>
      <c r="L670" s="377" t="s">
        <v>208</v>
      </c>
      <c r="M670" s="377" t="s">
        <v>209</v>
      </c>
      <c r="N670" s="445">
        <v>42236</v>
      </c>
      <c r="O670" s="377" t="s">
        <v>210</v>
      </c>
      <c r="P670" s="377" t="s">
        <v>757</v>
      </c>
      <c r="Q670" s="377" t="s">
        <v>215</v>
      </c>
      <c r="R670" s="377" t="s">
        <v>363</v>
      </c>
      <c r="S670" s="377" t="s">
        <v>212</v>
      </c>
      <c r="T670" s="377" t="s">
        <v>56</v>
      </c>
      <c r="U670" s="446">
        <v>400000</v>
      </c>
      <c r="V670" s="447"/>
      <c r="W670" s="377">
        <v>8380</v>
      </c>
      <c r="X670" s="377" t="s">
        <v>29</v>
      </c>
      <c r="Y670" s="377" t="s">
        <v>276</v>
      </c>
    </row>
    <row r="671" spans="1:25" s="377" customFormat="1" x14ac:dyDescent="0.25">
      <c r="A671" s="377" t="s">
        <v>3202</v>
      </c>
      <c r="B671" s="377">
        <v>810538</v>
      </c>
      <c r="C671" s="377">
        <v>0</v>
      </c>
      <c r="E671" s="377" t="s">
        <v>1573</v>
      </c>
      <c r="F671" s="377" t="s">
        <v>1574</v>
      </c>
      <c r="G671" s="377" t="s">
        <v>240</v>
      </c>
      <c r="H671" s="377" t="s">
        <v>207</v>
      </c>
      <c r="I671" s="445">
        <v>41654</v>
      </c>
      <c r="J671" s="445">
        <v>41640</v>
      </c>
      <c r="K671" s="445">
        <v>43465</v>
      </c>
      <c r="L671" s="377" t="s">
        <v>208</v>
      </c>
      <c r="M671" s="377" t="s">
        <v>209</v>
      </c>
      <c r="N671" s="445">
        <v>42236</v>
      </c>
      <c r="O671" s="377" t="s">
        <v>210</v>
      </c>
      <c r="P671" s="377" t="s">
        <v>207</v>
      </c>
      <c r="Q671" s="377" t="s">
        <v>211</v>
      </c>
      <c r="R671" s="377" t="s">
        <v>211</v>
      </c>
      <c r="S671" s="377" t="s">
        <v>212</v>
      </c>
      <c r="T671" s="377" t="s">
        <v>56</v>
      </c>
      <c r="U671" s="446">
        <v>0</v>
      </c>
      <c r="V671" s="447"/>
      <c r="W671" s="377">
        <v>578148</v>
      </c>
      <c r="X671" s="377" t="s">
        <v>29</v>
      </c>
      <c r="Y671" s="377" t="s">
        <v>2</v>
      </c>
    </row>
    <row r="672" spans="1:25" s="377" customFormat="1" x14ac:dyDescent="0.25">
      <c r="A672" s="377" t="s">
        <v>3203</v>
      </c>
      <c r="B672" s="377" t="s">
        <v>3146</v>
      </c>
      <c r="C672" s="377">
        <v>0</v>
      </c>
      <c r="E672" s="377" t="s">
        <v>3147</v>
      </c>
      <c r="F672" s="377" t="s">
        <v>3148</v>
      </c>
      <c r="G672" s="377" t="s">
        <v>224</v>
      </c>
      <c r="H672" s="377" t="s">
        <v>225</v>
      </c>
      <c r="I672" s="445">
        <v>42205</v>
      </c>
      <c r="J672" s="445">
        <v>42205</v>
      </c>
      <c r="K672" s="445">
        <v>42571</v>
      </c>
      <c r="L672" s="377" t="s">
        <v>208</v>
      </c>
      <c r="M672" s="377" t="s">
        <v>209</v>
      </c>
      <c r="N672" s="445">
        <v>42234</v>
      </c>
      <c r="O672" s="377" t="s">
        <v>210</v>
      </c>
      <c r="P672" s="377" t="s">
        <v>225</v>
      </c>
      <c r="Q672" s="377" t="s">
        <v>215</v>
      </c>
      <c r="R672" s="377" t="s">
        <v>211</v>
      </c>
      <c r="S672" s="377" t="s">
        <v>212</v>
      </c>
      <c r="T672" s="377" t="s">
        <v>56</v>
      </c>
      <c r="U672" s="446">
        <v>500000</v>
      </c>
      <c r="V672" s="447"/>
      <c r="W672" s="377">
        <v>7344</v>
      </c>
      <c r="X672" s="377" t="s">
        <v>29</v>
      </c>
      <c r="Y672" s="377" t="s">
        <v>4</v>
      </c>
    </row>
    <row r="673" spans="1:25" s="377" customFormat="1" x14ac:dyDescent="0.25">
      <c r="A673" s="377" t="s">
        <v>3204</v>
      </c>
      <c r="B673" s="377">
        <v>814605</v>
      </c>
      <c r="C673" s="377">
        <v>0</v>
      </c>
      <c r="E673" s="377" t="s">
        <v>3149</v>
      </c>
      <c r="F673" s="377" t="s">
        <v>3150</v>
      </c>
      <c r="G673" s="377" t="s">
        <v>577</v>
      </c>
      <c r="H673" s="377" t="s">
        <v>785</v>
      </c>
      <c r="I673" s="445">
        <v>42145</v>
      </c>
      <c r="J673" s="445">
        <v>42145</v>
      </c>
      <c r="K673" s="445"/>
      <c r="L673" s="377" t="s">
        <v>208</v>
      </c>
      <c r="M673" s="377" t="s">
        <v>209</v>
      </c>
      <c r="N673" s="445">
        <v>42234</v>
      </c>
      <c r="O673" s="377" t="s">
        <v>210</v>
      </c>
      <c r="P673" s="377" t="s">
        <v>785</v>
      </c>
      <c r="Q673" s="377" t="s">
        <v>215</v>
      </c>
      <c r="R673" s="377" t="s">
        <v>211</v>
      </c>
      <c r="S673" s="377" t="s">
        <v>212</v>
      </c>
      <c r="T673" s="377" t="s">
        <v>716</v>
      </c>
      <c r="U673" s="377">
        <v>140000</v>
      </c>
      <c r="V673" s="447"/>
      <c r="X673" s="377" t="s">
        <v>29</v>
      </c>
      <c r="Y673" s="377" t="s">
        <v>7</v>
      </c>
    </row>
    <row r="674" spans="1:25" s="377" customFormat="1" x14ac:dyDescent="0.25">
      <c r="A674" s="377" t="s">
        <v>3205</v>
      </c>
      <c r="B674" s="377" t="s">
        <v>2210</v>
      </c>
      <c r="C674" s="377">
        <v>0</v>
      </c>
      <c r="E674" s="377" t="s">
        <v>1369</v>
      </c>
      <c r="F674" s="377" t="s">
        <v>1690</v>
      </c>
      <c r="G674" s="377" t="s">
        <v>224</v>
      </c>
      <c r="H674" s="377" t="s">
        <v>633</v>
      </c>
      <c r="I674" s="445">
        <v>42102</v>
      </c>
      <c r="J674" s="445">
        <v>42104</v>
      </c>
      <c r="K674" s="445">
        <v>43931</v>
      </c>
      <c r="L674" s="377" t="s">
        <v>208</v>
      </c>
      <c r="M674" s="377" t="s">
        <v>209</v>
      </c>
      <c r="N674" s="445">
        <v>42233</v>
      </c>
      <c r="O674" s="377" t="s">
        <v>210</v>
      </c>
      <c r="P674" s="377" t="s">
        <v>633</v>
      </c>
      <c r="Q674" s="377" t="s">
        <v>215</v>
      </c>
      <c r="R674" s="377" t="s">
        <v>211</v>
      </c>
      <c r="S674" s="377" t="s">
        <v>212</v>
      </c>
      <c r="T674" s="377" t="s">
        <v>333</v>
      </c>
      <c r="U674" s="446">
        <v>6523000</v>
      </c>
      <c r="V674" s="447"/>
      <c r="W674" s="377">
        <v>163164</v>
      </c>
      <c r="X674" s="377" t="s">
        <v>29</v>
      </c>
      <c r="Y674" s="377" t="s">
        <v>4</v>
      </c>
    </row>
    <row r="675" spans="1:25" s="377" customFormat="1" x14ac:dyDescent="0.25">
      <c r="A675" s="377" t="s">
        <v>3206</v>
      </c>
      <c r="B675" s="377" t="s">
        <v>2165</v>
      </c>
      <c r="C675" s="377">
        <v>0</v>
      </c>
      <c r="E675" s="377" t="s">
        <v>1369</v>
      </c>
      <c r="F675" s="377" t="s">
        <v>1691</v>
      </c>
      <c r="G675" s="377" t="s">
        <v>224</v>
      </c>
      <c r="H675" s="377" t="s">
        <v>633</v>
      </c>
      <c r="I675" s="445">
        <v>42180</v>
      </c>
      <c r="J675" s="445">
        <v>42104</v>
      </c>
      <c r="K675" s="445">
        <v>43931</v>
      </c>
      <c r="L675" s="377" t="s">
        <v>208</v>
      </c>
      <c r="M675" s="377" t="s">
        <v>209</v>
      </c>
      <c r="N675" s="445">
        <v>42233</v>
      </c>
      <c r="O675" s="377" t="s">
        <v>210</v>
      </c>
      <c r="P675" s="377" t="s">
        <v>633</v>
      </c>
      <c r="Q675" s="377" t="s">
        <v>211</v>
      </c>
      <c r="R675" s="377" t="s">
        <v>211</v>
      </c>
      <c r="S675" s="377" t="s">
        <v>212</v>
      </c>
      <c r="T675" s="377" t="s">
        <v>716</v>
      </c>
      <c r="U675" s="446">
        <v>0</v>
      </c>
      <c r="V675" s="447"/>
      <c r="W675" s="377">
        <v>163164</v>
      </c>
      <c r="X675" s="377" t="s">
        <v>29</v>
      </c>
      <c r="Y675" s="377" t="s">
        <v>4</v>
      </c>
    </row>
    <row r="676" spans="1:25" s="377" customFormat="1" x14ac:dyDescent="0.25">
      <c r="A676" s="377" t="s">
        <v>3207</v>
      </c>
      <c r="B676" s="377">
        <v>814583</v>
      </c>
      <c r="C676" s="377">
        <v>0</v>
      </c>
      <c r="E676" s="377" t="s">
        <v>3151</v>
      </c>
      <c r="F676" s="377" t="s">
        <v>3152</v>
      </c>
      <c r="G676" s="377" t="s">
        <v>577</v>
      </c>
      <c r="H676" s="377" t="s">
        <v>785</v>
      </c>
      <c r="I676" s="445">
        <v>42144</v>
      </c>
      <c r="J676" s="445">
        <v>42144</v>
      </c>
      <c r="K676" s="445"/>
      <c r="L676" s="377" t="s">
        <v>208</v>
      </c>
      <c r="M676" s="377" t="s">
        <v>209</v>
      </c>
      <c r="N676" s="445">
        <v>42233</v>
      </c>
      <c r="O676" s="377" t="s">
        <v>210</v>
      </c>
      <c r="P676" s="377" t="s">
        <v>785</v>
      </c>
      <c r="Q676" s="377" t="s">
        <v>215</v>
      </c>
      <c r="R676" s="377" t="s">
        <v>211</v>
      </c>
      <c r="S676" s="377" t="s">
        <v>212</v>
      </c>
      <c r="T676" s="377" t="s">
        <v>3153</v>
      </c>
      <c r="U676" s="446">
        <v>140000</v>
      </c>
      <c r="V676" s="447"/>
      <c r="X676" s="377" t="s">
        <v>29</v>
      </c>
      <c r="Y676" s="377" t="s">
        <v>7</v>
      </c>
    </row>
    <row r="677" spans="1:25" s="377" customFormat="1" x14ac:dyDescent="0.25">
      <c r="A677" s="377" t="s">
        <v>3208</v>
      </c>
      <c r="B677" s="377" t="s">
        <v>1486</v>
      </c>
      <c r="C677" s="377">
        <v>2</v>
      </c>
      <c r="E677" s="377" t="s">
        <v>1484</v>
      </c>
      <c r="F677" s="377" t="s">
        <v>1485</v>
      </c>
      <c r="G677" s="377" t="s">
        <v>224</v>
      </c>
      <c r="H677" s="377" t="s">
        <v>757</v>
      </c>
      <c r="I677" s="445">
        <v>42213</v>
      </c>
      <c r="J677" s="445">
        <v>42214</v>
      </c>
      <c r="K677" s="445">
        <v>42579</v>
      </c>
      <c r="L677" s="377" t="s">
        <v>208</v>
      </c>
      <c r="M677" s="377" t="s">
        <v>209</v>
      </c>
      <c r="N677" s="445">
        <v>42229</v>
      </c>
      <c r="O677" s="377" t="s">
        <v>210</v>
      </c>
      <c r="P677" s="377" t="s">
        <v>757</v>
      </c>
      <c r="Q677" s="377" t="s">
        <v>211</v>
      </c>
      <c r="R677" s="377" t="s">
        <v>211</v>
      </c>
      <c r="S677" s="377" t="s">
        <v>212</v>
      </c>
      <c r="T677" s="377" t="s">
        <v>333</v>
      </c>
      <c r="U677" s="446">
        <v>52000000</v>
      </c>
      <c r="V677" s="447"/>
      <c r="W677" s="377">
        <v>26429</v>
      </c>
      <c r="X677" s="377" t="s">
        <v>29</v>
      </c>
      <c r="Y677" s="377" t="s">
        <v>4</v>
      </c>
    </row>
    <row r="678" spans="1:25" s="377" customFormat="1" x14ac:dyDescent="0.25">
      <c r="A678" s="377" t="s">
        <v>943</v>
      </c>
      <c r="B678" s="377">
        <v>812670</v>
      </c>
      <c r="C678" s="377">
        <v>1</v>
      </c>
      <c r="E678" s="377" t="s">
        <v>944</v>
      </c>
      <c r="F678" s="377" t="s">
        <v>3154</v>
      </c>
      <c r="G678" s="377" t="s">
        <v>462</v>
      </c>
      <c r="H678" s="377" t="s">
        <v>214</v>
      </c>
      <c r="I678" s="445">
        <v>42192</v>
      </c>
      <c r="J678" s="445">
        <v>42192</v>
      </c>
      <c r="K678" s="445">
        <v>44018</v>
      </c>
      <c r="L678" s="377" t="s">
        <v>208</v>
      </c>
      <c r="M678" s="377" t="s">
        <v>209</v>
      </c>
      <c r="N678" s="445">
        <v>42229</v>
      </c>
      <c r="O678" s="377" t="s">
        <v>210</v>
      </c>
      <c r="P678" s="377" t="s">
        <v>214</v>
      </c>
      <c r="Q678" s="377" t="s">
        <v>215</v>
      </c>
      <c r="R678" s="377" t="s">
        <v>211</v>
      </c>
      <c r="S678" s="377" t="s">
        <v>212</v>
      </c>
      <c r="T678" s="377" t="s">
        <v>56</v>
      </c>
      <c r="U678" s="446">
        <v>0</v>
      </c>
      <c r="V678" s="447"/>
      <c r="W678" s="377">
        <v>50143</v>
      </c>
      <c r="X678" s="377" t="s">
        <v>29</v>
      </c>
      <c r="Y678" s="377" t="s">
        <v>276</v>
      </c>
    </row>
    <row r="679" spans="1:25" s="377" customFormat="1" x14ac:dyDescent="0.25">
      <c r="A679" s="377" t="s">
        <v>3209</v>
      </c>
      <c r="B679" s="377">
        <v>814421</v>
      </c>
      <c r="C679" s="377">
        <v>0</v>
      </c>
      <c r="E679" s="377" t="s">
        <v>3155</v>
      </c>
      <c r="F679" s="377" t="s">
        <v>3156</v>
      </c>
      <c r="G679" s="377" t="s">
        <v>236</v>
      </c>
      <c r="H679" s="377" t="s">
        <v>214</v>
      </c>
      <c r="I679" s="445">
        <v>42131</v>
      </c>
      <c r="J679" s="445">
        <v>42125</v>
      </c>
      <c r="K679" s="445"/>
      <c r="L679" s="377" t="s">
        <v>208</v>
      </c>
      <c r="M679" s="377" t="s">
        <v>209</v>
      </c>
      <c r="N679" s="445">
        <v>42229</v>
      </c>
      <c r="O679" s="377" t="s">
        <v>210</v>
      </c>
      <c r="P679" s="377" t="s">
        <v>214</v>
      </c>
      <c r="Q679" s="377" t="s">
        <v>215</v>
      </c>
      <c r="R679" s="377" t="s">
        <v>211</v>
      </c>
      <c r="S679" s="377" t="s">
        <v>212</v>
      </c>
      <c r="T679" s="377" t="s">
        <v>56</v>
      </c>
      <c r="U679" s="377">
        <v>234000</v>
      </c>
      <c r="V679" s="447"/>
      <c r="W679" s="377">
        <v>794479</v>
      </c>
      <c r="X679" s="377" t="s">
        <v>29</v>
      </c>
      <c r="Y679" s="377" t="s">
        <v>8</v>
      </c>
    </row>
    <row r="680" spans="1:25" s="377" customFormat="1" x14ac:dyDescent="0.25">
      <c r="A680" s="377" t="s">
        <v>3209</v>
      </c>
      <c r="B680" s="377">
        <v>814421</v>
      </c>
      <c r="C680" s="377">
        <v>0</v>
      </c>
      <c r="E680" s="377" t="s">
        <v>3155</v>
      </c>
      <c r="F680" s="377" t="s">
        <v>3156</v>
      </c>
      <c r="G680" s="377" t="s">
        <v>236</v>
      </c>
      <c r="H680" s="377" t="s">
        <v>214</v>
      </c>
      <c r="I680" s="445">
        <v>42131</v>
      </c>
      <c r="J680" s="445">
        <v>42125</v>
      </c>
      <c r="K680" s="445"/>
      <c r="L680" s="377" t="s">
        <v>208</v>
      </c>
      <c r="M680" s="377" t="s">
        <v>209</v>
      </c>
      <c r="N680" s="445">
        <v>42229</v>
      </c>
      <c r="O680" s="377" t="s">
        <v>210</v>
      </c>
      <c r="P680" s="377" t="s">
        <v>214</v>
      </c>
      <c r="Q680" s="377" t="s">
        <v>215</v>
      </c>
      <c r="R680" s="377" t="s">
        <v>211</v>
      </c>
      <c r="S680" s="377" t="s">
        <v>212</v>
      </c>
      <c r="T680" s="377" t="s">
        <v>56</v>
      </c>
      <c r="U680" s="446">
        <v>0</v>
      </c>
      <c r="V680" s="447"/>
      <c r="W680" s="377">
        <v>794479</v>
      </c>
      <c r="X680" s="377" t="s">
        <v>29</v>
      </c>
      <c r="Y680" s="377" t="s">
        <v>8</v>
      </c>
    </row>
    <row r="681" spans="1:25" s="377" customFormat="1" x14ac:dyDescent="0.25">
      <c r="A681" s="377" t="s">
        <v>3210</v>
      </c>
      <c r="B681" s="377">
        <v>815023</v>
      </c>
      <c r="C681" s="377">
        <v>0</v>
      </c>
      <c r="E681" s="377" t="s">
        <v>3157</v>
      </c>
      <c r="F681" s="377" t="s">
        <v>3158</v>
      </c>
      <c r="G681" s="377" t="s">
        <v>236</v>
      </c>
      <c r="H681" s="377" t="s">
        <v>214</v>
      </c>
      <c r="I681" s="445">
        <v>42177</v>
      </c>
      <c r="J681" s="445">
        <v>42125</v>
      </c>
      <c r="K681" s="445"/>
      <c r="L681" s="377" t="s">
        <v>208</v>
      </c>
      <c r="M681" s="377" t="s">
        <v>209</v>
      </c>
      <c r="N681" s="445">
        <v>42229</v>
      </c>
      <c r="O681" s="377" t="s">
        <v>210</v>
      </c>
      <c r="P681" s="377" t="s">
        <v>214</v>
      </c>
      <c r="Q681" s="377" t="s">
        <v>215</v>
      </c>
      <c r="R681" s="377" t="s">
        <v>211</v>
      </c>
      <c r="S681" s="377" t="s">
        <v>212</v>
      </c>
      <c r="T681" s="377" t="s">
        <v>56</v>
      </c>
      <c r="U681" s="446">
        <v>338000</v>
      </c>
      <c r="V681" s="447"/>
      <c r="W681" s="377">
        <v>146402</v>
      </c>
      <c r="X681" s="377" t="s">
        <v>29</v>
      </c>
      <c r="Y681" s="377" t="s">
        <v>8</v>
      </c>
    </row>
    <row r="682" spans="1:25" s="377" customFormat="1" x14ac:dyDescent="0.25">
      <c r="A682" s="377" t="s">
        <v>3211</v>
      </c>
      <c r="B682" s="377">
        <v>815110</v>
      </c>
      <c r="C682" s="377">
        <v>0</v>
      </c>
      <c r="E682" s="377" t="s">
        <v>3159</v>
      </c>
      <c r="F682" s="377" t="s">
        <v>3160</v>
      </c>
      <c r="G682" s="377" t="s">
        <v>236</v>
      </c>
      <c r="H682" s="377" t="s">
        <v>214</v>
      </c>
      <c r="I682" s="445">
        <v>42181</v>
      </c>
      <c r="J682" s="445">
        <v>42125</v>
      </c>
      <c r="K682" s="445"/>
      <c r="L682" s="377" t="s">
        <v>208</v>
      </c>
      <c r="M682" s="377" t="s">
        <v>209</v>
      </c>
      <c r="N682" s="445">
        <v>42229</v>
      </c>
      <c r="O682" s="377" t="s">
        <v>210</v>
      </c>
      <c r="P682" s="377" t="s">
        <v>214</v>
      </c>
      <c r="Q682" s="377" t="s">
        <v>215</v>
      </c>
      <c r="R682" s="377" t="s">
        <v>211</v>
      </c>
      <c r="S682" s="377" t="s">
        <v>212</v>
      </c>
      <c r="T682" s="377" t="s">
        <v>56</v>
      </c>
      <c r="U682" s="446">
        <v>338000</v>
      </c>
      <c r="V682" s="447"/>
      <c r="X682" s="377" t="s">
        <v>29</v>
      </c>
      <c r="Y682" s="377" t="s">
        <v>8</v>
      </c>
    </row>
    <row r="683" spans="1:25" s="377" customFormat="1" x14ac:dyDescent="0.25">
      <c r="A683" s="377" t="s">
        <v>3212</v>
      </c>
      <c r="B683" s="377">
        <v>815172</v>
      </c>
      <c r="C683" s="377">
        <v>0</v>
      </c>
      <c r="E683" s="377" t="s">
        <v>3161</v>
      </c>
      <c r="F683" s="377" t="s">
        <v>3162</v>
      </c>
      <c r="G683" s="377" t="s">
        <v>462</v>
      </c>
      <c r="H683" s="377" t="s">
        <v>241</v>
      </c>
      <c r="I683" s="445">
        <v>42192</v>
      </c>
      <c r="J683" s="445">
        <v>42217</v>
      </c>
      <c r="K683" s="445">
        <v>44043</v>
      </c>
      <c r="L683" s="377" t="s">
        <v>208</v>
      </c>
      <c r="M683" s="377" t="s">
        <v>209</v>
      </c>
      <c r="N683" s="445">
        <v>42229</v>
      </c>
      <c r="O683" s="377" t="s">
        <v>210</v>
      </c>
      <c r="P683" s="377" t="s">
        <v>241</v>
      </c>
      <c r="Q683" s="377" t="s">
        <v>215</v>
      </c>
      <c r="R683" s="377" t="s">
        <v>211</v>
      </c>
      <c r="S683" s="377" t="s">
        <v>212</v>
      </c>
      <c r="T683" s="377" t="s">
        <v>243</v>
      </c>
      <c r="U683" s="446">
        <v>0</v>
      </c>
      <c r="V683" s="447"/>
      <c r="W683" s="377">
        <v>80638</v>
      </c>
      <c r="X683" s="377" t="s">
        <v>29</v>
      </c>
      <c r="Y683" s="377" t="s">
        <v>3</v>
      </c>
    </row>
    <row r="684" spans="1:25" s="377" customFormat="1" x14ac:dyDescent="0.25">
      <c r="A684" s="377" t="s">
        <v>3213</v>
      </c>
      <c r="B684" s="377">
        <v>2755</v>
      </c>
      <c r="C684" s="377">
        <v>4</v>
      </c>
      <c r="E684" s="377" t="s">
        <v>2159</v>
      </c>
      <c r="F684" s="377" t="s">
        <v>2160</v>
      </c>
      <c r="G684" s="377" t="s">
        <v>240</v>
      </c>
      <c r="H684" s="377" t="s">
        <v>3163</v>
      </c>
      <c r="I684" s="445">
        <v>42164</v>
      </c>
      <c r="J684" s="445">
        <v>42095</v>
      </c>
      <c r="K684" s="445">
        <v>42369</v>
      </c>
      <c r="L684" s="377" t="s">
        <v>208</v>
      </c>
      <c r="M684" s="377" t="s">
        <v>209</v>
      </c>
      <c r="N684" s="445">
        <v>42228</v>
      </c>
      <c r="O684" s="377" t="s">
        <v>210</v>
      </c>
      <c r="P684" s="377" t="s">
        <v>757</v>
      </c>
      <c r="Q684" s="377" t="s">
        <v>215</v>
      </c>
      <c r="R684" s="377" t="s">
        <v>363</v>
      </c>
      <c r="S684" s="377" t="s">
        <v>355</v>
      </c>
      <c r="T684" s="377" t="s">
        <v>56</v>
      </c>
      <c r="U684" s="446">
        <v>45000000</v>
      </c>
      <c r="V684" s="447"/>
      <c r="W684" s="377">
        <v>26444</v>
      </c>
      <c r="X684" s="377" t="s">
        <v>29</v>
      </c>
      <c r="Y684" s="377" t="s">
        <v>2</v>
      </c>
    </row>
    <row r="685" spans="1:25" s="377" customFormat="1" x14ac:dyDescent="0.25">
      <c r="A685" s="377" t="s">
        <v>3214</v>
      </c>
      <c r="B685" s="377">
        <v>812048</v>
      </c>
      <c r="C685" s="377">
        <v>1</v>
      </c>
      <c r="E685" s="377" t="s">
        <v>3164</v>
      </c>
      <c r="F685" s="377" t="s">
        <v>3165</v>
      </c>
      <c r="G685" s="377" t="s">
        <v>462</v>
      </c>
      <c r="H685" s="377" t="s">
        <v>341</v>
      </c>
      <c r="I685" s="445">
        <v>42226</v>
      </c>
      <c r="J685" s="445">
        <v>41835</v>
      </c>
      <c r="K685" s="445">
        <v>43660</v>
      </c>
      <c r="L685" s="377" t="s">
        <v>208</v>
      </c>
      <c r="M685" s="377" t="s">
        <v>209</v>
      </c>
      <c r="N685" s="445">
        <v>42228</v>
      </c>
      <c r="O685" s="377" t="s">
        <v>210</v>
      </c>
      <c r="P685" s="377" t="s">
        <v>341</v>
      </c>
      <c r="Q685" s="377" t="s">
        <v>211</v>
      </c>
      <c r="R685" s="377" t="s">
        <v>211</v>
      </c>
      <c r="S685" s="377" t="s">
        <v>355</v>
      </c>
      <c r="T685" s="377" t="s">
        <v>56</v>
      </c>
      <c r="U685" s="446">
        <v>0</v>
      </c>
      <c r="V685" s="447"/>
      <c r="X685" s="377" t="s">
        <v>29</v>
      </c>
      <c r="Y685" s="377" t="s">
        <v>276</v>
      </c>
    </row>
    <row r="686" spans="1:25" s="377" customFormat="1" x14ac:dyDescent="0.25">
      <c r="A686" s="377" t="s">
        <v>3215</v>
      </c>
      <c r="B686" s="377" t="s">
        <v>3166</v>
      </c>
      <c r="C686" s="377">
        <v>1</v>
      </c>
      <c r="E686" s="377" t="s">
        <v>3167</v>
      </c>
      <c r="F686" s="377" t="s">
        <v>3168</v>
      </c>
      <c r="G686" s="377" t="s">
        <v>224</v>
      </c>
      <c r="H686" s="377" t="s">
        <v>570</v>
      </c>
      <c r="I686" s="445">
        <v>42205</v>
      </c>
      <c r="J686" s="445">
        <v>42216</v>
      </c>
      <c r="K686" s="445">
        <v>42581</v>
      </c>
      <c r="L686" s="377" t="s">
        <v>208</v>
      </c>
      <c r="M686" s="377" t="s">
        <v>209</v>
      </c>
      <c r="N686" s="445">
        <v>42227</v>
      </c>
      <c r="O686" s="377" t="s">
        <v>210</v>
      </c>
      <c r="P686" s="377" t="s">
        <v>570</v>
      </c>
      <c r="Q686" s="377" t="s">
        <v>211</v>
      </c>
      <c r="R686" s="377" t="s">
        <v>211</v>
      </c>
      <c r="S686" s="377" t="s">
        <v>212</v>
      </c>
      <c r="T686" s="377" t="s">
        <v>56</v>
      </c>
      <c r="U686" s="446">
        <v>1200000</v>
      </c>
      <c r="V686" s="447"/>
      <c r="W686" s="377">
        <v>159725</v>
      </c>
      <c r="X686" s="377" t="s">
        <v>29</v>
      </c>
      <c r="Y686" s="377" t="s">
        <v>4</v>
      </c>
    </row>
    <row r="687" spans="1:25" s="377" customFormat="1" x14ac:dyDescent="0.25">
      <c r="A687" s="377" t="s">
        <v>3216</v>
      </c>
      <c r="B687" s="377">
        <v>814233</v>
      </c>
      <c r="C687" s="377">
        <v>0</v>
      </c>
      <c r="E687" s="377" t="s">
        <v>1418</v>
      </c>
      <c r="F687" s="377" t="s">
        <v>1419</v>
      </c>
      <c r="G687" s="377" t="s">
        <v>240</v>
      </c>
      <c r="H687" s="377" t="s">
        <v>546</v>
      </c>
      <c r="I687" s="445">
        <v>42105</v>
      </c>
      <c r="J687" s="445">
        <v>42186</v>
      </c>
      <c r="K687" s="445">
        <v>44012</v>
      </c>
      <c r="L687" s="377" t="s">
        <v>208</v>
      </c>
      <c r="M687" s="377" t="s">
        <v>209</v>
      </c>
      <c r="N687" s="445">
        <v>42227</v>
      </c>
      <c r="O687" s="377" t="s">
        <v>210</v>
      </c>
      <c r="P687" s="377" t="s">
        <v>546</v>
      </c>
      <c r="Q687" s="377" t="s">
        <v>215</v>
      </c>
      <c r="R687" s="377" t="s">
        <v>211</v>
      </c>
      <c r="S687" s="377" t="s">
        <v>212</v>
      </c>
      <c r="T687" s="377" t="s">
        <v>463</v>
      </c>
      <c r="U687" s="446">
        <v>0</v>
      </c>
      <c r="V687" s="447"/>
      <c r="W687" s="377">
        <v>66102</v>
      </c>
      <c r="X687" s="377" t="s">
        <v>29</v>
      </c>
      <c r="Y687" s="377" t="s">
        <v>2</v>
      </c>
    </row>
    <row r="688" spans="1:25" s="377" customFormat="1" x14ac:dyDescent="0.25">
      <c r="A688" s="377" t="s">
        <v>3217</v>
      </c>
      <c r="B688" s="377" t="s">
        <v>3169</v>
      </c>
      <c r="C688" s="377">
        <v>0</v>
      </c>
      <c r="E688" s="377" t="s">
        <v>1418</v>
      </c>
      <c r="F688" s="377" t="s">
        <v>3170</v>
      </c>
      <c r="G688" s="377" t="s">
        <v>224</v>
      </c>
      <c r="H688" s="377" t="s">
        <v>546</v>
      </c>
      <c r="I688" s="445">
        <v>42208</v>
      </c>
      <c r="J688" s="445">
        <v>42186</v>
      </c>
      <c r="K688" s="445">
        <v>42551</v>
      </c>
      <c r="L688" s="377" t="s">
        <v>208</v>
      </c>
      <c r="M688" s="377" t="s">
        <v>209</v>
      </c>
      <c r="N688" s="445">
        <v>42227</v>
      </c>
      <c r="O688" s="377" t="s">
        <v>210</v>
      </c>
      <c r="P688" s="377" t="s">
        <v>546</v>
      </c>
      <c r="Q688" s="377" t="s">
        <v>215</v>
      </c>
      <c r="R688" s="377" t="s">
        <v>211</v>
      </c>
      <c r="S688" s="377" t="s">
        <v>212</v>
      </c>
      <c r="T688" s="377" t="s">
        <v>463</v>
      </c>
      <c r="U688" s="446">
        <v>10919511</v>
      </c>
      <c r="V688" s="447"/>
      <c r="W688" s="377">
        <v>66102</v>
      </c>
      <c r="X688" s="377" t="s">
        <v>29</v>
      </c>
      <c r="Y688" s="377" t="s">
        <v>4</v>
      </c>
    </row>
    <row r="689" spans="1:26" s="377" customFormat="1" x14ac:dyDescent="0.25">
      <c r="A689" s="377" t="s">
        <v>3218</v>
      </c>
      <c r="B689" s="377">
        <v>814917</v>
      </c>
      <c r="C689" s="377">
        <v>0</v>
      </c>
      <c r="E689" s="377" t="s">
        <v>1899</v>
      </c>
      <c r="F689" s="377" t="s">
        <v>3171</v>
      </c>
      <c r="G689" s="377" t="s">
        <v>236</v>
      </c>
      <c r="H689" s="377" t="s">
        <v>214</v>
      </c>
      <c r="I689" s="445">
        <v>42166</v>
      </c>
      <c r="J689" s="445">
        <v>42191</v>
      </c>
      <c r="K689" s="445"/>
      <c r="L689" s="377" t="s">
        <v>208</v>
      </c>
      <c r="M689" s="377" t="s">
        <v>209</v>
      </c>
      <c r="N689" s="445">
        <v>42227</v>
      </c>
      <c r="O689" s="377" t="s">
        <v>210</v>
      </c>
      <c r="P689" s="377" t="s">
        <v>214</v>
      </c>
      <c r="Q689" s="377" t="s">
        <v>215</v>
      </c>
      <c r="R689" s="377" t="s">
        <v>211</v>
      </c>
      <c r="S689" s="377" t="s">
        <v>212</v>
      </c>
      <c r="T689" s="377" t="s">
        <v>56</v>
      </c>
      <c r="U689" s="446">
        <v>168480</v>
      </c>
      <c r="V689" s="447"/>
      <c r="W689" s="377">
        <v>567858</v>
      </c>
      <c r="X689" s="377" t="s">
        <v>29</v>
      </c>
      <c r="Y689" s="377" t="s">
        <v>8</v>
      </c>
    </row>
    <row r="690" spans="1:26" s="377" customFormat="1" x14ac:dyDescent="0.25">
      <c r="A690" s="377" t="s">
        <v>3219</v>
      </c>
      <c r="B690" s="377">
        <v>815074</v>
      </c>
      <c r="C690" s="377">
        <v>0</v>
      </c>
      <c r="E690" s="377" t="s">
        <v>3172</v>
      </c>
      <c r="F690" s="377" t="s">
        <v>3173</v>
      </c>
      <c r="G690" s="377" t="s">
        <v>236</v>
      </c>
      <c r="H690" s="377" t="s">
        <v>214</v>
      </c>
      <c r="I690" s="445">
        <v>42180</v>
      </c>
      <c r="J690" s="445">
        <v>42125</v>
      </c>
      <c r="K690" s="445"/>
      <c r="L690" s="377" t="s">
        <v>208</v>
      </c>
      <c r="M690" s="377" t="s">
        <v>209</v>
      </c>
      <c r="N690" s="445">
        <v>42227</v>
      </c>
      <c r="O690" s="377" t="s">
        <v>210</v>
      </c>
      <c r="P690" s="377" t="s">
        <v>214</v>
      </c>
      <c r="Q690" s="377" t="s">
        <v>215</v>
      </c>
      <c r="R690" s="377" t="s">
        <v>211</v>
      </c>
      <c r="S690" s="377" t="s">
        <v>212</v>
      </c>
      <c r="T690" s="377" t="s">
        <v>56</v>
      </c>
      <c r="U690" s="446">
        <v>260000</v>
      </c>
      <c r="V690" s="447"/>
      <c r="X690" s="377" t="s">
        <v>29</v>
      </c>
      <c r="Y690" s="377" t="s">
        <v>8</v>
      </c>
    </row>
    <row r="691" spans="1:26" s="377" customFormat="1" x14ac:dyDescent="0.25">
      <c r="A691" s="377" t="s">
        <v>3220</v>
      </c>
      <c r="B691" s="377">
        <v>810197</v>
      </c>
      <c r="C691" s="377">
        <v>1</v>
      </c>
      <c r="E691" s="377" t="s">
        <v>3174</v>
      </c>
      <c r="F691" s="377" t="s">
        <v>462</v>
      </c>
      <c r="G691" s="377" t="s">
        <v>462</v>
      </c>
      <c r="H691" s="377" t="s">
        <v>570</v>
      </c>
      <c r="I691" s="445">
        <v>42207</v>
      </c>
      <c r="J691" s="445">
        <v>41609</v>
      </c>
      <c r="K691" s="445">
        <v>43434</v>
      </c>
      <c r="L691" s="377" t="s">
        <v>208</v>
      </c>
      <c r="M691" s="377" t="s">
        <v>209</v>
      </c>
      <c r="N691" s="445">
        <v>42226</v>
      </c>
      <c r="O691" s="377" t="s">
        <v>210</v>
      </c>
      <c r="P691" s="377" t="s">
        <v>570</v>
      </c>
      <c r="Q691" s="377" t="s">
        <v>211</v>
      </c>
      <c r="R691" s="377" t="s">
        <v>211</v>
      </c>
      <c r="S691" s="377" t="s">
        <v>212</v>
      </c>
      <c r="T691" s="377" t="s">
        <v>463</v>
      </c>
      <c r="U691" s="446">
        <v>0</v>
      </c>
      <c r="V691" s="447"/>
      <c r="X691" s="377" t="s">
        <v>29</v>
      </c>
      <c r="Y691" s="377" t="s">
        <v>276</v>
      </c>
    </row>
    <row r="692" spans="1:26" s="377" customFormat="1" x14ac:dyDescent="0.25">
      <c r="A692" s="377" t="s">
        <v>3221</v>
      </c>
      <c r="B692" s="377">
        <v>814371</v>
      </c>
      <c r="C692" s="377">
        <v>0</v>
      </c>
      <c r="E692" s="377" t="s">
        <v>1517</v>
      </c>
      <c r="F692" s="377" t="s">
        <v>1518</v>
      </c>
      <c r="G692" s="377" t="s">
        <v>462</v>
      </c>
      <c r="H692" s="377" t="s">
        <v>633</v>
      </c>
      <c r="I692" s="445">
        <v>42125</v>
      </c>
      <c r="J692" s="445">
        <v>42125</v>
      </c>
      <c r="K692" s="445">
        <v>43951</v>
      </c>
      <c r="L692" s="377" t="s">
        <v>208</v>
      </c>
      <c r="M692" s="377" t="s">
        <v>209</v>
      </c>
      <c r="N692" s="445">
        <v>42226</v>
      </c>
      <c r="O692" s="377" t="s">
        <v>210</v>
      </c>
      <c r="P692" s="377" t="s">
        <v>341</v>
      </c>
      <c r="Q692" s="377" t="s">
        <v>211</v>
      </c>
      <c r="R692" s="377" t="s">
        <v>363</v>
      </c>
      <c r="S692" s="377" t="s">
        <v>212</v>
      </c>
      <c r="T692" s="377" t="s">
        <v>56</v>
      </c>
      <c r="U692" s="446">
        <v>0</v>
      </c>
      <c r="V692" s="447"/>
      <c r="W692" s="377">
        <v>14005</v>
      </c>
      <c r="X692" s="377" t="s">
        <v>29</v>
      </c>
      <c r="Y692" s="377" t="s">
        <v>3</v>
      </c>
    </row>
    <row r="693" spans="1:26" s="377" customFormat="1" x14ac:dyDescent="0.25">
      <c r="A693" s="377" t="s">
        <v>3222</v>
      </c>
      <c r="B693" s="377" t="s">
        <v>1546</v>
      </c>
      <c r="C693" s="377">
        <v>0</v>
      </c>
      <c r="E693" s="377" t="s">
        <v>1543</v>
      </c>
      <c r="F693" s="377" t="s">
        <v>1545</v>
      </c>
      <c r="G693" s="377" t="s">
        <v>224</v>
      </c>
      <c r="H693" s="377" t="s">
        <v>633</v>
      </c>
      <c r="I693" s="445">
        <v>42125</v>
      </c>
      <c r="J693" s="445">
        <v>42125</v>
      </c>
      <c r="K693" s="445">
        <v>43951</v>
      </c>
      <c r="L693" s="377" t="s">
        <v>208</v>
      </c>
      <c r="M693" s="377" t="s">
        <v>209</v>
      </c>
      <c r="N693" s="445">
        <v>42226</v>
      </c>
      <c r="O693" s="377" t="s">
        <v>210</v>
      </c>
      <c r="P693" s="377" t="s">
        <v>341</v>
      </c>
      <c r="Q693" s="377" t="s">
        <v>211</v>
      </c>
      <c r="R693" s="377" t="s">
        <v>363</v>
      </c>
      <c r="S693" s="377" t="s">
        <v>212</v>
      </c>
      <c r="T693" s="377" t="s">
        <v>56</v>
      </c>
      <c r="U693" s="446">
        <v>1000000</v>
      </c>
      <c r="V693" s="447"/>
      <c r="W693" s="377">
        <v>592380</v>
      </c>
      <c r="X693" s="377" t="s">
        <v>29</v>
      </c>
      <c r="Y693" s="377" t="s">
        <v>4</v>
      </c>
    </row>
    <row r="694" spans="1:26" s="377" customFormat="1" x14ac:dyDescent="0.25">
      <c r="A694" s="377" t="s">
        <v>3223</v>
      </c>
      <c r="B694" s="377">
        <v>814376</v>
      </c>
      <c r="C694" s="377">
        <v>0</v>
      </c>
      <c r="E694" s="377" t="s">
        <v>1547</v>
      </c>
      <c r="F694" s="377" t="s">
        <v>1548</v>
      </c>
      <c r="G694" s="377" t="s">
        <v>462</v>
      </c>
      <c r="H694" s="377" t="s">
        <v>341</v>
      </c>
      <c r="I694" s="445">
        <v>42125</v>
      </c>
      <c r="J694" s="445">
        <v>42125</v>
      </c>
      <c r="K694" s="445">
        <v>43951</v>
      </c>
      <c r="L694" s="377" t="s">
        <v>208</v>
      </c>
      <c r="M694" s="377" t="s">
        <v>209</v>
      </c>
      <c r="N694" s="445">
        <v>42226</v>
      </c>
      <c r="O694" s="377" t="s">
        <v>210</v>
      </c>
      <c r="P694" s="377" t="s">
        <v>341</v>
      </c>
      <c r="Q694" s="377" t="s">
        <v>211</v>
      </c>
      <c r="R694" s="377" t="s">
        <v>363</v>
      </c>
      <c r="S694" s="377" t="s">
        <v>212</v>
      </c>
      <c r="T694" s="377" t="s">
        <v>56</v>
      </c>
      <c r="U694" s="446">
        <v>0</v>
      </c>
      <c r="V694" s="447"/>
      <c r="W694" s="377">
        <v>579612</v>
      </c>
      <c r="X694" s="377" t="s">
        <v>29</v>
      </c>
      <c r="Y694" s="377" t="s">
        <v>3</v>
      </c>
    </row>
    <row r="695" spans="1:26" s="377" customFormat="1" x14ac:dyDescent="0.25">
      <c r="A695" s="377" t="s">
        <v>3224</v>
      </c>
      <c r="B695" s="377" t="s">
        <v>1462</v>
      </c>
      <c r="C695" s="377">
        <v>2</v>
      </c>
      <c r="E695" s="377" t="s">
        <v>654</v>
      </c>
      <c r="F695" s="377" t="s">
        <v>3175</v>
      </c>
      <c r="G695" s="377" t="s">
        <v>224</v>
      </c>
      <c r="H695" s="377" t="s">
        <v>757</v>
      </c>
      <c r="I695" s="445">
        <v>42213</v>
      </c>
      <c r="J695" s="445">
        <v>42214</v>
      </c>
      <c r="K695" s="445">
        <v>42400</v>
      </c>
      <c r="L695" s="377" t="s">
        <v>208</v>
      </c>
      <c r="M695" s="377" t="s">
        <v>209</v>
      </c>
      <c r="N695" s="445">
        <v>42223</v>
      </c>
      <c r="O695" s="377" t="s">
        <v>210</v>
      </c>
      <c r="P695" s="377" t="s">
        <v>757</v>
      </c>
      <c r="Q695" s="377" t="s">
        <v>215</v>
      </c>
      <c r="R695" s="377" t="s">
        <v>211</v>
      </c>
      <c r="S695" s="377" t="s">
        <v>212</v>
      </c>
      <c r="T695" s="377" t="s">
        <v>333</v>
      </c>
      <c r="U695" s="446">
        <v>35200000</v>
      </c>
      <c r="V695" s="447"/>
      <c r="W695" s="377">
        <v>26770</v>
      </c>
      <c r="X695" s="377" t="s">
        <v>29</v>
      </c>
      <c r="Y695" s="377" t="s">
        <v>4</v>
      </c>
    </row>
    <row r="696" spans="1:26" s="377" customFormat="1" x14ac:dyDescent="0.25">
      <c r="A696" s="377" t="s">
        <v>3225</v>
      </c>
      <c r="B696" s="377">
        <v>813488</v>
      </c>
      <c r="C696" s="377">
        <v>0</v>
      </c>
      <c r="E696" s="377" t="s">
        <v>1647</v>
      </c>
      <c r="F696" s="377" t="s">
        <v>1648</v>
      </c>
      <c r="G696" s="377" t="s">
        <v>240</v>
      </c>
      <c r="H696" s="377" t="s">
        <v>632</v>
      </c>
      <c r="I696" s="445">
        <v>42041</v>
      </c>
      <c r="J696" s="445">
        <v>42095</v>
      </c>
      <c r="K696" s="445">
        <v>43921</v>
      </c>
      <c r="L696" s="377" t="s">
        <v>208</v>
      </c>
      <c r="M696" s="377" t="s">
        <v>209</v>
      </c>
      <c r="N696" s="445">
        <v>42222</v>
      </c>
      <c r="O696" s="377" t="s">
        <v>210</v>
      </c>
      <c r="P696" s="377" t="s">
        <v>757</v>
      </c>
      <c r="Q696" s="377" t="s">
        <v>215</v>
      </c>
      <c r="R696" s="377" t="s">
        <v>211</v>
      </c>
      <c r="S696" s="377" t="s">
        <v>355</v>
      </c>
      <c r="T696" s="377" t="s">
        <v>56</v>
      </c>
      <c r="U696" s="377">
        <v>0</v>
      </c>
      <c r="V696" s="447"/>
      <c r="W696" s="377">
        <v>177151</v>
      </c>
      <c r="X696" s="377" t="s">
        <v>29</v>
      </c>
      <c r="Y696" s="377" t="s">
        <v>2</v>
      </c>
    </row>
    <row r="697" spans="1:26" s="377" customFormat="1" x14ac:dyDescent="0.25">
      <c r="A697" s="377" t="s">
        <v>2541</v>
      </c>
      <c r="B697" s="377">
        <v>810147</v>
      </c>
      <c r="C697" s="377">
        <v>1</v>
      </c>
      <c r="E697" s="377" t="s">
        <v>472</v>
      </c>
      <c r="F697" s="377" t="s">
        <v>3176</v>
      </c>
      <c r="G697" s="377" t="s">
        <v>462</v>
      </c>
      <c r="H697" s="377" t="s">
        <v>757</v>
      </c>
      <c r="I697" s="445">
        <v>42194</v>
      </c>
      <c r="J697" s="445">
        <v>42217</v>
      </c>
      <c r="K697" s="445">
        <v>43403</v>
      </c>
      <c r="L697" s="377" t="s">
        <v>208</v>
      </c>
      <c r="M697" s="377" t="s">
        <v>209</v>
      </c>
      <c r="N697" s="445">
        <v>42221</v>
      </c>
      <c r="O697" s="377" t="s">
        <v>210</v>
      </c>
      <c r="P697" s="377" t="s">
        <v>757</v>
      </c>
      <c r="Q697" s="377" t="s">
        <v>215</v>
      </c>
      <c r="R697" s="377" t="s">
        <v>211</v>
      </c>
      <c r="S697" s="377" t="s">
        <v>212</v>
      </c>
      <c r="T697" s="377" t="s">
        <v>56</v>
      </c>
      <c r="U697" s="446">
        <v>0</v>
      </c>
      <c r="V697" s="447"/>
      <c r="W697" s="377">
        <v>598033</v>
      </c>
      <c r="X697" s="377" t="s">
        <v>29</v>
      </c>
      <c r="Y697" s="377" t="s">
        <v>276</v>
      </c>
    </row>
    <row r="698" spans="1:26" s="377" customFormat="1" x14ac:dyDescent="0.25">
      <c r="A698" s="377" t="s">
        <v>3226</v>
      </c>
      <c r="B698" s="377">
        <v>811836</v>
      </c>
      <c r="C698" s="377">
        <v>1</v>
      </c>
      <c r="E698" s="377" t="s">
        <v>3147</v>
      </c>
      <c r="F698" s="377" t="s">
        <v>3177</v>
      </c>
      <c r="G698" s="377" t="s">
        <v>462</v>
      </c>
      <c r="H698" s="377" t="s">
        <v>225</v>
      </c>
      <c r="I698" s="445">
        <v>42205</v>
      </c>
      <c r="J698" s="445">
        <v>42205</v>
      </c>
      <c r="K698" s="445">
        <v>43659</v>
      </c>
      <c r="L698" s="377" t="s">
        <v>208</v>
      </c>
      <c r="M698" s="377" t="s">
        <v>209</v>
      </c>
      <c r="N698" s="445">
        <v>42221</v>
      </c>
      <c r="O698" s="377" t="s">
        <v>210</v>
      </c>
      <c r="P698" s="377" t="s">
        <v>225</v>
      </c>
      <c r="Q698" s="377" t="s">
        <v>215</v>
      </c>
      <c r="R698" s="377" t="s">
        <v>211</v>
      </c>
      <c r="S698" s="377" t="s">
        <v>212</v>
      </c>
      <c r="T698" s="377" t="s">
        <v>56</v>
      </c>
      <c r="U698" s="446">
        <v>500000</v>
      </c>
      <c r="V698" s="447"/>
      <c r="W698" s="377">
        <v>7344</v>
      </c>
      <c r="X698" s="377" t="s">
        <v>29</v>
      </c>
      <c r="Y698" s="377" t="s">
        <v>276</v>
      </c>
    </row>
    <row r="699" spans="1:26" s="377" customFormat="1" x14ac:dyDescent="0.25">
      <c r="A699" s="377" t="s">
        <v>3227</v>
      </c>
      <c r="B699" s="377">
        <v>814913</v>
      </c>
      <c r="C699" s="377">
        <v>0</v>
      </c>
      <c r="E699" s="377" t="s">
        <v>1468</v>
      </c>
      <c r="F699" s="377" t="s">
        <v>2184</v>
      </c>
      <c r="G699" s="377" t="s">
        <v>240</v>
      </c>
      <c r="H699" s="377" t="s">
        <v>225</v>
      </c>
      <c r="I699" s="445">
        <v>42166</v>
      </c>
      <c r="J699" s="445">
        <v>42156</v>
      </c>
      <c r="K699" s="445">
        <v>43982</v>
      </c>
      <c r="L699" s="377" t="s">
        <v>208</v>
      </c>
      <c r="M699" s="377" t="s">
        <v>209</v>
      </c>
      <c r="N699" s="445">
        <v>42221</v>
      </c>
      <c r="O699" s="377" t="s">
        <v>210</v>
      </c>
      <c r="P699" s="377" t="s">
        <v>225</v>
      </c>
      <c r="Q699" s="377" t="s">
        <v>215</v>
      </c>
      <c r="R699" s="377" t="s">
        <v>211</v>
      </c>
      <c r="S699" s="377" t="s">
        <v>355</v>
      </c>
      <c r="T699" s="377" t="s">
        <v>56</v>
      </c>
      <c r="U699" s="446">
        <v>0</v>
      </c>
      <c r="V699" s="447"/>
      <c r="W699" s="377">
        <v>141774</v>
      </c>
      <c r="X699" s="377" t="s">
        <v>29</v>
      </c>
      <c r="Y699" s="377" t="s">
        <v>2</v>
      </c>
      <c r="Z699" s="448"/>
    </row>
    <row r="700" spans="1:26" s="377" customFormat="1" x14ac:dyDescent="0.25">
      <c r="A700" s="377" t="s">
        <v>3228</v>
      </c>
      <c r="B700" s="377">
        <v>812673</v>
      </c>
      <c r="C700" s="377">
        <v>1</v>
      </c>
      <c r="E700" s="377" t="s">
        <v>3178</v>
      </c>
      <c r="F700" s="377" t="s">
        <v>3179</v>
      </c>
      <c r="G700" s="377" t="s">
        <v>462</v>
      </c>
      <c r="H700" s="377" t="s">
        <v>634</v>
      </c>
      <c r="I700" s="445">
        <v>42206</v>
      </c>
      <c r="J700" s="445">
        <v>41904</v>
      </c>
      <c r="K700" s="445">
        <v>43729</v>
      </c>
      <c r="L700" s="377" t="s">
        <v>208</v>
      </c>
      <c r="M700" s="377" t="s">
        <v>209</v>
      </c>
      <c r="N700" s="445">
        <v>42220</v>
      </c>
      <c r="O700" s="377" t="s">
        <v>210</v>
      </c>
      <c r="P700" s="377" t="s">
        <v>634</v>
      </c>
      <c r="Q700" s="377" t="s">
        <v>215</v>
      </c>
      <c r="R700" s="377" t="s">
        <v>211</v>
      </c>
      <c r="S700" s="377" t="s">
        <v>212</v>
      </c>
      <c r="T700" s="377" t="s">
        <v>56</v>
      </c>
      <c r="U700" s="446">
        <v>0</v>
      </c>
      <c r="V700" s="447"/>
      <c r="W700" s="377">
        <v>163231</v>
      </c>
      <c r="X700" s="377" t="s">
        <v>29</v>
      </c>
      <c r="Y700" s="377" t="s">
        <v>276</v>
      </c>
      <c r="Z700" s="448"/>
    </row>
    <row r="701" spans="1:26" s="377" customFormat="1" x14ac:dyDescent="0.25">
      <c r="A701" s="377" t="s">
        <v>3229</v>
      </c>
      <c r="B701" s="377">
        <v>814575</v>
      </c>
      <c r="C701" s="377">
        <v>0</v>
      </c>
      <c r="E701" s="377" t="s">
        <v>1426</v>
      </c>
      <c r="F701" s="377" t="s">
        <v>1427</v>
      </c>
      <c r="G701" s="377" t="s">
        <v>240</v>
      </c>
      <c r="H701" s="377" t="s">
        <v>546</v>
      </c>
      <c r="I701" s="445">
        <v>42144</v>
      </c>
      <c r="J701" s="445">
        <v>42156</v>
      </c>
      <c r="K701" s="445">
        <v>43982</v>
      </c>
      <c r="L701" s="377" t="s">
        <v>208</v>
      </c>
      <c r="M701" s="377" t="s">
        <v>209</v>
      </c>
      <c r="N701" s="445">
        <v>42220</v>
      </c>
      <c r="O701" s="377" t="s">
        <v>210</v>
      </c>
      <c r="P701" s="377" t="s">
        <v>546</v>
      </c>
      <c r="Q701" s="377" t="s">
        <v>215</v>
      </c>
      <c r="R701" s="377" t="s">
        <v>211</v>
      </c>
      <c r="S701" s="377" t="s">
        <v>212</v>
      </c>
      <c r="T701" s="377" t="s">
        <v>717</v>
      </c>
      <c r="U701" s="446">
        <v>0</v>
      </c>
      <c r="V701" s="447"/>
      <c r="W701" s="377">
        <v>17095</v>
      </c>
      <c r="X701" s="377" t="s">
        <v>29</v>
      </c>
      <c r="Y701" s="377" t="s">
        <v>2</v>
      </c>
      <c r="Z701" s="448"/>
    </row>
    <row r="702" spans="1:26" s="377" customFormat="1" x14ac:dyDescent="0.25">
      <c r="A702" s="377" t="s">
        <v>3230</v>
      </c>
      <c r="B702" s="377">
        <v>814669</v>
      </c>
      <c r="C702" s="377">
        <v>0</v>
      </c>
      <c r="E702" s="377" t="s">
        <v>1585</v>
      </c>
      <c r="F702" s="377" t="s">
        <v>1586</v>
      </c>
      <c r="G702" s="377" t="s">
        <v>240</v>
      </c>
      <c r="H702" s="377" t="s">
        <v>325</v>
      </c>
      <c r="I702" s="445">
        <v>42151</v>
      </c>
      <c r="J702" s="445">
        <v>42151</v>
      </c>
      <c r="K702" s="445">
        <v>43977</v>
      </c>
      <c r="L702" s="377" t="s">
        <v>208</v>
      </c>
      <c r="M702" s="377" t="s">
        <v>209</v>
      </c>
      <c r="N702" s="445">
        <v>42220</v>
      </c>
      <c r="O702" s="377" t="s">
        <v>210</v>
      </c>
      <c r="P702" s="377" t="s">
        <v>325</v>
      </c>
      <c r="Q702" s="377" t="s">
        <v>215</v>
      </c>
      <c r="R702" s="377" t="s">
        <v>211</v>
      </c>
      <c r="S702" s="377" t="s">
        <v>212</v>
      </c>
      <c r="T702" s="377" t="s">
        <v>56</v>
      </c>
      <c r="U702" s="446">
        <v>0</v>
      </c>
      <c r="V702" s="447"/>
      <c r="X702" s="377" t="s">
        <v>29</v>
      </c>
      <c r="Y702" s="377" t="s">
        <v>2</v>
      </c>
      <c r="Z702" s="448"/>
    </row>
    <row r="703" spans="1:26" s="359" customFormat="1" x14ac:dyDescent="0.25">
      <c r="A703" s="374" t="s">
        <v>3258</v>
      </c>
      <c r="B703" s="374">
        <v>804077</v>
      </c>
      <c r="C703" s="374">
        <v>1</v>
      </c>
      <c r="D703" s="374"/>
      <c r="E703" s="374" t="s">
        <v>3026</v>
      </c>
      <c r="F703" s="374" t="s">
        <v>3027</v>
      </c>
      <c r="G703" s="374" t="s">
        <v>462</v>
      </c>
      <c r="H703" s="356" t="s">
        <v>225</v>
      </c>
      <c r="I703" s="357">
        <v>42240</v>
      </c>
      <c r="J703" s="357">
        <v>42240</v>
      </c>
      <c r="K703" s="357">
        <v>42506</v>
      </c>
      <c r="L703" s="356" t="s">
        <v>208</v>
      </c>
      <c r="M703" s="356" t="s">
        <v>209</v>
      </c>
      <c r="N703" s="357">
        <v>42276</v>
      </c>
      <c r="O703" s="356" t="s">
        <v>210</v>
      </c>
      <c r="P703" s="356" t="s">
        <v>225</v>
      </c>
      <c r="Q703" s="356" t="s">
        <v>215</v>
      </c>
      <c r="R703" s="356" t="s">
        <v>211</v>
      </c>
      <c r="S703" s="356" t="s">
        <v>212</v>
      </c>
      <c r="T703" s="356" t="s">
        <v>739</v>
      </c>
      <c r="U703" s="358">
        <v>0</v>
      </c>
      <c r="V703" s="356"/>
      <c r="W703" s="356">
        <v>810975</v>
      </c>
      <c r="X703" s="374" t="s">
        <v>30</v>
      </c>
      <c r="Y703" s="374" t="s">
        <v>3</v>
      </c>
    </row>
    <row r="704" spans="1:26" s="359" customFormat="1" x14ac:dyDescent="0.25">
      <c r="A704" s="374" t="s">
        <v>3259</v>
      </c>
      <c r="B704" s="374">
        <v>813849</v>
      </c>
      <c r="C704" s="374">
        <v>0</v>
      </c>
      <c r="D704" s="374"/>
      <c r="E704" s="374" t="s">
        <v>1656</v>
      </c>
      <c r="F704" s="374" t="s">
        <v>1657</v>
      </c>
      <c r="G704" s="374" t="s">
        <v>240</v>
      </c>
      <c r="H704" s="356" t="s">
        <v>241</v>
      </c>
      <c r="I704" s="357">
        <v>42067</v>
      </c>
      <c r="J704" s="357">
        <v>42100</v>
      </c>
      <c r="K704" s="357">
        <v>43926</v>
      </c>
      <c r="L704" s="356" t="s">
        <v>208</v>
      </c>
      <c r="M704" s="356" t="s">
        <v>209</v>
      </c>
      <c r="N704" s="357">
        <v>42276</v>
      </c>
      <c r="O704" s="356" t="s">
        <v>210</v>
      </c>
      <c r="P704" s="356" t="s">
        <v>241</v>
      </c>
      <c r="Q704" s="356" t="s">
        <v>215</v>
      </c>
      <c r="R704" s="356" t="s">
        <v>211</v>
      </c>
      <c r="S704" s="356" t="s">
        <v>212</v>
      </c>
      <c r="T704" s="356" t="s">
        <v>716</v>
      </c>
      <c r="U704" s="360">
        <v>3500000</v>
      </c>
      <c r="V704" s="356"/>
      <c r="W704" s="356">
        <v>782275</v>
      </c>
      <c r="X704" s="374" t="s">
        <v>30</v>
      </c>
      <c r="Y704" s="374" t="s">
        <v>2</v>
      </c>
    </row>
    <row r="705" spans="1:25" s="359" customFormat="1" x14ac:dyDescent="0.25">
      <c r="A705" s="374" t="s">
        <v>3260</v>
      </c>
      <c r="B705" s="374">
        <v>815227</v>
      </c>
      <c r="C705" s="374">
        <v>0</v>
      </c>
      <c r="D705" s="374"/>
      <c r="E705" s="374" t="s">
        <v>3003</v>
      </c>
      <c r="F705" s="374" t="s">
        <v>3004</v>
      </c>
      <c r="G705" s="374" t="s">
        <v>232</v>
      </c>
      <c r="H705" s="356" t="s">
        <v>757</v>
      </c>
      <c r="I705" s="357">
        <v>42200</v>
      </c>
      <c r="J705" s="357">
        <v>42200</v>
      </c>
      <c r="K705" s="357">
        <v>42565</v>
      </c>
      <c r="L705" s="356" t="s">
        <v>208</v>
      </c>
      <c r="M705" s="356" t="s">
        <v>209</v>
      </c>
      <c r="N705" s="357">
        <v>42275</v>
      </c>
      <c r="O705" s="356" t="s">
        <v>210</v>
      </c>
      <c r="P705" s="356" t="s">
        <v>757</v>
      </c>
      <c r="Q705" s="356"/>
      <c r="R705" s="356" t="s">
        <v>211</v>
      </c>
      <c r="S705" s="356" t="s">
        <v>212</v>
      </c>
      <c r="T705" s="356" t="s">
        <v>1651</v>
      </c>
      <c r="U705" s="358">
        <v>0</v>
      </c>
      <c r="V705" s="356"/>
      <c r="W705" s="356"/>
      <c r="X705" s="374" t="s">
        <v>30</v>
      </c>
      <c r="Y705" s="374" t="s">
        <v>232</v>
      </c>
    </row>
    <row r="706" spans="1:25" s="359" customFormat="1" x14ac:dyDescent="0.25">
      <c r="A706" s="374" t="s">
        <v>3261</v>
      </c>
      <c r="B706" s="374">
        <v>815303</v>
      </c>
      <c r="C706" s="374">
        <v>0</v>
      </c>
      <c r="D706" s="374"/>
      <c r="E706" s="374" t="s">
        <v>3006</v>
      </c>
      <c r="F706" s="374" t="s">
        <v>3016</v>
      </c>
      <c r="G706" s="374" t="s">
        <v>232</v>
      </c>
      <c r="H706" s="356" t="s">
        <v>757</v>
      </c>
      <c r="I706" s="357">
        <v>42213</v>
      </c>
      <c r="J706" s="357">
        <v>42217</v>
      </c>
      <c r="K706" s="357">
        <v>42582</v>
      </c>
      <c r="L706" s="356" t="s">
        <v>208</v>
      </c>
      <c r="M706" s="356" t="s">
        <v>209</v>
      </c>
      <c r="N706" s="357">
        <v>42275</v>
      </c>
      <c r="O706" s="356" t="s">
        <v>210</v>
      </c>
      <c r="P706" s="356" t="s">
        <v>757</v>
      </c>
      <c r="Q706" s="356"/>
      <c r="R706" s="356" t="s">
        <v>211</v>
      </c>
      <c r="S706" s="356" t="s">
        <v>212</v>
      </c>
      <c r="T706" s="356" t="s">
        <v>1651</v>
      </c>
      <c r="U706" s="358">
        <v>0</v>
      </c>
      <c r="V706" s="356"/>
      <c r="W706" s="356">
        <v>141866</v>
      </c>
      <c r="X706" s="374" t="s">
        <v>30</v>
      </c>
      <c r="Y706" s="374" t="s">
        <v>232</v>
      </c>
    </row>
    <row r="707" spans="1:25" s="359" customFormat="1" x14ac:dyDescent="0.25">
      <c r="A707" s="374" t="s">
        <v>3262</v>
      </c>
      <c r="B707" s="374">
        <v>810923</v>
      </c>
      <c r="C707" s="374">
        <v>1</v>
      </c>
      <c r="D707" s="374"/>
      <c r="E707" s="374" t="s">
        <v>222</v>
      </c>
      <c r="F707" s="374" t="s">
        <v>3263</v>
      </c>
      <c r="G707" s="374" t="s">
        <v>462</v>
      </c>
      <c r="H707" s="356" t="s">
        <v>225</v>
      </c>
      <c r="I707" s="357">
        <v>42251</v>
      </c>
      <c r="J707" s="357">
        <v>42036</v>
      </c>
      <c r="K707" s="357">
        <v>42308</v>
      </c>
      <c r="L707" s="356" t="s">
        <v>208</v>
      </c>
      <c r="M707" s="356" t="s">
        <v>209</v>
      </c>
      <c r="N707" s="357">
        <v>42270</v>
      </c>
      <c r="O707" s="356" t="s">
        <v>210</v>
      </c>
      <c r="P707" s="356" t="s">
        <v>225</v>
      </c>
      <c r="Q707" s="356" t="s">
        <v>215</v>
      </c>
      <c r="R707" s="356" t="s">
        <v>211</v>
      </c>
      <c r="S707" s="356" t="s">
        <v>212</v>
      </c>
      <c r="T707" s="356" t="s">
        <v>333</v>
      </c>
      <c r="U707" s="360">
        <v>786290</v>
      </c>
      <c r="V707" s="361"/>
      <c r="W707" s="356">
        <v>53346</v>
      </c>
      <c r="X707" s="374" t="s">
        <v>30</v>
      </c>
      <c r="Y707" s="374" t="s">
        <v>276</v>
      </c>
    </row>
    <row r="708" spans="1:25" s="359" customFormat="1" x14ac:dyDescent="0.25">
      <c r="A708" s="374" t="s">
        <v>3264</v>
      </c>
      <c r="B708" s="374">
        <v>812946</v>
      </c>
      <c r="C708" s="374">
        <v>0</v>
      </c>
      <c r="D708" s="374"/>
      <c r="E708" s="374" t="s">
        <v>1579</v>
      </c>
      <c r="F708" s="374" t="s">
        <v>1580</v>
      </c>
      <c r="G708" s="374" t="s">
        <v>240</v>
      </c>
      <c r="H708" s="356" t="s">
        <v>634</v>
      </c>
      <c r="I708" s="357">
        <v>41953</v>
      </c>
      <c r="J708" s="357">
        <v>42227</v>
      </c>
      <c r="K708" s="357">
        <v>44054</v>
      </c>
      <c r="L708" s="356" t="s">
        <v>208</v>
      </c>
      <c r="M708" s="356" t="s">
        <v>209</v>
      </c>
      <c r="N708" s="357">
        <v>42270</v>
      </c>
      <c r="O708" s="356" t="s">
        <v>210</v>
      </c>
      <c r="P708" s="356" t="s">
        <v>634</v>
      </c>
      <c r="Q708" s="356" t="s">
        <v>215</v>
      </c>
      <c r="R708" s="356" t="s">
        <v>211</v>
      </c>
      <c r="S708" s="356" t="s">
        <v>212</v>
      </c>
      <c r="T708" s="356" t="s">
        <v>56</v>
      </c>
      <c r="U708" s="360">
        <v>1000000</v>
      </c>
      <c r="V708" s="356"/>
      <c r="W708" s="356">
        <v>578216</v>
      </c>
      <c r="X708" s="374" t="s">
        <v>30</v>
      </c>
      <c r="Y708" s="374" t="s">
        <v>2</v>
      </c>
    </row>
    <row r="709" spans="1:25" s="359" customFormat="1" x14ac:dyDescent="0.25">
      <c r="A709" s="374" t="s">
        <v>3265</v>
      </c>
      <c r="B709" s="374">
        <v>814260</v>
      </c>
      <c r="C709" s="374">
        <v>0</v>
      </c>
      <c r="D709" s="374"/>
      <c r="E709" s="374" t="s">
        <v>1709</v>
      </c>
      <c r="F709" s="374" t="s">
        <v>1710</v>
      </c>
      <c r="G709" s="374" t="s">
        <v>240</v>
      </c>
      <c r="H709" s="356" t="s">
        <v>634</v>
      </c>
      <c r="I709" s="357">
        <v>42109</v>
      </c>
      <c r="J709" s="357">
        <v>42109</v>
      </c>
      <c r="K709" s="357">
        <v>43936</v>
      </c>
      <c r="L709" s="356" t="s">
        <v>208</v>
      </c>
      <c r="M709" s="356" t="s">
        <v>209</v>
      </c>
      <c r="N709" s="357">
        <v>42270</v>
      </c>
      <c r="O709" s="356" t="s">
        <v>210</v>
      </c>
      <c r="P709" s="356" t="s">
        <v>634</v>
      </c>
      <c r="Q709" s="356" t="s">
        <v>215</v>
      </c>
      <c r="R709" s="356" t="s">
        <v>211</v>
      </c>
      <c r="S709" s="356" t="s">
        <v>212</v>
      </c>
      <c r="T709" s="356" t="s">
        <v>56</v>
      </c>
      <c r="U709" s="358">
        <v>0</v>
      </c>
      <c r="V709" s="356"/>
      <c r="W709" s="356">
        <v>69546</v>
      </c>
      <c r="X709" s="374" t="s">
        <v>30</v>
      </c>
      <c r="Y709" s="374" t="s">
        <v>2</v>
      </c>
    </row>
    <row r="710" spans="1:25" s="359" customFormat="1" x14ac:dyDescent="0.25">
      <c r="A710" s="374" t="s">
        <v>3266</v>
      </c>
      <c r="B710" s="374">
        <v>814689</v>
      </c>
      <c r="C710" s="374">
        <v>0</v>
      </c>
      <c r="D710" s="374"/>
      <c r="E710" s="374" t="s">
        <v>3267</v>
      </c>
      <c r="F710" s="374" t="s">
        <v>3268</v>
      </c>
      <c r="G710" s="374" t="s">
        <v>236</v>
      </c>
      <c r="H710" s="356" t="s">
        <v>214</v>
      </c>
      <c r="I710" s="357">
        <v>42152</v>
      </c>
      <c r="J710" s="357">
        <v>42125</v>
      </c>
      <c r="K710" s="356"/>
      <c r="L710" s="356" t="s">
        <v>208</v>
      </c>
      <c r="M710" s="356" t="s">
        <v>209</v>
      </c>
      <c r="N710" s="357">
        <v>42270</v>
      </c>
      <c r="O710" s="356" t="s">
        <v>210</v>
      </c>
      <c r="P710" s="356" t="s">
        <v>214</v>
      </c>
      <c r="Q710" s="356" t="s">
        <v>215</v>
      </c>
      <c r="R710" s="356" t="s">
        <v>211</v>
      </c>
      <c r="S710" s="356" t="s">
        <v>212</v>
      </c>
      <c r="T710" s="356" t="s">
        <v>56</v>
      </c>
      <c r="U710" s="360">
        <v>299000</v>
      </c>
      <c r="V710" s="356"/>
      <c r="W710" s="356">
        <v>568663</v>
      </c>
      <c r="X710" s="374" t="s">
        <v>30</v>
      </c>
      <c r="Y710" s="374" t="s">
        <v>8</v>
      </c>
    </row>
    <row r="711" spans="1:25" s="359" customFormat="1" x14ac:dyDescent="0.25">
      <c r="A711" s="374" t="s">
        <v>3269</v>
      </c>
      <c r="B711" s="374">
        <v>815016</v>
      </c>
      <c r="C711" s="374">
        <v>0</v>
      </c>
      <c r="D711" s="374"/>
      <c r="E711" s="374" t="s">
        <v>2185</v>
      </c>
      <c r="F711" s="374" t="s">
        <v>2186</v>
      </c>
      <c r="G711" s="374" t="s">
        <v>240</v>
      </c>
      <c r="H711" s="356" t="s">
        <v>1716</v>
      </c>
      <c r="I711" s="357">
        <v>42174</v>
      </c>
      <c r="J711" s="357">
        <v>42226</v>
      </c>
      <c r="K711" s="357">
        <v>44052</v>
      </c>
      <c r="L711" s="356" t="s">
        <v>208</v>
      </c>
      <c r="M711" s="356" t="s">
        <v>209</v>
      </c>
      <c r="N711" s="357">
        <v>42270</v>
      </c>
      <c r="O711" s="356" t="s">
        <v>210</v>
      </c>
      <c r="P711" s="356" t="s">
        <v>1716</v>
      </c>
      <c r="Q711" s="356" t="s">
        <v>215</v>
      </c>
      <c r="R711" s="356" t="s">
        <v>211</v>
      </c>
      <c r="S711" s="356" t="s">
        <v>355</v>
      </c>
      <c r="T711" s="356" t="s">
        <v>56</v>
      </c>
      <c r="U711" s="360">
        <v>2000000</v>
      </c>
      <c r="V711" s="356"/>
      <c r="W711" s="356">
        <v>59142</v>
      </c>
      <c r="X711" s="374" t="s">
        <v>30</v>
      </c>
      <c r="Y711" s="374" t="s">
        <v>2</v>
      </c>
    </row>
    <row r="712" spans="1:25" s="359" customFormat="1" x14ac:dyDescent="0.25">
      <c r="A712" s="374" t="s">
        <v>3270</v>
      </c>
      <c r="B712" s="374">
        <v>815085</v>
      </c>
      <c r="C712" s="374">
        <v>0</v>
      </c>
      <c r="D712" s="374"/>
      <c r="E712" s="374" t="s">
        <v>3271</v>
      </c>
      <c r="F712" s="374" t="s">
        <v>3272</v>
      </c>
      <c r="G712" s="374" t="s">
        <v>236</v>
      </c>
      <c r="H712" s="356" t="s">
        <v>214</v>
      </c>
      <c r="I712" s="357">
        <v>42180</v>
      </c>
      <c r="J712" s="357">
        <v>42125</v>
      </c>
      <c r="K712" s="356"/>
      <c r="L712" s="356" t="s">
        <v>208</v>
      </c>
      <c r="M712" s="356" t="s">
        <v>209</v>
      </c>
      <c r="N712" s="357">
        <v>42270</v>
      </c>
      <c r="O712" s="356" t="s">
        <v>210</v>
      </c>
      <c r="P712" s="356" t="s">
        <v>214</v>
      </c>
      <c r="Q712" s="356" t="s">
        <v>215</v>
      </c>
      <c r="R712" s="356" t="s">
        <v>211</v>
      </c>
      <c r="S712" s="356" t="s">
        <v>212</v>
      </c>
      <c r="T712" s="356" t="s">
        <v>56</v>
      </c>
      <c r="U712" s="360">
        <v>338000</v>
      </c>
      <c r="V712" s="356"/>
      <c r="W712" s="356">
        <v>146837</v>
      </c>
      <c r="X712" s="374" t="s">
        <v>30</v>
      </c>
      <c r="Y712" s="374" t="s">
        <v>8</v>
      </c>
    </row>
    <row r="713" spans="1:25" s="359" customFormat="1" x14ac:dyDescent="0.25">
      <c r="A713" s="374" t="s">
        <v>3273</v>
      </c>
      <c r="B713" s="374">
        <v>815099</v>
      </c>
      <c r="C713" s="374">
        <v>0</v>
      </c>
      <c r="D713" s="374"/>
      <c r="E713" s="374" t="s">
        <v>3274</v>
      </c>
      <c r="F713" s="374" t="s">
        <v>3275</v>
      </c>
      <c r="G713" s="374" t="s">
        <v>236</v>
      </c>
      <c r="H713" s="356" t="s">
        <v>214</v>
      </c>
      <c r="I713" s="357">
        <v>42181</v>
      </c>
      <c r="J713" s="357">
        <v>42125</v>
      </c>
      <c r="K713" s="356"/>
      <c r="L713" s="356" t="s">
        <v>208</v>
      </c>
      <c r="M713" s="356" t="s">
        <v>209</v>
      </c>
      <c r="N713" s="357">
        <v>42270</v>
      </c>
      <c r="O713" s="356" t="s">
        <v>210</v>
      </c>
      <c r="P713" s="356" t="s">
        <v>214</v>
      </c>
      <c r="Q713" s="356" t="s">
        <v>215</v>
      </c>
      <c r="R713" s="356" t="s">
        <v>211</v>
      </c>
      <c r="S713" s="356" t="s">
        <v>212</v>
      </c>
      <c r="T713" s="356" t="s">
        <v>56</v>
      </c>
      <c r="U713" s="360">
        <v>299000</v>
      </c>
      <c r="V713" s="356"/>
      <c r="W713" s="356"/>
      <c r="X713" s="374" t="s">
        <v>30</v>
      </c>
      <c r="Y713" s="374" t="s">
        <v>8</v>
      </c>
    </row>
    <row r="714" spans="1:25" s="359" customFormat="1" x14ac:dyDescent="0.25">
      <c r="A714" s="374" t="s">
        <v>3276</v>
      </c>
      <c r="B714" s="374">
        <v>815115</v>
      </c>
      <c r="C714" s="374">
        <v>0</v>
      </c>
      <c r="D714" s="374"/>
      <c r="E714" s="374" t="s">
        <v>3277</v>
      </c>
      <c r="F714" s="374" t="s">
        <v>3278</v>
      </c>
      <c r="G714" s="374" t="s">
        <v>462</v>
      </c>
      <c r="H714" s="356" t="s">
        <v>214</v>
      </c>
      <c r="I714" s="357">
        <v>42181</v>
      </c>
      <c r="J714" s="357">
        <v>42125</v>
      </c>
      <c r="K714" s="357">
        <v>43951</v>
      </c>
      <c r="L714" s="356" t="s">
        <v>208</v>
      </c>
      <c r="M714" s="356" t="s">
        <v>209</v>
      </c>
      <c r="N714" s="357">
        <v>42270</v>
      </c>
      <c r="O714" s="356" t="s">
        <v>210</v>
      </c>
      <c r="P714" s="356" t="s">
        <v>214</v>
      </c>
      <c r="Q714" s="356" t="s">
        <v>215</v>
      </c>
      <c r="R714" s="356" t="s">
        <v>211</v>
      </c>
      <c r="S714" s="356" t="s">
        <v>212</v>
      </c>
      <c r="T714" s="356" t="s">
        <v>56</v>
      </c>
      <c r="U714" s="360">
        <v>338000</v>
      </c>
      <c r="V714" s="356"/>
      <c r="W714" s="356">
        <v>61276</v>
      </c>
      <c r="X714" s="374" t="s">
        <v>30</v>
      </c>
      <c r="Y714" s="374" t="s">
        <v>3</v>
      </c>
    </row>
    <row r="715" spans="1:25" s="359" customFormat="1" x14ac:dyDescent="0.25">
      <c r="A715" s="374" t="s">
        <v>3279</v>
      </c>
      <c r="B715" s="374">
        <v>815237</v>
      </c>
      <c r="C715" s="374">
        <v>0</v>
      </c>
      <c r="D715" s="374"/>
      <c r="E715" s="374" t="s">
        <v>3280</v>
      </c>
      <c r="F715" s="374" t="s">
        <v>3281</v>
      </c>
      <c r="G715" s="374" t="s">
        <v>236</v>
      </c>
      <c r="H715" s="356" t="s">
        <v>214</v>
      </c>
      <c r="I715" s="357">
        <v>42201</v>
      </c>
      <c r="J715" s="357">
        <v>42200</v>
      </c>
      <c r="K715" s="356"/>
      <c r="L715" s="356" t="s">
        <v>208</v>
      </c>
      <c r="M715" s="356" t="s">
        <v>209</v>
      </c>
      <c r="N715" s="357">
        <v>42270</v>
      </c>
      <c r="O715" s="356" t="s">
        <v>210</v>
      </c>
      <c r="P715" s="356" t="s">
        <v>214</v>
      </c>
      <c r="Q715" s="356" t="s">
        <v>215</v>
      </c>
      <c r="R715" s="356" t="s">
        <v>211</v>
      </c>
      <c r="S715" s="356" t="s">
        <v>212</v>
      </c>
      <c r="T715" s="356" t="s">
        <v>56</v>
      </c>
      <c r="U715" s="360">
        <v>338000</v>
      </c>
      <c r="V715" s="356"/>
      <c r="W715" s="356">
        <v>146827</v>
      </c>
      <c r="X715" s="374" t="s">
        <v>30</v>
      </c>
      <c r="Y715" s="374" t="s">
        <v>8</v>
      </c>
    </row>
    <row r="716" spans="1:25" s="359" customFormat="1" x14ac:dyDescent="0.25">
      <c r="A716" s="374" t="s">
        <v>3282</v>
      </c>
      <c r="B716" s="374">
        <v>815445</v>
      </c>
      <c r="C716" s="374">
        <v>0</v>
      </c>
      <c r="D716" s="374"/>
      <c r="E716" s="374" t="s">
        <v>3070</v>
      </c>
      <c r="F716" s="374" t="s">
        <v>3071</v>
      </c>
      <c r="G716" s="374" t="s">
        <v>236</v>
      </c>
      <c r="H716" s="356" t="s">
        <v>214</v>
      </c>
      <c r="I716" s="357">
        <v>42235</v>
      </c>
      <c r="J716" s="357">
        <v>42214</v>
      </c>
      <c r="K716" s="356"/>
      <c r="L716" s="356" t="s">
        <v>208</v>
      </c>
      <c r="M716" s="356" t="s">
        <v>209</v>
      </c>
      <c r="N716" s="357">
        <v>42270</v>
      </c>
      <c r="O716" s="356" t="s">
        <v>210</v>
      </c>
      <c r="P716" s="356" t="s">
        <v>214</v>
      </c>
      <c r="Q716" s="356" t="s">
        <v>215</v>
      </c>
      <c r="R716" s="356" t="s">
        <v>211</v>
      </c>
      <c r="S716" s="356" t="s">
        <v>212</v>
      </c>
      <c r="T716" s="356" t="s">
        <v>56</v>
      </c>
      <c r="U716" s="360">
        <v>200200</v>
      </c>
      <c r="V716" s="356"/>
      <c r="W716" s="356"/>
      <c r="X716" s="374" t="s">
        <v>30</v>
      </c>
      <c r="Y716" s="374" t="s">
        <v>8</v>
      </c>
    </row>
    <row r="717" spans="1:25" s="359" customFormat="1" x14ac:dyDescent="0.25">
      <c r="A717" s="374" t="s">
        <v>3283</v>
      </c>
      <c r="B717" s="374">
        <v>815450</v>
      </c>
      <c r="C717" s="374">
        <v>0</v>
      </c>
      <c r="D717" s="374"/>
      <c r="E717" s="374" t="s">
        <v>3072</v>
      </c>
      <c r="F717" s="374" t="s">
        <v>3073</v>
      </c>
      <c r="G717" s="374" t="s">
        <v>462</v>
      </c>
      <c r="H717" s="356" t="s">
        <v>325</v>
      </c>
      <c r="I717" s="357">
        <v>42235</v>
      </c>
      <c r="J717" s="357">
        <v>42235</v>
      </c>
      <c r="K717" s="357">
        <v>44061</v>
      </c>
      <c r="L717" s="356" t="s">
        <v>208</v>
      </c>
      <c r="M717" s="356" t="s">
        <v>209</v>
      </c>
      <c r="N717" s="357">
        <v>42270</v>
      </c>
      <c r="O717" s="356" t="s">
        <v>210</v>
      </c>
      <c r="P717" s="356" t="s">
        <v>325</v>
      </c>
      <c r="Q717" s="356" t="s">
        <v>215</v>
      </c>
      <c r="R717" s="356" t="s">
        <v>211</v>
      </c>
      <c r="S717" s="356" t="s">
        <v>212</v>
      </c>
      <c r="T717" s="356" t="s">
        <v>56</v>
      </c>
      <c r="U717" s="358">
        <v>0</v>
      </c>
      <c r="V717" s="356"/>
      <c r="W717" s="356">
        <v>3973</v>
      </c>
      <c r="X717" s="374" t="s">
        <v>30</v>
      </c>
      <c r="Y717" s="374" t="s">
        <v>3</v>
      </c>
    </row>
    <row r="718" spans="1:25" s="359" customFormat="1" x14ac:dyDescent="0.25">
      <c r="A718" s="374" t="s">
        <v>3284</v>
      </c>
      <c r="B718" s="374">
        <v>815454</v>
      </c>
      <c r="C718" s="374">
        <v>0</v>
      </c>
      <c r="D718" s="374"/>
      <c r="E718" s="374" t="s">
        <v>3076</v>
      </c>
      <c r="F718" s="374" t="s">
        <v>3077</v>
      </c>
      <c r="G718" s="374" t="s">
        <v>462</v>
      </c>
      <c r="H718" s="356" t="s">
        <v>325</v>
      </c>
      <c r="I718" s="357">
        <v>42236</v>
      </c>
      <c r="J718" s="357">
        <v>42236</v>
      </c>
      <c r="K718" s="357">
        <v>44062</v>
      </c>
      <c r="L718" s="356" t="s">
        <v>208</v>
      </c>
      <c r="M718" s="356" t="s">
        <v>209</v>
      </c>
      <c r="N718" s="357">
        <v>42270</v>
      </c>
      <c r="O718" s="356" t="s">
        <v>210</v>
      </c>
      <c r="P718" s="356" t="s">
        <v>325</v>
      </c>
      <c r="Q718" s="356" t="s">
        <v>215</v>
      </c>
      <c r="R718" s="356" t="s">
        <v>211</v>
      </c>
      <c r="S718" s="356" t="s">
        <v>212</v>
      </c>
      <c r="T718" s="356" t="s">
        <v>56</v>
      </c>
      <c r="U718" s="358">
        <v>0</v>
      </c>
      <c r="V718" s="356"/>
      <c r="W718" s="356">
        <v>26125</v>
      </c>
      <c r="X718" s="374" t="s">
        <v>30</v>
      </c>
      <c r="Y718" s="374" t="s">
        <v>3</v>
      </c>
    </row>
    <row r="719" spans="1:25" s="359" customFormat="1" x14ac:dyDescent="0.25">
      <c r="A719" s="374" t="s">
        <v>3285</v>
      </c>
      <c r="B719" s="374">
        <v>815474</v>
      </c>
      <c r="C719" s="374">
        <v>0</v>
      </c>
      <c r="D719" s="374"/>
      <c r="E719" s="374" t="s">
        <v>3086</v>
      </c>
      <c r="F719" s="374" t="s">
        <v>954</v>
      </c>
      <c r="G719" s="374" t="s">
        <v>236</v>
      </c>
      <c r="H719" s="356" t="s">
        <v>214</v>
      </c>
      <c r="I719" s="357">
        <v>42236</v>
      </c>
      <c r="J719" s="357">
        <v>42217</v>
      </c>
      <c r="K719" s="356"/>
      <c r="L719" s="356" t="s">
        <v>208</v>
      </c>
      <c r="M719" s="356" t="s">
        <v>209</v>
      </c>
      <c r="N719" s="357">
        <v>42270</v>
      </c>
      <c r="O719" s="356" t="s">
        <v>210</v>
      </c>
      <c r="P719" s="356" t="s">
        <v>214</v>
      </c>
      <c r="Q719" s="356" t="s">
        <v>215</v>
      </c>
      <c r="R719" s="356" t="s">
        <v>211</v>
      </c>
      <c r="S719" s="356" t="s">
        <v>212</v>
      </c>
      <c r="T719" s="356" t="s">
        <v>56</v>
      </c>
      <c r="U719" s="360">
        <v>299000</v>
      </c>
      <c r="V719" s="356"/>
      <c r="W719" s="356">
        <v>235950</v>
      </c>
      <c r="X719" s="374" t="s">
        <v>30</v>
      </c>
      <c r="Y719" s="374" t="s">
        <v>8</v>
      </c>
    </row>
    <row r="720" spans="1:25" s="359" customFormat="1" x14ac:dyDescent="0.25">
      <c r="A720" s="374" t="s">
        <v>3286</v>
      </c>
      <c r="B720" s="374">
        <v>815479</v>
      </c>
      <c r="C720" s="374">
        <v>0</v>
      </c>
      <c r="D720" s="374"/>
      <c r="E720" s="374" t="s">
        <v>2609</v>
      </c>
      <c r="F720" s="374" t="s">
        <v>3087</v>
      </c>
      <c r="G720" s="374" t="s">
        <v>236</v>
      </c>
      <c r="H720" s="356" t="s">
        <v>214</v>
      </c>
      <c r="I720" s="357">
        <v>42236</v>
      </c>
      <c r="J720" s="357">
        <v>42217</v>
      </c>
      <c r="K720" s="356"/>
      <c r="L720" s="356" t="s">
        <v>208</v>
      </c>
      <c r="M720" s="356" t="s">
        <v>209</v>
      </c>
      <c r="N720" s="357">
        <v>42270</v>
      </c>
      <c r="O720" s="356" t="s">
        <v>210</v>
      </c>
      <c r="P720" s="356" t="s">
        <v>214</v>
      </c>
      <c r="Q720" s="356" t="s">
        <v>215</v>
      </c>
      <c r="R720" s="356" t="s">
        <v>211</v>
      </c>
      <c r="S720" s="356" t="s">
        <v>212</v>
      </c>
      <c r="T720" s="356" t="s">
        <v>56</v>
      </c>
      <c r="U720" s="360">
        <v>208000</v>
      </c>
      <c r="V720" s="356"/>
      <c r="W720" s="356"/>
      <c r="X720" s="374" t="s">
        <v>30</v>
      </c>
      <c r="Y720" s="374" t="s">
        <v>8</v>
      </c>
    </row>
    <row r="721" spans="1:25" s="359" customFormat="1" x14ac:dyDescent="0.25">
      <c r="A721" s="374" t="s">
        <v>3287</v>
      </c>
      <c r="B721" s="374">
        <v>815490</v>
      </c>
      <c r="C721" s="374">
        <v>0</v>
      </c>
      <c r="D721" s="374"/>
      <c r="E721" s="374" t="s">
        <v>2597</v>
      </c>
      <c r="F721" s="374" t="s">
        <v>3089</v>
      </c>
      <c r="G721" s="374" t="s">
        <v>236</v>
      </c>
      <c r="H721" s="356" t="s">
        <v>214</v>
      </c>
      <c r="I721" s="357">
        <v>42240</v>
      </c>
      <c r="J721" s="357">
        <v>42217</v>
      </c>
      <c r="K721" s="356"/>
      <c r="L721" s="356" t="s">
        <v>208</v>
      </c>
      <c r="M721" s="356" t="s">
        <v>209</v>
      </c>
      <c r="N721" s="357">
        <v>42270</v>
      </c>
      <c r="O721" s="356" t="s">
        <v>210</v>
      </c>
      <c r="P721" s="356" t="s">
        <v>214</v>
      </c>
      <c r="Q721" s="356" t="s">
        <v>215</v>
      </c>
      <c r="R721" s="356" t="s">
        <v>211</v>
      </c>
      <c r="S721" s="356" t="s">
        <v>212</v>
      </c>
      <c r="T721" s="356" t="s">
        <v>56</v>
      </c>
      <c r="U721" s="360">
        <v>208000</v>
      </c>
      <c r="V721" s="356"/>
      <c r="W721" s="356"/>
      <c r="X721" s="374" t="s">
        <v>30</v>
      </c>
      <c r="Y721" s="374" t="s">
        <v>8</v>
      </c>
    </row>
    <row r="722" spans="1:25" s="359" customFormat="1" x14ac:dyDescent="0.25">
      <c r="A722" s="374" t="s">
        <v>3288</v>
      </c>
      <c r="B722" s="374">
        <v>815527</v>
      </c>
      <c r="C722" s="374">
        <v>0</v>
      </c>
      <c r="D722" s="374"/>
      <c r="E722" s="374" t="s">
        <v>2553</v>
      </c>
      <c r="F722" s="374" t="s">
        <v>3093</v>
      </c>
      <c r="G722" s="374" t="s">
        <v>236</v>
      </c>
      <c r="H722" s="356" t="s">
        <v>214</v>
      </c>
      <c r="I722" s="357">
        <v>42241</v>
      </c>
      <c r="J722" s="357">
        <v>42217</v>
      </c>
      <c r="K722" s="356"/>
      <c r="L722" s="356" t="s">
        <v>208</v>
      </c>
      <c r="M722" s="356" t="s">
        <v>209</v>
      </c>
      <c r="N722" s="357">
        <v>42270</v>
      </c>
      <c r="O722" s="356" t="s">
        <v>210</v>
      </c>
      <c r="P722" s="356" t="s">
        <v>214</v>
      </c>
      <c r="Q722" s="356" t="s">
        <v>215</v>
      </c>
      <c r="R722" s="356" t="s">
        <v>211</v>
      </c>
      <c r="S722" s="356" t="s">
        <v>212</v>
      </c>
      <c r="T722" s="356" t="s">
        <v>56</v>
      </c>
      <c r="U722" s="360">
        <v>260000</v>
      </c>
      <c r="V722" s="356"/>
      <c r="W722" s="356"/>
      <c r="X722" s="374" t="s">
        <v>30</v>
      </c>
      <c r="Y722" s="374" t="s">
        <v>8</v>
      </c>
    </row>
    <row r="723" spans="1:25" s="359" customFormat="1" x14ac:dyDescent="0.25">
      <c r="A723" s="374" t="s">
        <v>3289</v>
      </c>
      <c r="B723" s="374">
        <v>815545</v>
      </c>
      <c r="C723" s="374">
        <v>0</v>
      </c>
      <c r="D723" s="374"/>
      <c r="E723" s="374" t="s">
        <v>3098</v>
      </c>
      <c r="F723" s="374" t="s">
        <v>3106</v>
      </c>
      <c r="G723" s="374" t="s">
        <v>462</v>
      </c>
      <c r="H723" s="356" t="s">
        <v>225</v>
      </c>
      <c r="I723" s="357">
        <v>42242</v>
      </c>
      <c r="J723" s="357">
        <v>42262</v>
      </c>
      <c r="K723" s="357">
        <v>44088</v>
      </c>
      <c r="L723" s="356" t="s">
        <v>208</v>
      </c>
      <c r="M723" s="356" t="s">
        <v>209</v>
      </c>
      <c r="N723" s="357">
        <v>42270</v>
      </c>
      <c r="O723" s="356" t="s">
        <v>210</v>
      </c>
      <c r="P723" s="356" t="s">
        <v>225</v>
      </c>
      <c r="Q723" s="356" t="s">
        <v>215</v>
      </c>
      <c r="R723" s="356" t="s">
        <v>211</v>
      </c>
      <c r="S723" s="356" t="s">
        <v>212</v>
      </c>
      <c r="T723" s="356" t="s">
        <v>56</v>
      </c>
      <c r="U723" s="360">
        <v>1000000</v>
      </c>
      <c r="V723" s="356"/>
      <c r="W723" s="356">
        <v>1721</v>
      </c>
      <c r="X723" s="374" t="s">
        <v>30</v>
      </c>
      <c r="Y723" s="374" t="s">
        <v>3</v>
      </c>
    </row>
    <row r="724" spans="1:25" s="359" customFormat="1" x14ac:dyDescent="0.25">
      <c r="A724" s="374" t="s">
        <v>3290</v>
      </c>
      <c r="B724" s="374">
        <v>815555</v>
      </c>
      <c r="C724" s="374">
        <v>0</v>
      </c>
      <c r="D724" s="374"/>
      <c r="E724" s="374" t="s">
        <v>2321</v>
      </c>
      <c r="F724" s="374" t="s">
        <v>3110</v>
      </c>
      <c r="G724" s="374" t="s">
        <v>236</v>
      </c>
      <c r="H724" s="356" t="s">
        <v>214</v>
      </c>
      <c r="I724" s="357">
        <v>42242</v>
      </c>
      <c r="J724" s="357">
        <v>42217</v>
      </c>
      <c r="K724" s="356"/>
      <c r="L724" s="356" t="s">
        <v>208</v>
      </c>
      <c r="M724" s="356" t="s">
        <v>209</v>
      </c>
      <c r="N724" s="357">
        <v>42270</v>
      </c>
      <c r="O724" s="356" t="s">
        <v>210</v>
      </c>
      <c r="P724" s="356" t="s">
        <v>214</v>
      </c>
      <c r="Q724" s="356" t="s">
        <v>215</v>
      </c>
      <c r="R724" s="356" t="s">
        <v>211</v>
      </c>
      <c r="S724" s="356" t="s">
        <v>212</v>
      </c>
      <c r="T724" s="356" t="s">
        <v>56</v>
      </c>
      <c r="U724" s="360">
        <v>260000</v>
      </c>
      <c r="V724" s="356"/>
      <c r="W724" s="356">
        <v>608437</v>
      </c>
      <c r="X724" s="374" t="s">
        <v>30</v>
      </c>
      <c r="Y724" s="374" t="s">
        <v>8</v>
      </c>
    </row>
    <row r="725" spans="1:25" s="359" customFormat="1" x14ac:dyDescent="0.25">
      <c r="A725" s="374" t="s">
        <v>3291</v>
      </c>
      <c r="B725" s="374">
        <v>815647</v>
      </c>
      <c r="C725" s="374">
        <v>0</v>
      </c>
      <c r="D725" s="374"/>
      <c r="E725" s="374" t="s">
        <v>2306</v>
      </c>
      <c r="F725" s="374" t="s">
        <v>3292</v>
      </c>
      <c r="G725" s="374" t="s">
        <v>236</v>
      </c>
      <c r="H725" s="356" t="s">
        <v>214</v>
      </c>
      <c r="I725" s="357">
        <v>42251</v>
      </c>
      <c r="J725" s="357">
        <v>42217</v>
      </c>
      <c r="K725" s="356"/>
      <c r="L725" s="356" t="s">
        <v>208</v>
      </c>
      <c r="M725" s="356" t="s">
        <v>209</v>
      </c>
      <c r="N725" s="357">
        <v>42270</v>
      </c>
      <c r="O725" s="356" t="s">
        <v>210</v>
      </c>
      <c r="P725" s="356" t="s">
        <v>214</v>
      </c>
      <c r="Q725" s="356" t="s">
        <v>215</v>
      </c>
      <c r="R725" s="356" t="s">
        <v>211</v>
      </c>
      <c r="S725" s="356" t="s">
        <v>212</v>
      </c>
      <c r="T725" s="356" t="s">
        <v>56</v>
      </c>
      <c r="U725" s="360">
        <v>299000</v>
      </c>
      <c r="V725" s="356"/>
      <c r="W725" s="356">
        <v>588874</v>
      </c>
      <c r="X725" s="374" t="s">
        <v>30</v>
      </c>
      <c r="Y725" s="374" t="s">
        <v>8</v>
      </c>
    </row>
    <row r="726" spans="1:25" s="359" customFormat="1" x14ac:dyDescent="0.25">
      <c r="A726" s="374" t="s">
        <v>3293</v>
      </c>
      <c r="B726" s="374">
        <v>814713</v>
      </c>
      <c r="C726" s="374">
        <v>0</v>
      </c>
      <c r="D726" s="374"/>
      <c r="E726" s="374" t="s">
        <v>2171</v>
      </c>
      <c r="F726" s="374" t="s">
        <v>3294</v>
      </c>
      <c r="G726" s="374" t="s">
        <v>577</v>
      </c>
      <c r="H726" s="356" t="s">
        <v>757</v>
      </c>
      <c r="I726" s="357">
        <v>42153</v>
      </c>
      <c r="J726" s="357">
        <v>42153</v>
      </c>
      <c r="K726" s="356"/>
      <c r="L726" s="356" t="s">
        <v>208</v>
      </c>
      <c r="M726" s="356" t="s">
        <v>209</v>
      </c>
      <c r="N726" s="357">
        <v>42269</v>
      </c>
      <c r="O726" s="356" t="s">
        <v>210</v>
      </c>
      <c r="P726" s="356" t="s">
        <v>757</v>
      </c>
      <c r="Q726" s="356" t="s">
        <v>215</v>
      </c>
      <c r="R726" s="356" t="s">
        <v>211</v>
      </c>
      <c r="S726" s="356" t="s">
        <v>212</v>
      </c>
      <c r="T726" s="356" t="s">
        <v>333</v>
      </c>
      <c r="U726" s="360">
        <v>3000000</v>
      </c>
      <c r="V726" s="356"/>
      <c r="W726" s="356">
        <v>756013</v>
      </c>
      <c r="X726" s="374" t="s">
        <v>30</v>
      </c>
      <c r="Y726" s="374" t="s">
        <v>7</v>
      </c>
    </row>
    <row r="727" spans="1:25" s="359" customFormat="1" x14ac:dyDescent="0.25">
      <c r="A727" s="374" t="s">
        <v>3295</v>
      </c>
      <c r="B727" s="374">
        <v>815456</v>
      </c>
      <c r="C727" s="374">
        <v>0</v>
      </c>
      <c r="D727" s="374"/>
      <c r="E727" s="374" t="s">
        <v>3080</v>
      </c>
      <c r="F727" s="374" t="s">
        <v>3081</v>
      </c>
      <c r="G727" s="374" t="s">
        <v>462</v>
      </c>
      <c r="H727" s="356" t="s">
        <v>325</v>
      </c>
      <c r="I727" s="357">
        <v>42236</v>
      </c>
      <c r="J727" s="357">
        <v>42236</v>
      </c>
      <c r="K727" s="357">
        <v>44062</v>
      </c>
      <c r="L727" s="356" t="s">
        <v>208</v>
      </c>
      <c r="M727" s="356" t="s">
        <v>209</v>
      </c>
      <c r="N727" s="357">
        <v>42268</v>
      </c>
      <c r="O727" s="356" t="s">
        <v>210</v>
      </c>
      <c r="P727" s="356" t="s">
        <v>325</v>
      </c>
      <c r="Q727" s="356" t="s">
        <v>215</v>
      </c>
      <c r="R727" s="356" t="s">
        <v>211</v>
      </c>
      <c r="S727" s="356" t="s">
        <v>212</v>
      </c>
      <c r="T727" s="356" t="s">
        <v>56</v>
      </c>
      <c r="U727" s="358">
        <v>0</v>
      </c>
      <c r="V727" s="356"/>
      <c r="W727" s="356">
        <v>19471</v>
      </c>
      <c r="X727" s="374" t="s">
        <v>30</v>
      </c>
      <c r="Y727" s="374" t="s">
        <v>3</v>
      </c>
    </row>
    <row r="728" spans="1:25" s="359" customFormat="1" x14ac:dyDescent="0.25">
      <c r="A728" s="374" t="s">
        <v>3296</v>
      </c>
      <c r="B728" s="374">
        <v>815638</v>
      </c>
      <c r="C728" s="374">
        <v>0</v>
      </c>
      <c r="D728" s="374"/>
      <c r="E728" s="374" t="s">
        <v>2464</v>
      </c>
      <c r="F728" s="374" t="s">
        <v>3297</v>
      </c>
      <c r="G728" s="374" t="s">
        <v>236</v>
      </c>
      <c r="H728" s="356" t="s">
        <v>214</v>
      </c>
      <c r="I728" s="357">
        <v>42251</v>
      </c>
      <c r="J728" s="357">
        <v>42217</v>
      </c>
      <c r="K728" s="356"/>
      <c r="L728" s="356" t="s">
        <v>208</v>
      </c>
      <c r="M728" s="356" t="s">
        <v>209</v>
      </c>
      <c r="N728" s="357">
        <v>42265</v>
      </c>
      <c r="O728" s="356" t="s">
        <v>210</v>
      </c>
      <c r="P728" s="356" t="s">
        <v>214</v>
      </c>
      <c r="Q728" s="356" t="s">
        <v>215</v>
      </c>
      <c r="R728" s="356" t="s">
        <v>211</v>
      </c>
      <c r="S728" s="356" t="s">
        <v>212</v>
      </c>
      <c r="T728" s="356" t="s">
        <v>56</v>
      </c>
      <c r="U728" s="360">
        <v>299000</v>
      </c>
      <c r="V728" s="356"/>
      <c r="W728" s="356"/>
      <c r="X728" s="374" t="s">
        <v>30</v>
      </c>
      <c r="Y728" s="374" t="s">
        <v>8</v>
      </c>
    </row>
    <row r="729" spans="1:25" s="359" customFormat="1" x14ac:dyDescent="0.25">
      <c r="A729" s="374" t="s">
        <v>3298</v>
      </c>
      <c r="B729" s="374">
        <v>815748</v>
      </c>
      <c r="C729" s="374">
        <v>0</v>
      </c>
      <c r="D729" s="374"/>
      <c r="E729" s="374" t="s">
        <v>3299</v>
      </c>
      <c r="F729" s="374" t="s">
        <v>3300</v>
      </c>
      <c r="G729" s="374" t="s">
        <v>236</v>
      </c>
      <c r="H729" s="356" t="s">
        <v>214</v>
      </c>
      <c r="I729" s="357">
        <v>42263</v>
      </c>
      <c r="J729" s="357">
        <v>42214</v>
      </c>
      <c r="K729" s="356"/>
      <c r="L729" s="356" t="s">
        <v>208</v>
      </c>
      <c r="M729" s="356" t="s">
        <v>209</v>
      </c>
      <c r="N729" s="357">
        <v>42265</v>
      </c>
      <c r="O729" s="356" t="s">
        <v>210</v>
      </c>
      <c r="P729" s="356" t="s">
        <v>214</v>
      </c>
      <c r="Q729" s="356" t="s">
        <v>215</v>
      </c>
      <c r="R729" s="356" t="s">
        <v>211</v>
      </c>
      <c r="S729" s="356" t="s">
        <v>212</v>
      </c>
      <c r="T729" s="356" t="s">
        <v>56</v>
      </c>
      <c r="U729" s="360">
        <v>299000</v>
      </c>
      <c r="V729" s="356"/>
      <c r="W729" s="356">
        <v>352798</v>
      </c>
      <c r="X729" s="374" t="s">
        <v>30</v>
      </c>
      <c r="Y729" s="374" t="s">
        <v>8</v>
      </c>
    </row>
    <row r="730" spans="1:25" s="359" customFormat="1" x14ac:dyDescent="0.25">
      <c r="A730" s="374" t="s">
        <v>3301</v>
      </c>
      <c r="B730" s="374">
        <v>804066</v>
      </c>
      <c r="C730" s="374">
        <v>2</v>
      </c>
      <c r="D730" s="374"/>
      <c r="E730" s="374" t="s">
        <v>3024</v>
      </c>
      <c r="F730" s="374" t="s">
        <v>3025</v>
      </c>
      <c r="G730" s="374" t="s">
        <v>462</v>
      </c>
      <c r="H730" s="356" t="s">
        <v>757</v>
      </c>
      <c r="I730" s="357">
        <v>42223</v>
      </c>
      <c r="J730" s="357">
        <v>42233</v>
      </c>
      <c r="K730" s="357">
        <v>42285</v>
      </c>
      <c r="L730" s="356" t="s">
        <v>208</v>
      </c>
      <c r="M730" s="356" t="s">
        <v>209</v>
      </c>
      <c r="N730" s="357">
        <v>42261</v>
      </c>
      <c r="O730" s="356" t="s">
        <v>210</v>
      </c>
      <c r="P730" s="356" t="s">
        <v>757</v>
      </c>
      <c r="Q730" s="356" t="s">
        <v>1857</v>
      </c>
      <c r="R730" s="356" t="s">
        <v>211</v>
      </c>
      <c r="S730" s="356" t="s">
        <v>350</v>
      </c>
      <c r="T730" s="356" t="s">
        <v>56</v>
      </c>
      <c r="U730" s="358">
        <v>0</v>
      </c>
      <c r="V730" s="356"/>
      <c r="W730" s="356"/>
      <c r="X730" s="374" t="s">
        <v>30</v>
      </c>
      <c r="Y730" s="374" t="s">
        <v>276</v>
      </c>
    </row>
    <row r="731" spans="1:25" s="359" customFormat="1" x14ac:dyDescent="0.25">
      <c r="A731" s="374" t="s">
        <v>3302</v>
      </c>
      <c r="B731" s="374">
        <v>804447</v>
      </c>
      <c r="C731" s="374">
        <v>1</v>
      </c>
      <c r="D731" s="374"/>
      <c r="E731" s="374" t="s">
        <v>1623</v>
      </c>
      <c r="F731" s="374" t="s">
        <v>1624</v>
      </c>
      <c r="G731" s="374" t="s">
        <v>240</v>
      </c>
      <c r="H731" s="356" t="s">
        <v>242</v>
      </c>
      <c r="I731" s="357">
        <v>41843</v>
      </c>
      <c r="J731" s="357">
        <v>40787</v>
      </c>
      <c r="K731" s="357">
        <v>44440</v>
      </c>
      <c r="L731" s="356" t="s">
        <v>208</v>
      </c>
      <c r="M731" s="356" t="s">
        <v>209</v>
      </c>
      <c r="N731" s="357">
        <v>42261</v>
      </c>
      <c r="O731" s="356" t="s">
        <v>210</v>
      </c>
      <c r="P731" s="356" t="s">
        <v>242</v>
      </c>
      <c r="Q731" s="356" t="s">
        <v>1857</v>
      </c>
      <c r="R731" s="356" t="s">
        <v>363</v>
      </c>
      <c r="S731" s="356"/>
      <c r="T731" s="356" t="s">
        <v>56</v>
      </c>
      <c r="U731" s="360">
        <v>750000</v>
      </c>
      <c r="V731" s="356"/>
      <c r="W731" s="356">
        <v>14405</v>
      </c>
      <c r="X731" s="374" t="s">
        <v>30</v>
      </c>
      <c r="Y731" s="374" t="s">
        <v>2</v>
      </c>
    </row>
    <row r="732" spans="1:25" s="359" customFormat="1" x14ac:dyDescent="0.25">
      <c r="A732" s="374" t="s">
        <v>3303</v>
      </c>
      <c r="B732" s="374">
        <v>804947</v>
      </c>
      <c r="C732" s="374">
        <v>1</v>
      </c>
      <c r="D732" s="374"/>
      <c r="E732" s="374" t="s">
        <v>3304</v>
      </c>
      <c r="F732" s="374" t="s">
        <v>3305</v>
      </c>
      <c r="G732" s="374" t="s">
        <v>462</v>
      </c>
      <c r="H732" s="356" t="s">
        <v>757</v>
      </c>
      <c r="I732" s="357">
        <v>42247</v>
      </c>
      <c r="J732" s="357">
        <v>42248</v>
      </c>
      <c r="K732" s="357">
        <v>42689</v>
      </c>
      <c r="L732" s="356" t="s">
        <v>208</v>
      </c>
      <c r="M732" s="356" t="s">
        <v>209</v>
      </c>
      <c r="N732" s="357">
        <v>42261</v>
      </c>
      <c r="O732" s="356" t="s">
        <v>210</v>
      </c>
      <c r="P732" s="356" t="s">
        <v>757</v>
      </c>
      <c r="Q732" s="356" t="s">
        <v>1857</v>
      </c>
      <c r="R732" s="356" t="s">
        <v>211</v>
      </c>
      <c r="S732" s="356" t="s">
        <v>212</v>
      </c>
      <c r="T732" s="356" t="s">
        <v>56</v>
      </c>
      <c r="U732" s="360">
        <v>250000</v>
      </c>
      <c r="V732" s="356"/>
      <c r="W732" s="356">
        <v>169542</v>
      </c>
      <c r="X732" s="374" t="s">
        <v>30</v>
      </c>
      <c r="Y732" s="374" t="s">
        <v>276</v>
      </c>
    </row>
    <row r="733" spans="1:25" s="359" customFormat="1" x14ac:dyDescent="0.25">
      <c r="A733" s="374" t="s">
        <v>3306</v>
      </c>
      <c r="B733" s="374">
        <v>808096</v>
      </c>
      <c r="C733" s="374">
        <v>2</v>
      </c>
      <c r="D733" s="374"/>
      <c r="E733" s="374" t="s">
        <v>2977</v>
      </c>
      <c r="F733" s="374" t="s">
        <v>2978</v>
      </c>
      <c r="G733" s="374" t="s">
        <v>462</v>
      </c>
      <c r="H733" s="356" t="s">
        <v>757</v>
      </c>
      <c r="I733" s="357">
        <v>42214</v>
      </c>
      <c r="J733" s="357">
        <v>42233</v>
      </c>
      <c r="K733" s="357">
        <v>42336</v>
      </c>
      <c r="L733" s="356" t="s">
        <v>208</v>
      </c>
      <c r="M733" s="356" t="s">
        <v>209</v>
      </c>
      <c r="N733" s="357">
        <v>42261</v>
      </c>
      <c r="O733" s="356" t="s">
        <v>210</v>
      </c>
      <c r="P733" s="356" t="s">
        <v>757</v>
      </c>
      <c r="Q733" s="356" t="s">
        <v>2870</v>
      </c>
      <c r="R733" s="356" t="s">
        <v>211</v>
      </c>
      <c r="S733" s="356" t="s">
        <v>350</v>
      </c>
      <c r="T733" s="356" t="s">
        <v>1558</v>
      </c>
      <c r="U733" s="360">
        <v>220000</v>
      </c>
      <c r="V733" s="356"/>
      <c r="W733" s="356"/>
      <c r="X733" s="374" t="s">
        <v>30</v>
      </c>
      <c r="Y733" s="374" t="s">
        <v>276</v>
      </c>
    </row>
    <row r="734" spans="1:25" s="359" customFormat="1" x14ac:dyDescent="0.25">
      <c r="A734" s="374" t="s">
        <v>3307</v>
      </c>
      <c r="B734" s="374" t="s">
        <v>1765</v>
      </c>
      <c r="C734" s="374">
        <v>1</v>
      </c>
      <c r="D734" s="374"/>
      <c r="E734" s="374" t="s">
        <v>3040</v>
      </c>
      <c r="F734" s="374" t="s">
        <v>3041</v>
      </c>
      <c r="G734" s="374" t="s">
        <v>224</v>
      </c>
      <c r="H734" s="356" t="s">
        <v>341</v>
      </c>
      <c r="I734" s="357">
        <v>42241</v>
      </c>
      <c r="J734" s="357">
        <v>42248</v>
      </c>
      <c r="K734" s="357">
        <v>42613</v>
      </c>
      <c r="L734" s="356" t="s">
        <v>208</v>
      </c>
      <c r="M734" s="356" t="s">
        <v>209</v>
      </c>
      <c r="N734" s="357">
        <v>42258</v>
      </c>
      <c r="O734" s="356" t="s">
        <v>210</v>
      </c>
      <c r="P734" s="356" t="s">
        <v>341</v>
      </c>
      <c r="Q734" s="356" t="s">
        <v>211</v>
      </c>
      <c r="R734" s="356" t="s">
        <v>363</v>
      </c>
      <c r="S734" s="356" t="s">
        <v>212</v>
      </c>
      <c r="T734" s="356" t="s">
        <v>333</v>
      </c>
      <c r="U734" s="360">
        <v>11970</v>
      </c>
      <c r="V734" s="361"/>
      <c r="W734" s="356"/>
      <c r="X734" s="374" t="s">
        <v>30</v>
      </c>
      <c r="Y734" s="374" t="s">
        <v>4</v>
      </c>
    </row>
    <row r="735" spans="1:25" s="359" customFormat="1" x14ac:dyDescent="0.25">
      <c r="A735" s="374" t="s">
        <v>3308</v>
      </c>
      <c r="B735" s="374">
        <v>2739</v>
      </c>
      <c r="C735" s="374">
        <v>1</v>
      </c>
      <c r="D735" s="374"/>
      <c r="E735" s="374" t="s">
        <v>3309</v>
      </c>
      <c r="F735" s="374" t="s">
        <v>3310</v>
      </c>
      <c r="G735" s="374" t="s">
        <v>236</v>
      </c>
      <c r="H735" s="356" t="s">
        <v>214</v>
      </c>
      <c r="I735" s="357">
        <v>42215</v>
      </c>
      <c r="J735" s="357">
        <v>42083</v>
      </c>
      <c r="K735" s="357">
        <v>42448</v>
      </c>
      <c r="L735" s="356" t="s">
        <v>208</v>
      </c>
      <c r="M735" s="356" t="s">
        <v>209</v>
      </c>
      <c r="N735" s="357">
        <v>42257</v>
      </c>
      <c r="O735" s="356" t="s">
        <v>210</v>
      </c>
      <c r="P735" s="356" t="s">
        <v>214</v>
      </c>
      <c r="Q735" s="356" t="s">
        <v>215</v>
      </c>
      <c r="R735" s="356" t="s">
        <v>363</v>
      </c>
      <c r="S735" s="356" t="s">
        <v>212</v>
      </c>
      <c r="T735" s="356" t="s">
        <v>56</v>
      </c>
      <c r="U735" s="358">
        <v>0</v>
      </c>
      <c r="V735" s="356"/>
      <c r="W735" s="356">
        <v>795570</v>
      </c>
      <c r="X735" s="374" t="s">
        <v>30</v>
      </c>
      <c r="Y735" s="374" t="s">
        <v>8</v>
      </c>
    </row>
    <row r="736" spans="1:25" s="359" customFormat="1" x14ac:dyDescent="0.25">
      <c r="A736" s="374" t="s">
        <v>3311</v>
      </c>
      <c r="B736" s="374">
        <v>2840</v>
      </c>
      <c r="C736" s="374">
        <v>2</v>
      </c>
      <c r="D736" s="374"/>
      <c r="E736" s="374" t="s">
        <v>3312</v>
      </c>
      <c r="F736" s="374" t="s">
        <v>3313</v>
      </c>
      <c r="G736" s="374" t="s">
        <v>236</v>
      </c>
      <c r="H736" s="356" t="s">
        <v>214</v>
      </c>
      <c r="I736" s="357">
        <v>42215</v>
      </c>
      <c r="J736" s="357">
        <v>42083</v>
      </c>
      <c r="K736" s="357">
        <v>42448</v>
      </c>
      <c r="L736" s="356" t="s">
        <v>208</v>
      </c>
      <c r="M736" s="356" t="s">
        <v>209</v>
      </c>
      <c r="N736" s="357">
        <v>42257</v>
      </c>
      <c r="O736" s="356" t="s">
        <v>210</v>
      </c>
      <c r="P736" s="356" t="s">
        <v>214</v>
      </c>
      <c r="Q736" s="356" t="s">
        <v>215</v>
      </c>
      <c r="R736" s="356" t="s">
        <v>363</v>
      </c>
      <c r="S736" s="356" t="s">
        <v>212</v>
      </c>
      <c r="T736" s="356" t="s">
        <v>56</v>
      </c>
      <c r="U736" s="358">
        <v>0</v>
      </c>
      <c r="V736" s="356"/>
      <c r="W736" s="356">
        <v>821629</v>
      </c>
      <c r="X736" s="374" t="s">
        <v>30</v>
      </c>
      <c r="Y736" s="374" t="s">
        <v>8</v>
      </c>
    </row>
    <row r="737" spans="1:25" s="359" customFormat="1" x14ac:dyDescent="0.25">
      <c r="A737" s="374" t="s">
        <v>3314</v>
      </c>
      <c r="B737" s="374">
        <v>3451</v>
      </c>
      <c r="C737" s="374">
        <v>2</v>
      </c>
      <c r="D737" s="374"/>
      <c r="E737" s="374" t="s">
        <v>3315</v>
      </c>
      <c r="F737" s="374" t="s">
        <v>3316</v>
      </c>
      <c r="G737" s="374" t="s">
        <v>236</v>
      </c>
      <c r="H737" s="356" t="s">
        <v>214</v>
      </c>
      <c r="I737" s="357">
        <v>42215</v>
      </c>
      <c r="J737" s="357">
        <v>42083</v>
      </c>
      <c r="K737" s="357">
        <v>42448</v>
      </c>
      <c r="L737" s="356" t="s">
        <v>208</v>
      </c>
      <c r="M737" s="356" t="s">
        <v>209</v>
      </c>
      <c r="N737" s="357">
        <v>42257</v>
      </c>
      <c r="O737" s="356" t="s">
        <v>210</v>
      </c>
      <c r="P737" s="356" t="s">
        <v>214</v>
      </c>
      <c r="Q737" s="356" t="s">
        <v>215</v>
      </c>
      <c r="R737" s="356" t="s">
        <v>363</v>
      </c>
      <c r="S737" s="356" t="s">
        <v>212</v>
      </c>
      <c r="T737" s="356" t="s">
        <v>716</v>
      </c>
      <c r="U737" s="358">
        <v>0</v>
      </c>
      <c r="V737" s="356"/>
      <c r="W737" s="356">
        <v>144133</v>
      </c>
      <c r="X737" s="374" t="s">
        <v>30</v>
      </c>
      <c r="Y737" s="374" t="s">
        <v>8</v>
      </c>
    </row>
    <row r="738" spans="1:25" s="359" customFormat="1" x14ac:dyDescent="0.25">
      <c r="A738" s="374" t="s">
        <v>3317</v>
      </c>
      <c r="B738" s="374" t="s">
        <v>3318</v>
      </c>
      <c r="C738" s="374">
        <v>1</v>
      </c>
      <c r="D738" s="374"/>
      <c r="E738" s="374" t="s">
        <v>3319</v>
      </c>
      <c r="F738" s="374" t="s">
        <v>3320</v>
      </c>
      <c r="G738" s="374" t="s">
        <v>224</v>
      </c>
      <c r="H738" s="356" t="s">
        <v>214</v>
      </c>
      <c r="I738" s="357">
        <v>42215</v>
      </c>
      <c r="J738" s="357">
        <v>42083</v>
      </c>
      <c r="K738" s="357">
        <v>42448</v>
      </c>
      <c r="L738" s="356" t="s">
        <v>208</v>
      </c>
      <c r="M738" s="356" t="s">
        <v>209</v>
      </c>
      <c r="N738" s="357">
        <v>42257</v>
      </c>
      <c r="O738" s="356" t="s">
        <v>210</v>
      </c>
      <c r="P738" s="356" t="s">
        <v>214</v>
      </c>
      <c r="Q738" s="356" t="s">
        <v>215</v>
      </c>
      <c r="R738" s="356" t="s">
        <v>363</v>
      </c>
      <c r="S738" s="356" t="s">
        <v>212</v>
      </c>
      <c r="T738" s="356" t="s">
        <v>56</v>
      </c>
      <c r="U738" s="358">
        <v>0</v>
      </c>
      <c r="V738" s="356"/>
      <c r="W738" s="356"/>
      <c r="X738" s="374" t="s">
        <v>30</v>
      </c>
      <c r="Y738" s="374" t="s">
        <v>2191</v>
      </c>
    </row>
    <row r="739" spans="1:25" s="359" customFormat="1" x14ac:dyDescent="0.25">
      <c r="A739" s="374" t="s">
        <v>3321</v>
      </c>
      <c r="B739" s="374" t="s">
        <v>3322</v>
      </c>
      <c r="C739" s="374">
        <v>3</v>
      </c>
      <c r="D739" s="374"/>
      <c r="E739" s="374" t="s">
        <v>3323</v>
      </c>
      <c r="F739" s="374" t="s">
        <v>3324</v>
      </c>
      <c r="G739" s="374" t="s">
        <v>1825</v>
      </c>
      <c r="H739" s="356" t="s">
        <v>214</v>
      </c>
      <c r="I739" s="357">
        <v>42215</v>
      </c>
      <c r="J739" s="357">
        <v>42083</v>
      </c>
      <c r="K739" s="357">
        <v>42448</v>
      </c>
      <c r="L739" s="356" t="s">
        <v>208</v>
      </c>
      <c r="M739" s="356" t="s">
        <v>209</v>
      </c>
      <c r="N739" s="357">
        <v>42257</v>
      </c>
      <c r="O739" s="356" t="s">
        <v>210</v>
      </c>
      <c r="P739" s="356" t="s">
        <v>214</v>
      </c>
      <c r="Q739" s="356" t="s">
        <v>1857</v>
      </c>
      <c r="R739" s="356" t="s">
        <v>1857</v>
      </c>
      <c r="S739" s="356" t="s">
        <v>212</v>
      </c>
      <c r="T739" s="356" t="s">
        <v>717</v>
      </c>
      <c r="U739" s="360">
        <v>243100</v>
      </c>
      <c r="V739" s="356"/>
      <c r="W739" s="356"/>
      <c r="X739" s="374" t="s">
        <v>30</v>
      </c>
      <c r="Y739" s="374" t="s">
        <v>2191</v>
      </c>
    </row>
    <row r="740" spans="1:25" s="359" customFormat="1" x14ac:dyDescent="0.25">
      <c r="A740" s="374" t="s">
        <v>3325</v>
      </c>
      <c r="B740" s="374" t="s">
        <v>3326</v>
      </c>
      <c r="C740" s="374">
        <v>1</v>
      </c>
      <c r="D740" s="374"/>
      <c r="E740" s="374" t="s">
        <v>3327</v>
      </c>
      <c r="F740" s="374" t="s">
        <v>3328</v>
      </c>
      <c r="G740" s="374" t="s">
        <v>224</v>
      </c>
      <c r="H740" s="356" t="s">
        <v>214</v>
      </c>
      <c r="I740" s="357">
        <v>42212</v>
      </c>
      <c r="J740" s="357">
        <v>42096</v>
      </c>
      <c r="K740" s="357">
        <v>42460</v>
      </c>
      <c r="L740" s="356" t="s">
        <v>208</v>
      </c>
      <c r="M740" s="356" t="s">
        <v>209</v>
      </c>
      <c r="N740" s="357">
        <v>42257</v>
      </c>
      <c r="O740" s="356" t="s">
        <v>210</v>
      </c>
      <c r="P740" s="356" t="s">
        <v>214</v>
      </c>
      <c r="Q740" s="356" t="s">
        <v>215</v>
      </c>
      <c r="R740" s="356" t="s">
        <v>363</v>
      </c>
      <c r="S740" s="356" t="s">
        <v>212</v>
      </c>
      <c r="T740" s="356" t="s">
        <v>739</v>
      </c>
      <c r="U740" s="360">
        <v>358116</v>
      </c>
      <c r="V740" s="356"/>
      <c r="W740" s="356">
        <v>57193</v>
      </c>
      <c r="X740" s="374" t="s">
        <v>30</v>
      </c>
      <c r="Y740" s="374" t="s">
        <v>2191</v>
      </c>
    </row>
    <row r="741" spans="1:25" s="359" customFormat="1" x14ac:dyDescent="0.25">
      <c r="A741" s="374" t="s">
        <v>3329</v>
      </c>
      <c r="B741" s="374" t="s">
        <v>3330</v>
      </c>
      <c r="C741" s="374">
        <v>3</v>
      </c>
      <c r="D741" s="374"/>
      <c r="E741" s="374" t="s">
        <v>3331</v>
      </c>
      <c r="F741" s="374" t="s">
        <v>3332</v>
      </c>
      <c r="G741" s="374" t="s">
        <v>1825</v>
      </c>
      <c r="H741" s="356" t="s">
        <v>214</v>
      </c>
      <c r="I741" s="357">
        <v>42215</v>
      </c>
      <c r="J741" s="357">
        <v>42083</v>
      </c>
      <c r="K741" s="357">
        <v>42448</v>
      </c>
      <c r="L741" s="356" t="s">
        <v>208</v>
      </c>
      <c r="M741" s="356" t="s">
        <v>209</v>
      </c>
      <c r="N741" s="357">
        <v>42257</v>
      </c>
      <c r="O741" s="356" t="s">
        <v>210</v>
      </c>
      <c r="P741" s="356" t="s">
        <v>214</v>
      </c>
      <c r="Q741" s="356" t="s">
        <v>1857</v>
      </c>
      <c r="R741" s="356" t="s">
        <v>1857</v>
      </c>
      <c r="S741" s="356" t="s">
        <v>212</v>
      </c>
      <c r="T741" s="356" t="s">
        <v>56</v>
      </c>
      <c r="U741" s="360">
        <v>243100</v>
      </c>
      <c r="V741" s="356"/>
      <c r="W741" s="356"/>
      <c r="X741" s="374" t="s">
        <v>30</v>
      </c>
      <c r="Y741" s="374" t="s">
        <v>2191</v>
      </c>
    </row>
    <row r="742" spans="1:25" s="359" customFormat="1" x14ac:dyDescent="0.25">
      <c r="A742" s="374" t="s">
        <v>3333</v>
      </c>
      <c r="B742" s="374" t="s">
        <v>3334</v>
      </c>
      <c r="C742" s="374">
        <v>2</v>
      </c>
      <c r="D742" s="374"/>
      <c r="E742" s="374" t="s">
        <v>3335</v>
      </c>
      <c r="F742" s="374" t="s">
        <v>3336</v>
      </c>
      <c r="G742" s="374" t="s">
        <v>1825</v>
      </c>
      <c r="H742" s="356" t="s">
        <v>214</v>
      </c>
      <c r="I742" s="357">
        <v>42215</v>
      </c>
      <c r="J742" s="357">
        <v>42083</v>
      </c>
      <c r="K742" s="357">
        <v>42448</v>
      </c>
      <c r="L742" s="356" t="s">
        <v>208</v>
      </c>
      <c r="M742" s="356" t="s">
        <v>209</v>
      </c>
      <c r="N742" s="357">
        <v>42257</v>
      </c>
      <c r="O742" s="356" t="s">
        <v>210</v>
      </c>
      <c r="P742" s="356" t="s">
        <v>214</v>
      </c>
      <c r="Q742" s="356" t="s">
        <v>215</v>
      </c>
      <c r="R742" s="356" t="s">
        <v>211</v>
      </c>
      <c r="S742" s="356" t="s">
        <v>212</v>
      </c>
      <c r="T742" s="356" t="s">
        <v>56</v>
      </c>
      <c r="U742" s="360">
        <v>260000</v>
      </c>
      <c r="V742" s="356"/>
      <c r="W742" s="356"/>
      <c r="X742" s="374" t="s">
        <v>30</v>
      </c>
      <c r="Y742" s="374" t="s">
        <v>2191</v>
      </c>
    </row>
    <row r="743" spans="1:25" s="359" customFormat="1" x14ac:dyDescent="0.25">
      <c r="A743" s="374" t="s">
        <v>3337</v>
      </c>
      <c r="B743" s="374" t="s">
        <v>3338</v>
      </c>
      <c r="C743" s="374">
        <v>1</v>
      </c>
      <c r="D743" s="374"/>
      <c r="E743" s="374" t="s">
        <v>3339</v>
      </c>
      <c r="F743" s="374" t="s">
        <v>3340</v>
      </c>
      <c r="G743" s="374" t="s">
        <v>1825</v>
      </c>
      <c r="H743" s="356" t="s">
        <v>214</v>
      </c>
      <c r="I743" s="357">
        <v>42215</v>
      </c>
      <c r="J743" s="357">
        <v>42083</v>
      </c>
      <c r="K743" s="357">
        <v>42448</v>
      </c>
      <c r="L743" s="356" t="s">
        <v>208</v>
      </c>
      <c r="M743" s="356" t="s">
        <v>209</v>
      </c>
      <c r="N743" s="357">
        <v>42257</v>
      </c>
      <c r="O743" s="356" t="s">
        <v>210</v>
      </c>
      <c r="P743" s="356" t="s">
        <v>214</v>
      </c>
      <c r="Q743" s="356" t="s">
        <v>215</v>
      </c>
      <c r="R743" s="356" t="s">
        <v>363</v>
      </c>
      <c r="S743" s="356" t="s">
        <v>212</v>
      </c>
      <c r="T743" s="356" t="s">
        <v>56</v>
      </c>
      <c r="U743" s="358">
        <v>0</v>
      </c>
      <c r="V743" s="356"/>
      <c r="W743" s="356"/>
      <c r="X743" s="374" t="s">
        <v>30</v>
      </c>
      <c r="Y743" s="374" t="s">
        <v>2191</v>
      </c>
    </row>
    <row r="744" spans="1:25" s="359" customFormat="1" x14ac:dyDescent="0.25">
      <c r="A744" s="374" t="s">
        <v>3341</v>
      </c>
      <c r="B744" s="374" t="s">
        <v>3342</v>
      </c>
      <c r="C744" s="374">
        <v>1</v>
      </c>
      <c r="D744" s="374"/>
      <c r="E744" s="374" t="s">
        <v>3343</v>
      </c>
      <c r="F744" s="374" t="s">
        <v>3344</v>
      </c>
      <c r="G744" s="374" t="s">
        <v>1825</v>
      </c>
      <c r="H744" s="356" t="s">
        <v>214</v>
      </c>
      <c r="I744" s="357">
        <v>42215</v>
      </c>
      <c r="J744" s="357">
        <v>41498</v>
      </c>
      <c r="K744" s="357">
        <v>41863</v>
      </c>
      <c r="L744" s="356" t="s">
        <v>208</v>
      </c>
      <c r="M744" s="356" t="s">
        <v>209</v>
      </c>
      <c r="N744" s="357">
        <v>42257</v>
      </c>
      <c r="O744" s="356" t="s">
        <v>210</v>
      </c>
      <c r="P744" s="356" t="s">
        <v>214</v>
      </c>
      <c r="Q744" s="356" t="s">
        <v>215</v>
      </c>
      <c r="R744" s="356" t="s">
        <v>211</v>
      </c>
      <c r="S744" s="356" t="s">
        <v>212</v>
      </c>
      <c r="T744" s="356" t="s">
        <v>56</v>
      </c>
      <c r="U744" s="360">
        <v>260000</v>
      </c>
      <c r="V744" s="356"/>
      <c r="W744" s="356"/>
      <c r="X744" s="374" t="s">
        <v>30</v>
      </c>
      <c r="Y744" s="374" t="s">
        <v>2191</v>
      </c>
    </row>
    <row r="745" spans="1:25" s="359" customFormat="1" x14ac:dyDescent="0.25">
      <c r="A745" s="374" t="s">
        <v>3345</v>
      </c>
      <c r="B745" s="374" t="s">
        <v>3346</v>
      </c>
      <c r="C745" s="374">
        <v>1</v>
      </c>
      <c r="D745" s="374"/>
      <c r="E745" s="374" t="s">
        <v>3347</v>
      </c>
      <c r="F745" s="374" t="s">
        <v>3348</v>
      </c>
      <c r="G745" s="374" t="s">
        <v>1825</v>
      </c>
      <c r="H745" s="356" t="s">
        <v>214</v>
      </c>
      <c r="I745" s="357">
        <v>42215</v>
      </c>
      <c r="J745" s="357">
        <v>42083</v>
      </c>
      <c r="K745" s="357">
        <v>42448</v>
      </c>
      <c r="L745" s="356" t="s">
        <v>208</v>
      </c>
      <c r="M745" s="356" t="s">
        <v>209</v>
      </c>
      <c r="N745" s="357">
        <v>42257</v>
      </c>
      <c r="O745" s="356" t="s">
        <v>210</v>
      </c>
      <c r="P745" s="356" t="s">
        <v>214</v>
      </c>
      <c r="Q745" s="356" t="s">
        <v>215</v>
      </c>
      <c r="R745" s="356" t="s">
        <v>211</v>
      </c>
      <c r="S745" s="356" t="s">
        <v>212</v>
      </c>
      <c r="T745" s="356" t="s">
        <v>56</v>
      </c>
      <c r="U745" s="360">
        <v>286000</v>
      </c>
      <c r="V745" s="356"/>
      <c r="W745" s="356"/>
      <c r="X745" s="374" t="s">
        <v>30</v>
      </c>
      <c r="Y745" s="374" t="s">
        <v>2191</v>
      </c>
    </row>
    <row r="746" spans="1:25" s="359" customFormat="1" x14ac:dyDescent="0.25">
      <c r="A746" s="374" t="s">
        <v>3349</v>
      </c>
      <c r="B746" s="374" t="s">
        <v>3350</v>
      </c>
      <c r="C746" s="374">
        <v>1</v>
      </c>
      <c r="D746" s="374"/>
      <c r="E746" s="374" t="s">
        <v>3351</v>
      </c>
      <c r="F746" s="374" t="s">
        <v>3352</v>
      </c>
      <c r="G746" s="374" t="s">
        <v>1825</v>
      </c>
      <c r="H746" s="356" t="s">
        <v>214</v>
      </c>
      <c r="I746" s="357">
        <v>42215</v>
      </c>
      <c r="J746" s="357">
        <v>42083</v>
      </c>
      <c r="K746" s="357">
        <v>42448</v>
      </c>
      <c r="L746" s="356" t="s">
        <v>208</v>
      </c>
      <c r="M746" s="356" t="s">
        <v>209</v>
      </c>
      <c r="N746" s="357">
        <v>42257</v>
      </c>
      <c r="O746" s="356" t="s">
        <v>210</v>
      </c>
      <c r="P746" s="356" t="s">
        <v>214</v>
      </c>
      <c r="Q746" s="356" t="s">
        <v>215</v>
      </c>
      <c r="R746" s="356" t="s">
        <v>211</v>
      </c>
      <c r="S746" s="356" t="s">
        <v>212</v>
      </c>
      <c r="T746" s="356" t="s">
        <v>56</v>
      </c>
      <c r="U746" s="360">
        <v>286000</v>
      </c>
      <c r="V746" s="356"/>
      <c r="W746" s="356"/>
      <c r="X746" s="374" t="s">
        <v>30</v>
      </c>
      <c r="Y746" s="374" t="s">
        <v>2191</v>
      </c>
    </row>
    <row r="747" spans="1:25" s="359" customFormat="1" x14ac:dyDescent="0.25">
      <c r="A747" s="374" t="s">
        <v>3353</v>
      </c>
      <c r="B747" s="374" t="s">
        <v>3354</v>
      </c>
      <c r="C747" s="374">
        <v>1</v>
      </c>
      <c r="D747" s="374"/>
      <c r="E747" s="374" t="s">
        <v>3355</v>
      </c>
      <c r="F747" s="374" t="s">
        <v>3356</v>
      </c>
      <c r="G747" s="374" t="s">
        <v>1825</v>
      </c>
      <c r="H747" s="356" t="s">
        <v>214</v>
      </c>
      <c r="I747" s="357">
        <v>42215</v>
      </c>
      <c r="J747" s="357">
        <v>42083</v>
      </c>
      <c r="K747" s="357">
        <v>42448</v>
      </c>
      <c r="L747" s="356" t="s">
        <v>208</v>
      </c>
      <c r="M747" s="356" t="s">
        <v>209</v>
      </c>
      <c r="N747" s="357">
        <v>42257</v>
      </c>
      <c r="O747" s="356" t="s">
        <v>210</v>
      </c>
      <c r="P747" s="356" t="s">
        <v>214</v>
      </c>
      <c r="Q747" s="356" t="s">
        <v>215</v>
      </c>
      <c r="R747" s="356" t="s">
        <v>211</v>
      </c>
      <c r="S747" s="356" t="s">
        <v>212</v>
      </c>
      <c r="T747" s="356" t="s">
        <v>56</v>
      </c>
      <c r="U747" s="360">
        <v>286000</v>
      </c>
      <c r="V747" s="356"/>
      <c r="W747" s="356"/>
      <c r="X747" s="374" t="s">
        <v>30</v>
      </c>
      <c r="Y747" s="374" t="s">
        <v>2191</v>
      </c>
    </row>
    <row r="748" spans="1:25" s="359" customFormat="1" x14ac:dyDescent="0.25">
      <c r="A748" s="374" t="s">
        <v>3357</v>
      </c>
      <c r="B748" s="374" t="s">
        <v>3358</v>
      </c>
      <c r="C748" s="374">
        <v>1</v>
      </c>
      <c r="D748" s="374"/>
      <c r="E748" s="374" t="s">
        <v>3359</v>
      </c>
      <c r="F748" s="374" t="s">
        <v>3360</v>
      </c>
      <c r="G748" s="374" t="s">
        <v>1825</v>
      </c>
      <c r="H748" s="356" t="s">
        <v>214</v>
      </c>
      <c r="I748" s="357">
        <v>42215</v>
      </c>
      <c r="J748" s="357">
        <v>42083</v>
      </c>
      <c r="K748" s="357">
        <v>42448</v>
      </c>
      <c r="L748" s="356" t="s">
        <v>208</v>
      </c>
      <c r="M748" s="356" t="s">
        <v>209</v>
      </c>
      <c r="N748" s="357">
        <v>42257</v>
      </c>
      <c r="O748" s="356" t="s">
        <v>210</v>
      </c>
      <c r="P748" s="356" t="s">
        <v>214</v>
      </c>
      <c r="Q748" s="356" t="s">
        <v>215</v>
      </c>
      <c r="R748" s="356" t="s">
        <v>211</v>
      </c>
      <c r="S748" s="356" t="s">
        <v>212</v>
      </c>
      <c r="T748" s="356" t="s">
        <v>56</v>
      </c>
      <c r="U748" s="360">
        <v>260000</v>
      </c>
      <c r="V748" s="356"/>
      <c r="W748" s="356">
        <v>246603</v>
      </c>
      <c r="X748" s="374" t="s">
        <v>30</v>
      </c>
      <c r="Y748" s="374" t="s">
        <v>2191</v>
      </c>
    </row>
    <row r="749" spans="1:25" s="359" customFormat="1" x14ac:dyDescent="0.25">
      <c r="A749" s="374" t="s">
        <v>3361</v>
      </c>
      <c r="B749" s="374" t="s">
        <v>3362</v>
      </c>
      <c r="C749" s="374">
        <v>1</v>
      </c>
      <c r="D749" s="374"/>
      <c r="E749" s="374" t="s">
        <v>3363</v>
      </c>
      <c r="F749" s="374" t="s">
        <v>3364</v>
      </c>
      <c r="G749" s="374" t="s">
        <v>1825</v>
      </c>
      <c r="H749" s="356" t="s">
        <v>214</v>
      </c>
      <c r="I749" s="357">
        <v>42215</v>
      </c>
      <c r="J749" s="357">
        <v>42083</v>
      </c>
      <c r="K749" s="357">
        <v>42448</v>
      </c>
      <c r="L749" s="356" t="s">
        <v>208</v>
      </c>
      <c r="M749" s="356" t="s">
        <v>209</v>
      </c>
      <c r="N749" s="357">
        <v>42257</v>
      </c>
      <c r="O749" s="356" t="s">
        <v>210</v>
      </c>
      <c r="P749" s="356" t="s">
        <v>214</v>
      </c>
      <c r="Q749" s="356" t="s">
        <v>215</v>
      </c>
      <c r="R749" s="356" t="s">
        <v>211</v>
      </c>
      <c r="S749" s="356" t="s">
        <v>212</v>
      </c>
      <c r="T749" s="356" t="s">
        <v>56</v>
      </c>
      <c r="U749" s="360">
        <v>260000</v>
      </c>
      <c r="V749" s="356"/>
      <c r="W749" s="356"/>
      <c r="X749" s="374" t="s">
        <v>30</v>
      </c>
      <c r="Y749" s="374" t="s">
        <v>2191</v>
      </c>
    </row>
    <row r="750" spans="1:25" s="359" customFormat="1" x14ac:dyDescent="0.25">
      <c r="A750" s="374" t="s">
        <v>3365</v>
      </c>
      <c r="B750" s="374" t="s">
        <v>3366</v>
      </c>
      <c r="C750" s="374">
        <v>1</v>
      </c>
      <c r="D750" s="374"/>
      <c r="E750" s="374" t="s">
        <v>3367</v>
      </c>
      <c r="F750" s="374" t="s">
        <v>3368</v>
      </c>
      <c r="G750" s="374" t="s">
        <v>1825</v>
      </c>
      <c r="H750" s="356" t="s">
        <v>214</v>
      </c>
      <c r="I750" s="357">
        <v>42215</v>
      </c>
      <c r="J750" s="357">
        <v>42083</v>
      </c>
      <c r="K750" s="357">
        <v>42448</v>
      </c>
      <c r="L750" s="356" t="s">
        <v>208</v>
      </c>
      <c r="M750" s="356" t="s">
        <v>209</v>
      </c>
      <c r="N750" s="357">
        <v>42257</v>
      </c>
      <c r="O750" s="356" t="s">
        <v>210</v>
      </c>
      <c r="P750" s="356" t="s">
        <v>214</v>
      </c>
      <c r="Q750" s="356" t="s">
        <v>215</v>
      </c>
      <c r="R750" s="356" t="s">
        <v>211</v>
      </c>
      <c r="S750" s="356" t="s">
        <v>212</v>
      </c>
      <c r="T750" s="356" t="s">
        <v>56</v>
      </c>
      <c r="U750" s="360">
        <v>260000</v>
      </c>
      <c r="V750" s="356"/>
      <c r="W750" s="356">
        <v>261196</v>
      </c>
      <c r="X750" s="374" t="s">
        <v>30</v>
      </c>
      <c r="Y750" s="374" t="s">
        <v>2191</v>
      </c>
    </row>
    <row r="751" spans="1:25" s="359" customFormat="1" x14ac:dyDescent="0.25">
      <c r="A751" s="374" t="s">
        <v>3369</v>
      </c>
      <c r="B751" s="374">
        <v>815247</v>
      </c>
      <c r="C751" s="374">
        <v>0</v>
      </c>
      <c r="D751" s="374"/>
      <c r="E751" s="374" t="s">
        <v>3370</v>
      </c>
      <c r="F751" s="374" t="s">
        <v>3371</v>
      </c>
      <c r="G751" s="374" t="s">
        <v>577</v>
      </c>
      <c r="H751" s="356" t="s">
        <v>757</v>
      </c>
      <c r="I751" s="357">
        <v>42201</v>
      </c>
      <c r="J751" s="357">
        <v>42193</v>
      </c>
      <c r="K751" s="356"/>
      <c r="L751" s="356" t="s">
        <v>208</v>
      </c>
      <c r="M751" s="356" t="s">
        <v>209</v>
      </c>
      <c r="N751" s="357">
        <v>42257</v>
      </c>
      <c r="O751" s="356" t="s">
        <v>210</v>
      </c>
      <c r="P751" s="356" t="s">
        <v>757</v>
      </c>
      <c r="Q751" s="356" t="s">
        <v>215</v>
      </c>
      <c r="R751" s="356" t="s">
        <v>211</v>
      </c>
      <c r="S751" s="356" t="s">
        <v>212</v>
      </c>
      <c r="T751" s="356" t="s">
        <v>56</v>
      </c>
      <c r="U751" s="360">
        <v>140000</v>
      </c>
      <c r="V751" s="356"/>
      <c r="W751" s="356"/>
      <c r="X751" s="374" t="s">
        <v>30</v>
      </c>
      <c r="Y751" s="374" t="s">
        <v>7</v>
      </c>
    </row>
    <row r="752" spans="1:25" s="359" customFormat="1" x14ac:dyDescent="0.25">
      <c r="A752" s="374" t="s">
        <v>3372</v>
      </c>
      <c r="B752" s="374">
        <v>815361</v>
      </c>
      <c r="C752" s="374">
        <v>0</v>
      </c>
      <c r="D752" s="374"/>
      <c r="E752" s="374" t="s">
        <v>3373</v>
      </c>
      <c r="F752" s="374" t="s">
        <v>3374</v>
      </c>
      <c r="G752" s="374" t="s">
        <v>577</v>
      </c>
      <c r="H752" s="356" t="s">
        <v>757</v>
      </c>
      <c r="I752" s="357">
        <v>42227</v>
      </c>
      <c r="J752" s="357">
        <v>42228</v>
      </c>
      <c r="K752" s="356"/>
      <c r="L752" s="356" t="s">
        <v>208</v>
      </c>
      <c r="M752" s="356" t="s">
        <v>209</v>
      </c>
      <c r="N752" s="357">
        <v>42257</v>
      </c>
      <c r="O752" s="356" t="s">
        <v>210</v>
      </c>
      <c r="P752" s="356" t="s">
        <v>757</v>
      </c>
      <c r="Q752" s="356" t="s">
        <v>215</v>
      </c>
      <c r="R752" s="356" t="s">
        <v>211</v>
      </c>
      <c r="S752" s="356" t="s">
        <v>212</v>
      </c>
      <c r="T752" s="356" t="s">
        <v>243</v>
      </c>
      <c r="U752" s="360">
        <v>140000</v>
      </c>
      <c r="V752" s="356"/>
      <c r="W752" s="356"/>
      <c r="X752" s="374" t="s">
        <v>30</v>
      </c>
      <c r="Y752" s="374" t="s">
        <v>7</v>
      </c>
    </row>
    <row r="753" spans="1:25" s="359" customFormat="1" x14ac:dyDescent="0.25">
      <c r="A753" s="374" t="s">
        <v>3375</v>
      </c>
      <c r="B753" s="374">
        <v>815442</v>
      </c>
      <c r="C753" s="374">
        <v>0</v>
      </c>
      <c r="D753" s="374"/>
      <c r="E753" s="374" t="s">
        <v>3376</v>
      </c>
      <c r="F753" s="374" t="s">
        <v>3377</v>
      </c>
      <c r="G753" s="374" t="s">
        <v>577</v>
      </c>
      <c r="H753" s="356" t="s">
        <v>757</v>
      </c>
      <c r="I753" s="357">
        <v>42235</v>
      </c>
      <c r="J753" s="357">
        <v>42252</v>
      </c>
      <c r="K753" s="356"/>
      <c r="L753" s="356" t="s">
        <v>208</v>
      </c>
      <c r="M753" s="356" t="s">
        <v>209</v>
      </c>
      <c r="N753" s="357">
        <v>42257</v>
      </c>
      <c r="O753" s="356" t="s">
        <v>210</v>
      </c>
      <c r="P753" s="356" t="s">
        <v>757</v>
      </c>
      <c r="Q753" s="356" t="s">
        <v>215</v>
      </c>
      <c r="R753" s="356" t="s">
        <v>211</v>
      </c>
      <c r="S753" s="356" t="s">
        <v>212</v>
      </c>
      <c r="T753" s="356" t="s">
        <v>56</v>
      </c>
      <c r="U753" s="358">
        <v>0</v>
      </c>
      <c r="V753" s="356"/>
      <c r="W753" s="356"/>
      <c r="X753" s="374" t="s">
        <v>30</v>
      </c>
      <c r="Y753" s="374" t="s">
        <v>7</v>
      </c>
    </row>
    <row r="754" spans="1:25" s="359" customFormat="1" x14ac:dyDescent="0.25">
      <c r="A754" s="374" t="s">
        <v>1668</v>
      </c>
      <c r="B754" s="374">
        <v>806776</v>
      </c>
      <c r="C754" s="374">
        <v>1</v>
      </c>
      <c r="D754" s="374"/>
      <c r="E754" s="374" t="s">
        <v>658</v>
      </c>
      <c r="F754" s="374" t="s">
        <v>3378</v>
      </c>
      <c r="G754" s="374" t="s">
        <v>462</v>
      </c>
      <c r="H754" s="356" t="s">
        <v>757</v>
      </c>
      <c r="I754" s="357">
        <v>42247</v>
      </c>
      <c r="J754" s="357">
        <v>42217</v>
      </c>
      <c r="K754" s="356"/>
      <c r="L754" s="356" t="s">
        <v>208</v>
      </c>
      <c r="M754" s="356" t="s">
        <v>209</v>
      </c>
      <c r="N754" s="357">
        <v>42255</v>
      </c>
      <c r="O754" s="356" t="s">
        <v>210</v>
      </c>
      <c r="P754" s="356" t="s">
        <v>757</v>
      </c>
      <c r="Q754" s="356" t="s">
        <v>215</v>
      </c>
      <c r="R754" s="356" t="s">
        <v>211</v>
      </c>
      <c r="S754" s="356" t="s">
        <v>212</v>
      </c>
      <c r="T754" s="356" t="s">
        <v>56</v>
      </c>
      <c r="U754" s="358">
        <v>0</v>
      </c>
      <c r="V754" s="356"/>
      <c r="W754" s="356">
        <v>6060</v>
      </c>
      <c r="X754" s="374" t="s">
        <v>30</v>
      </c>
      <c r="Y754" s="374" t="s">
        <v>276</v>
      </c>
    </row>
    <row r="755" spans="1:25" s="359" customFormat="1" x14ac:dyDescent="0.25">
      <c r="A755" s="374" t="s">
        <v>3379</v>
      </c>
      <c r="B755" s="374">
        <v>814736</v>
      </c>
      <c r="C755" s="374">
        <v>0</v>
      </c>
      <c r="D755" s="374"/>
      <c r="E755" s="374" t="s">
        <v>643</v>
      </c>
      <c r="F755" s="374" t="s">
        <v>3380</v>
      </c>
      <c r="G755" s="374" t="s">
        <v>240</v>
      </c>
      <c r="H755" s="356" t="s">
        <v>630</v>
      </c>
      <c r="I755" s="357">
        <v>42156</v>
      </c>
      <c r="J755" s="357">
        <v>42241</v>
      </c>
      <c r="K755" s="357">
        <v>44067</v>
      </c>
      <c r="L755" s="356" t="s">
        <v>208</v>
      </c>
      <c r="M755" s="356" t="s">
        <v>209</v>
      </c>
      <c r="N755" s="357">
        <v>42255</v>
      </c>
      <c r="O755" s="356" t="s">
        <v>210</v>
      </c>
      <c r="P755" s="356" t="s">
        <v>630</v>
      </c>
      <c r="Q755" s="356" t="s">
        <v>215</v>
      </c>
      <c r="R755" s="356" t="s">
        <v>211</v>
      </c>
      <c r="S755" s="356" t="s">
        <v>355</v>
      </c>
      <c r="T755" s="356" t="s">
        <v>56</v>
      </c>
      <c r="U755" s="360">
        <v>150000000</v>
      </c>
      <c r="V755" s="356"/>
      <c r="W755" s="356">
        <v>26404</v>
      </c>
      <c r="X755" s="374" t="s">
        <v>30</v>
      </c>
      <c r="Y755" s="374" t="s">
        <v>2</v>
      </c>
    </row>
    <row r="756" spans="1:25" s="359" customFormat="1" x14ac:dyDescent="0.25">
      <c r="A756" s="374" t="s">
        <v>3381</v>
      </c>
      <c r="B756" s="374" t="s">
        <v>3382</v>
      </c>
      <c r="C756" s="374">
        <v>0</v>
      </c>
      <c r="D756" s="374"/>
      <c r="E756" s="374" t="s">
        <v>368</v>
      </c>
      <c r="F756" s="374" t="s">
        <v>3383</v>
      </c>
      <c r="G756" s="374" t="s">
        <v>224</v>
      </c>
      <c r="H756" s="356" t="s">
        <v>3384</v>
      </c>
      <c r="I756" s="357">
        <v>40920</v>
      </c>
      <c r="J756" s="357">
        <v>40909</v>
      </c>
      <c r="K756" s="357">
        <v>41275</v>
      </c>
      <c r="L756" s="356" t="s">
        <v>208</v>
      </c>
      <c r="M756" s="356" t="s">
        <v>209</v>
      </c>
      <c r="N756" s="357">
        <v>42251</v>
      </c>
      <c r="O756" s="356" t="s">
        <v>210</v>
      </c>
      <c r="P756" s="356" t="s">
        <v>341</v>
      </c>
      <c r="Q756" s="356" t="s">
        <v>211</v>
      </c>
      <c r="R756" s="356" t="s">
        <v>363</v>
      </c>
      <c r="S756" s="356" t="s">
        <v>212</v>
      </c>
      <c r="T756" s="356" t="s">
        <v>56</v>
      </c>
      <c r="U756" s="358">
        <v>0</v>
      </c>
      <c r="V756" s="356"/>
      <c r="W756" s="356">
        <v>1735</v>
      </c>
      <c r="X756" s="374" t="s">
        <v>30</v>
      </c>
      <c r="Y756" s="374" t="s">
        <v>4</v>
      </c>
    </row>
    <row r="757" spans="1:25" s="359" customFormat="1" x14ac:dyDescent="0.25">
      <c r="A757" s="374" t="s">
        <v>3385</v>
      </c>
      <c r="B757" s="374" t="s">
        <v>1383</v>
      </c>
      <c r="C757" s="374">
        <v>1</v>
      </c>
      <c r="D757" s="374"/>
      <c r="E757" s="374" t="s">
        <v>1380</v>
      </c>
      <c r="F757" s="374" t="s">
        <v>1382</v>
      </c>
      <c r="G757" s="374" t="s">
        <v>224</v>
      </c>
      <c r="H757" s="356" t="s">
        <v>757</v>
      </c>
      <c r="I757" s="357">
        <v>42233</v>
      </c>
      <c r="J757" s="357">
        <v>42226</v>
      </c>
      <c r="K757" s="357">
        <v>42886</v>
      </c>
      <c r="L757" s="356" t="s">
        <v>208</v>
      </c>
      <c r="M757" s="356" t="s">
        <v>209</v>
      </c>
      <c r="N757" s="357">
        <v>42251</v>
      </c>
      <c r="O757" s="356" t="s">
        <v>210</v>
      </c>
      <c r="P757" s="356" t="s">
        <v>241</v>
      </c>
      <c r="Q757" s="356" t="s">
        <v>215</v>
      </c>
      <c r="R757" s="356" t="s">
        <v>211</v>
      </c>
      <c r="S757" s="356" t="s">
        <v>212</v>
      </c>
      <c r="T757" s="356" t="s">
        <v>243</v>
      </c>
      <c r="U757" s="360">
        <v>1500000</v>
      </c>
      <c r="V757" s="356"/>
      <c r="W757" s="356">
        <v>18771</v>
      </c>
      <c r="X757" s="374" t="s">
        <v>30</v>
      </c>
      <c r="Y757" s="374" t="s">
        <v>4</v>
      </c>
    </row>
    <row r="758" spans="1:25" s="359" customFormat="1" x14ac:dyDescent="0.25">
      <c r="A758" s="374" t="s">
        <v>3386</v>
      </c>
      <c r="B758" s="374">
        <v>815551</v>
      </c>
      <c r="C758" s="374">
        <v>0</v>
      </c>
      <c r="D758" s="374"/>
      <c r="E758" s="374" t="s">
        <v>3100</v>
      </c>
      <c r="F758" s="374" t="s">
        <v>3108</v>
      </c>
      <c r="G758" s="374" t="s">
        <v>462</v>
      </c>
      <c r="H758" s="356" t="s">
        <v>225</v>
      </c>
      <c r="I758" s="357">
        <v>42242</v>
      </c>
      <c r="J758" s="357">
        <v>42242</v>
      </c>
      <c r="K758" s="357">
        <v>44069</v>
      </c>
      <c r="L758" s="356" t="s">
        <v>208</v>
      </c>
      <c r="M758" s="356" t="s">
        <v>209</v>
      </c>
      <c r="N758" s="357">
        <v>42251</v>
      </c>
      <c r="O758" s="356" t="s">
        <v>210</v>
      </c>
      <c r="P758" s="356" t="s">
        <v>225</v>
      </c>
      <c r="Q758" s="356" t="s">
        <v>215</v>
      </c>
      <c r="R758" s="356" t="s">
        <v>211</v>
      </c>
      <c r="S758" s="356" t="s">
        <v>212</v>
      </c>
      <c r="T758" s="356" t="s">
        <v>56</v>
      </c>
      <c r="U758" s="360">
        <v>1500000</v>
      </c>
      <c r="V758" s="356"/>
      <c r="W758" s="356">
        <v>573607</v>
      </c>
      <c r="X758" s="374" t="s">
        <v>30</v>
      </c>
      <c r="Y758" s="374" t="s">
        <v>3</v>
      </c>
    </row>
    <row r="759" spans="1:25" s="359" customFormat="1" x14ac:dyDescent="0.25">
      <c r="A759" s="374" t="s">
        <v>3387</v>
      </c>
      <c r="B759" s="374">
        <v>815553</v>
      </c>
      <c r="C759" s="374">
        <v>0</v>
      </c>
      <c r="D759" s="374"/>
      <c r="E759" s="374" t="s">
        <v>3104</v>
      </c>
      <c r="F759" s="374" t="s">
        <v>3109</v>
      </c>
      <c r="G759" s="374" t="s">
        <v>462</v>
      </c>
      <c r="H759" s="356" t="s">
        <v>225</v>
      </c>
      <c r="I759" s="357">
        <v>42242</v>
      </c>
      <c r="J759" s="357">
        <v>42243</v>
      </c>
      <c r="K759" s="357">
        <v>44070</v>
      </c>
      <c r="L759" s="356" t="s">
        <v>208</v>
      </c>
      <c r="M759" s="356" t="s">
        <v>209</v>
      </c>
      <c r="N759" s="357">
        <v>42251</v>
      </c>
      <c r="O759" s="356" t="s">
        <v>210</v>
      </c>
      <c r="P759" s="356" t="s">
        <v>225</v>
      </c>
      <c r="Q759" s="356" t="s">
        <v>215</v>
      </c>
      <c r="R759" s="356" t="s">
        <v>211</v>
      </c>
      <c r="S759" s="356" t="s">
        <v>212</v>
      </c>
      <c r="T759" s="356" t="s">
        <v>56</v>
      </c>
      <c r="U759" s="360">
        <v>2000000</v>
      </c>
      <c r="V759" s="356"/>
      <c r="W759" s="356">
        <v>591172</v>
      </c>
      <c r="X759" s="374" t="s">
        <v>30</v>
      </c>
      <c r="Y759" s="374" t="s">
        <v>3</v>
      </c>
    </row>
    <row r="760" spans="1:25" s="359" customFormat="1" x14ac:dyDescent="0.25">
      <c r="A760" s="374" t="s">
        <v>3388</v>
      </c>
      <c r="B760" s="374" t="s">
        <v>1503</v>
      </c>
      <c r="C760" s="374">
        <v>0</v>
      </c>
      <c r="D760" s="374"/>
      <c r="E760" s="374" t="s">
        <v>1501</v>
      </c>
      <c r="F760" s="374" t="s">
        <v>1502</v>
      </c>
      <c r="G760" s="374" t="s">
        <v>224</v>
      </c>
      <c r="H760" s="356" t="s">
        <v>341</v>
      </c>
      <c r="I760" s="357">
        <v>41655</v>
      </c>
      <c r="J760" s="357">
        <v>41642</v>
      </c>
      <c r="K760" s="357">
        <v>42737</v>
      </c>
      <c r="L760" s="356" t="s">
        <v>208</v>
      </c>
      <c r="M760" s="356" t="s">
        <v>209</v>
      </c>
      <c r="N760" s="357">
        <v>42250</v>
      </c>
      <c r="O760" s="356" t="s">
        <v>210</v>
      </c>
      <c r="P760" s="356" t="s">
        <v>341</v>
      </c>
      <c r="Q760" s="356" t="s">
        <v>211</v>
      </c>
      <c r="R760" s="356" t="s">
        <v>363</v>
      </c>
      <c r="S760" s="356" t="s">
        <v>212</v>
      </c>
      <c r="T760" s="356" t="s">
        <v>333</v>
      </c>
      <c r="U760" s="360">
        <v>24000000</v>
      </c>
      <c r="V760" s="356"/>
      <c r="W760" s="356"/>
      <c r="X760" s="374" t="s">
        <v>30</v>
      </c>
      <c r="Y760" s="374" t="s">
        <v>4</v>
      </c>
    </row>
    <row r="761" spans="1:25" s="359" customFormat="1" x14ac:dyDescent="0.25">
      <c r="A761" s="374" t="s">
        <v>3389</v>
      </c>
      <c r="B761" s="374" t="s">
        <v>1568</v>
      </c>
      <c r="C761" s="374">
        <v>0</v>
      </c>
      <c r="D761" s="374"/>
      <c r="E761" s="374" t="s">
        <v>651</v>
      </c>
      <c r="F761" s="374" t="s">
        <v>1567</v>
      </c>
      <c r="G761" s="374" t="s">
        <v>224</v>
      </c>
      <c r="H761" s="356" t="s">
        <v>207</v>
      </c>
      <c r="I761" s="357">
        <v>42083</v>
      </c>
      <c r="J761" s="357">
        <v>42248</v>
      </c>
      <c r="K761" s="357">
        <v>42735</v>
      </c>
      <c r="L761" s="356" t="s">
        <v>208</v>
      </c>
      <c r="M761" s="356" t="s">
        <v>209</v>
      </c>
      <c r="N761" s="357">
        <v>42250</v>
      </c>
      <c r="O761" s="356" t="s">
        <v>210</v>
      </c>
      <c r="P761" s="356" t="s">
        <v>207</v>
      </c>
      <c r="Q761" s="356" t="s">
        <v>215</v>
      </c>
      <c r="R761" s="356" t="s">
        <v>211</v>
      </c>
      <c r="S761" s="356" t="s">
        <v>212</v>
      </c>
      <c r="T761" s="356" t="s">
        <v>56</v>
      </c>
      <c r="U761" s="360">
        <v>4400000</v>
      </c>
      <c r="V761" s="356"/>
      <c r="W761" s="356">
        <v>286864</v>
      </c>
      <c r="X761" s="374" t="s">
        <v>30</v>
      </c>
      <c r="Y761" s="374" t="s">
        <v>4</v>
      </c>
    </row>
    <row r="762" spans="1:25" s="359" customFormat="1" x14ac:dyDescent="0.25">
      <c r="A762" s="374" t="s">
        <v>3390</v>
      </c>
      <c r="B762" s="374">
        <v>815463</v>
      </c>
      <c r="C762" s="374">
        <v>0</v>
      </c>
      <c r="D762" s="374"/>
      <c r="E762" s="374" t="s">
        <v>561</v>
      </c>
      <c r="F762" s="374" t="s">
        <v>562</v>
      </c>
      <c r="G762" s="374" t="s">
        <v>236</v>
      </c>
      <c r="H762" s="356" t="s">
        <v>214</v>
      </c>
      <c r="I762" s="357">
        <v>42236</v>
      </c>
      <c r="J762" s="357">
        <v>42217</v>
      </c>
      <c r="K762" s="356"/>
      <c r="L762" s="356" t="s">
        <v>208</v>
      </c>
      <c r="M762" s="356" t="s">
        <v>209</v>
      </c>
      <c r="N762" s="357">
        <v>42250</v>
      </c>
      <c r="O762" s="356" t="s">
        <v>210</v>
      </c>
      <c r="P762" s="356" t="s">
        <v>214</v>
      </c>
      <c r="Q762" s="356" t="s">
        <v>215</v>
      </c>
      <c r="R762" s="356" t="s">
        <v>211</v>
      </c>
      <c r="S762" s="356" t="s">
        <v>212</v>
      </c>
      <c r="T762" s="356" t="s">
        <v>56</v>
      </c>
      <c r="U762" s="360">
        <v>299000</v>
      </c>
      <c r="V762" s="356"/>
      <c r="W762" s="356">
        <v>236419</v>
      </c>
      <c r="X762" s="374" t="s">
        <v>30</v>
      </c>
      <c r="Y762" s="374" t="s">
        <v>8</v>
      </c>
    </row>
    <row r="763" spans="1:25" s="359" customFormat="1" x14ac:dyDescent="0.25">
      <c r="A763" s="374" t="s">
        <v>3391</v>
      </c>
      <c r="B763" s="374">
        <v>815485</v>
      </c>
      <c r="C763" s="374">
        <v>0</v>
      </c>
      <c r="D763" s="374"/>
      <c r="E763" s="374" t="s">
        <v>2354</v>
      </c>
      <c r="F763" s="374" t="s">
        <v>3088</v>
      </c>
      <c r="G763" s="374" t="s">
        <v>236</v>
      </c>
      <c r="H763" s="356" t="s">
        <v>214</v>
      </c>
      <c r="I763" s="357">
        <v>42240</v>
      </c>
      <c r="J763" s="357">
        <v>42217</v>
      </c>
      <c r="K763" s="356"/>
      <c r="L763" s="356" t="s">
        <v>208</v>
      </c>
      <c r="M763" s="356" t="s">
        <v>209</v>
      </c>
      <c r="N763" s="357">
        <v>42250</v>
      </c>
      <c r="O763" s="356" t="s">
        <v>210</v>
      </c>
      <c r="P763" s="356" t="s">
        <v>214</v>
      </c>
      <c r="Q763" s="356" t="s">
        <v>215</v>
      </c>
      <c r="R763" s="356" t="s">
        <v>211</v>
      </c>
      <c r="S763" s="356" t="s">
        <v>212</v>
      </c>
      <c r="T763" s="356" t="s">
        <v>56</v>
      </c>
      <c r="U763" s="360">
        <v>299000</v>
      </c>
      <c r="V763" s="356"/>
      <c r="W763" s="356">
        <v>675584</v>
      </c>
      <c r="X763" s="374" t="s">
        <v>30</v>
      </c>
      <c r="Y763" s="374" t="s">
        <v>8</v>
      </c>
    </row>
    <row r="764" spans="1:25" s="359" customFormat="1" x14ac:dyDescent="0.25">
      <c r="A764" s="374" t="s">
        <v>3392</v>
      </c>
      <c r="B764" s="374">
        <v>815507</v>
      </c>
      <c r="C764" s="374">
        <v>0</v>
      </c>
      <c r="D764" s="374"/>
      <c r="E764" s="374" t="s">
        <v>564</v>
      </c>
      <c r="F764" s="374" t="s">
        <v>565</v>
      </c>
      <c r="G764" s="374" t="s">
        <v>236</v>
      </c>
      <c r="H764" s="356" t="s">
        <v>214</v>
      </c>
      <c r="I764" s="357">
        <v>42240</v>
      </c>
      <c r="J764" s="357">
        <v>42217</v>
      </c>
      <c r="K764" s="356"/>
      <c r="L764" s="356" t="s">
        <v>208</v>
      </c>
      <c r="M764" s="356" t="s">
        <v>209</v>
      </c>
      <c r="N764" s="357">
        <v>42250</v>
      </c>
      <c r="O764" s="356" t="s">
        <v>210</v>
      </c>
      <c r="P764" s="356" t="s">
        <v>214</v>
      </c>
      <c r="Q764" s="356" t="s">
        <v>215</v>
      </c>
      <c r="R764" s="356" t="s">
        <v>211</v>
      </c>
      <c r="S764" s="356" t="s">
        <v>212</v>
      </c>
      <c r="T764" s="356" t="s">
        <v>56</v>
      </c>
      <c r="U764" s="360">
        <v>299000</v>
      </c>
      <c r="V764" s="356"/>
      <c r="W764" s="356">
        <v>216156</v>
      </c>
      <c r="X764" s="374" t="s">
        <v>30</v>
      </c>
      <c r="Y764" s="374" t="s">
        <v>8</v>
      </c>
    </row>
    <row r="765" spans="1:25" s="359" customFormat="1" x14ac:dyDescent="0.25">
      <c r="A765" s="374" t="s">
        <v>3393</v>
      </c>
      <c r="B765" s="374">
        <v>815519</v>
      </c>
      <c r="C765" s="374">
        <v>0</v>
      </c>
      <c r="D765" s="374"/>
      <c r="E765" s="374" t="s">
        <v>3091</v>
      </c>
      <c r="F765" s="374" t="s">
        <v>3092</v>
      </c>
      <c r="G765" s="374" t="s">
        <v>236</v>
      </c>
      <c r="H765" s="356" t="s">
        <v>214</v>
      </c>
      <c r="I765" s="357">
        <v>42241</v>
      </c>
      <c r="J765" s="357">
        <v>42217</v>
      </c>
      <c r="K765" s="356"/>
      <c r="L765" s="356" t="s">
        <v>208</v>
      </c>
      <c r="M765" s="356" t="s">
        <v>209</v>
      </c>
      <c r="N765" s="357">
        <v>42250</v>
      </c>
      <c r="O765" s="356" t="s">
        <v>210</v>
      </c>
      <c r="P765" s="356" t="s">
        <v>214</v>
      </c>
      <c r="Q765" s="356" t="s">
        <v>215</v>
      </c>
      <c r="R765" s="356" t="s">
        <v>211</v>
      </c>
      <c r="S765" s="356" t="s">
        <v>212</v>
      </c>
      <c r="T765" s="356" t="s">
        <v>56</v>
      </c>
      <c r="U765" s="360">
        <v>260000</v>
      </c>
      <c r="V765" s="356"/>
      <c r="W765" s="356">
        <v>177824</v>
      </c>
      <c r="X765" s="374" t="s">
        <v>30</v>
      </c>
      <c r="Y765" s="374" t="s">
        <v>8</v>
      </c>
    </row>
    <row r="766" spans="1:25" s="359" customFormat="1" x14ac:dyDescent="0.25">
      <c r="A766" s="374" t="s">
        <v>3394</v>
      </c>
      <c r="B766" s="374">
        <v>815546</v>
      </c>
      <c r="C766" s="374">
        <v>0</v>
      </c>
      <c r="D766" s="374"/>
      <c r="E766" s="374" t="s">
        <v>2372</v>
      </c>
      <c r="F766" s="374" t="s">
        <v>3107</v>
      </c>
      <c r="G766" s="374" t="s">
        <v>236</v>
      </c>
      <c r="H766" s="356" t="s">
        <v>214</v>
      </c>
      <c r="I766" s="357">
        <v>42242</v>
      </c>
      <c r="J766" s="357">
        <v>42217</v>
      </c>
      <c r="K766" s="356"/>
      <c r="L766" s="356" t="s">
        <v>208</v>
      </c>
      <c r="M766" s="356" t="s">
        <v>209</v>
      </c>
      <c r="N766" s="357">
        <v>42250</v>
      </c>
      <c r="O766" s="356" t="s">
        <v>210</v>
      </c>
      <c r="P766" s="356" t="s">
        <v>214</v>
      </c>
      <c r="Q766" s="356" t="s">
        <v>215</v>
      </c>
      <c r="R766" s="356" t="s">
        <v>211</v>
      </c>
      <c r="S766" s="356" t="s">
        <v>212</v>
      </c>
      <c r="T766" s="356" t="s">
        <v>56</v>
      </c>
      <c r="U766" s="360">
        <v>312000</v>
      </c>
      <c r="V766" s="356"/>
      <c r="W766" s="356">
        <v>137979</v>
      </c>
      <c r="X766" s="374" t="s">
        <v>30</v>
      </c>
      <c r="Y766" s="374" t="s">
        <v>8</v>
      </c>
    </row>
    <row r="767" spans="1:25" s="359" customFormat="1" x14ac:dyDescent="0.25">
      <c r="A767" s="374" t="s">
        <v>3395</v>
      </c>
      <c r="B767" s="374" t="s">
        <v>2162</v>
      </c>
      <c r="C767" s="374">
        <v>0</v>
      </c>
      <c r="D767" s="374"/>
      <c r="E767" s="374" t="s">
        <v>641</v>
      </c>
      <c r="F767" s="374" t="s">
        <v>2161</v>
      </c>
      <c r="G767" s="374" t="s">
        <v>224</v>
      </c>
      <c r="H767" s="356" t="s">
        <v>570</v>
      </c>
      <c r="I767" s="357">
        <v>42157</v>
      </c>
      <c r="J767" s="357">
        <v>42170</v>
      </c>
      <c r="K767" s="357">
        <v>42535</v>
      </c>
      <c r="L767" s="356" t="s">
        <v>208</v>
      </c>
      <c r="M767" s="356" t="s">
        <v>209</v>
      </c>
      <c r="N767" s="357">
        <v>42249</v>
      </c>
      <c r="O767" s="356" t="s">
        <v>210</v>
      </c>
      <c r="P767" s="356" t="s">
        <v>570</v>
      </c>
      <c r="Q767" s="356" t="s">
        <v>215</v>
      </c>
      <c r="R767" s="356" t="s">
        <v>211</v>
      </c>
      <c r="S767" s="356" t="s">
        <v>212</v>
      </c>
      <c r="T767" s="356" t="s">
        <v>463</v>
      </c>
      <c r="U767" s="360">
        <v>12000000</v>
      </c>
      <c r="V767" s="356"/>
      <c r="W767" s="356">
        <v>4526</v>
      </c>
      <c r="X767" s="374" t="s">
        <v>30</v>
      </c>
      <c r="Y767" s="374" t="s">
        <v>4</v>
      </c>
    </row>
    <row r="768" spans="1:25" s="359" customFormat="1" x14ac:dyDescent="0.25">
      <c r="A768" s="374" t="s">
        <v>3396</v>
      </c>
      <c r="B768" s="374">
        <v>809049</v>
      </c>
      <c r="C768" s="374">
        <v>1</v>
      </c>
      <c r="D768" s="374"/>
      <c r="E768" s="374" t="s">
        <v>2989</v>
      </c>
      <c r="F768" s="374" t="s">
        <v>2990</v>
      </c>
      <c r="G768" s="374" t="s">
        <v>462</v>
      </c>
      <c r="H768" s="356" t="s">
        <v>757</v>
      </c>
      <c r="I768" s="357">
        <v>42194</v>
      </c>
      <c r="J768" s="357">
        <v>42217</v>
      </c>
      <c r="K768" s="357">
        <v>43221</v>
      </c>
      <c r="L768" s="356" t="s">
        <v>208</v>
      </c>
      <c r="M768" s="356" t="s">
        <v>209</v>
      </c>
      <c r="N768" s="357">
        <v>42249</v>
      </c>
      <c r="O768" s="356" t="s">
        <v>210</v>
      </c>
      <c r="P768" s="356" t="s">
        <v>757</v>
      </c>
      <c r="Q768" s="356" t="s">
        <v>215</v>
      </c>
      <c r="R768" s="356" t="s">
        <v>211</v>
      </c>
      <c r="S768" s="356" t="s">
        <v>212</v>
      </c>
      <c r="T768" s="356" t="s">
        <v>56</v>
      </c>
      <c r="U768" s="358">
        <v>0</v>
      </c>
      <c r="V768" s="356"/>
      <c r="W768" s="356"/>
      <c r="X768" s="374" t="s">
        <v>30</v>
      </c>
      <c r="Y768" s="374" t="s">
        <v>276</v>
      </c>
    </row>
    <row r="769" spans="1:26" s="359" customFormat="1" x14ac:dyDescent="0.25">
      <c r="A769" s="374" t="s">
        <v>3397</v>
      </c>
      <c r="B769" s="374">
        <v>814908</v>
      </c>
      <c r="C769" s="374">
        <v>0</v>
      </c>
      <c r="D769" s="374"/>
      <c r="E769" s="374" t="s">
        <v>1497</v>
      </c>
      <c r="F769" s="374" t="s">
        <v>2179</v>
      </c>
      <c r="G769" s="374" t="s">
        <v>240</v>
      </c>
      <c r="H769" s="356" t="s">
        <v>225</v>
      </c>
      <c r="I769" s="357">
        <v>42166</v>
      </c>
      <c r="J769" s="357">
        <v>42236</v>
      </c>
      <c r="K769" s="357">
        <v>44062</v>
      </c>
      <c r="L769" s="356" t="s">
        <v>208</v>
      </c>
      <c r="M769" s="356" t="s">
        <v>209</v>
      </c>
      <c r="N769" s="357">
        <v>42249</v>
      </c>
      <c r="O769" s="356" t="s">
        <v>210</v>
      </c>
      <c r="P769" s="356" t="s">
        <v>225</v>
      </c>
      <c r="Q769" s="356" t="s">
        <v>215</v>
      </c>
      <c r="R769" s="356" t="s">
        <v>211</v>
      </c>
      <c r="S769" s="356" t="s">
        <v>355</v>
      </c>
      <c r="T769" s="356" t="s">
        <v>56</v>
      </c>
      <c r="U769" s="360">
        <v>3000000</v>
      </c>
      <c r="V769" s="356"/>
      <c r="W769" s="356">
        <v>140814</v>
      </c>
      <c r="X769" s="374" t="s">
        <v>30</v>
      </c>
      <c r="Y769" s="374" t="s">
        <v>2</v>
      </c>
    </row>
    <row r="770" spans="1:26" s="359" customFormat="1" x14ac:dyDescent="0.25">
      <c r="A770" s="374" t="s">
        <v>3398</v>
      </c>
      <c r="B770" s="374">
        <v>815399</v>
      </c>
      <c r="C770" s="374">
        <v>0</v>
      </c>
      <c r="D770" s="374"/>
      <c r="E770" s="374" t="s">
        <v>3399</v>
      </c>
      <c r="F770" s="374" t="s">
        <v>3400</v>
      </c>
      <c r="G770" s="374" t="s">
        <v>577</v>
      </c>
      <c r="H770" s="356" t="s">
        <v>757</v>
      </c>
      <c r="I770" s="357">
        <v>42229</v>
      </c>
      <c r="J770" s="357">
        <v>42248</v>
      </c>
      <c r="K770" s="356"/>
      <c r="L770" s="356" t="s">
        <v>208</v>
      </c>
      <c r="M770" s="356" t="s">
        <v>209</v>
      </c>
      <c r="N770" s="357">
        <v>42248</v>
      </c>
      <c r="O770" s="356" t="s">
        <v>210</v>
      </c>
      <c r="P770" s="356" t="s">
        <v>757</v>
      </c>
      <c r="Q770" s="356" t="s">
        <v>215</v>
      </c>
      <c r="R770" s="356" t="s">
        <v>211</v>
      </c>
      <c r="S770" s="356" t="s">
        <v>212</v>
      </c>
      <c r="T770" s="356" t="s">
        <v>243</v>
      </c>
      <c r="U770" s="360">
        <v>140000</v>
      </c>
      <c r="V770" s="356"/>
      <c r="W770" s="356"/>
      <c r="X770" s="374" t="s">
        <v>30</v>
      </c>
      <c r="Y770" s="374" t="s">
        <v>7</v>
      </c>
    </row>
    <row r="771" spans="1:26" s="537" customFormat="1" x14ac:dyDescent="0.25">
      <c r="A771" s="536" t="s">
        <v>3477</v>
      </c>
      <c r="B771" s="536" t="s">
        <v>3478</v>
      </c>
      <c r="C771" s="536">
        <v>0</v>
      </c>
      <c r="D771" s="536"/>
      <c r="E771" s="536" t="s">
        <v>3479</v>
      </c>
      <c r="F771" s="536" t="s">
        <v>3480</v>
      </c>
      <c r="G771" s="536" t="s">
        <v>224</v>
      </c>
      <c r="H771" s="536" t="s">
        <v>325</v>
      </c>
      <c r="I771" s="539">
        <v>42291</v>
      </c>
      <c r="J771" s="540">
        <v>42309</v>
      </c>
      <c r="K771" s="540">
        <v>42400</v>
      </c>
      <c r="L771" s="536" t="s">
        <v>208</v>
      </c>
      <c r="M771" s="536" t="s">
        <v>209</v>
      </c>
      <c r="N771" s="540">
        <v>42306</v>
      </c>
      <c r="O771" s="536" t="s">
        <v>210</v>
      </c>
      <c r="P771" s="536" t="s">
        <v>325</v>
      </c>
      <c r="Q771" s="536" t="s">
        <v>215</v>
      </c>
      <c r="R771" s="536" t="s">
        <v>211</v>
      </c>
      <c r="S771" s="536" t="s">
        <v>212</v>
      </c>
      <c r="T771" s="536" t="s">
        <v>56</v>
      </c>
      <c r="U771" s="541">
        <v>0</v>
      </c>
      <c r="V771" s="536"/>
      <c r="X771" s="538" t="s">
        <v>31</v>
      </c>
      <c r="Y771" s="538" t="s">
        <v>276</v>
      </c>
      <c r="Z771" s="537" t="s">
        <v>99</v>
      </c>
    </row>
    <row r="772" spans="1:26" s="537" customFormat="1" x14ac:dyDescent="0.25">
      <c r="A772" s="536" t="s">
        <v>3481</v>
      </c>
      <c r="B772" s="536" t="s">
        <v>3482</v>
      </c>
      <c r="C772" s="536">
        <v>0</v>
      </c>
      <c r="D772" s="536">
        <v>407473</v>
      </c>
      <c r="E772" s="536" t="s">
        <v>1131</v>
      </c>
      <c r="F772" s="536" t="s">
        <v>3483</v>
      </c>
      <c r="G772" s="536" t="s">
        <v>224</v>
      </c>
      <c r="H772" s="536" t="s">
        <v>3484</v>
      </c>
      <c r="I772" s="539">
        <v>42297</v>
      </c>
      <c r="J772" s="540">
        <v>42275</v>
      </c>
      <c r="K772" s="540">
        <v>42369</v>
      </c>
      <c r="L772" s="536" t="s">
        <v>208</v>
      </c>
      <c r="M772" s="536" t="s">
        <v>209</v>
      </c>
      <c r="N772" s="540">
        <v>42306</v>
      </c>
      <c r="O772" s="536" t="s">
        <v>210</v>
      </c>
      <c r="P772" s="536" t="s">
        <v>3484</v>
      </c>
      <c r="Q772" s="536" t="s">
        <v>215</v>
      </c>
      <c r="R772" s="536" t="s">
        <v>1857</v>
      </c>
      <c r="S772" s="536" t="s">
        <v>350</v>
      </c>
      <c r="T772" s="536" t="s">
        <v>1558</v>
      </c>
      <c r="U772" s="542">
        <v>38400</v>
      </c>
      <c r="V772" s="536"/>
      <c r="X772" s="538" t="s">
        <v>31</v>
      </c>
      <c r="Y772" s="538" t="s">
        <v>276</v>
      </c>
    </row>
    <row r="773" spans="1:26" s="537" customFormat="1" x14ac:dyDescent="0.25">
      <c r="A773" s="536" t="s">
        <v>3485</v>
      </c>
      <c r="B773" s="536" t="s">
        <v>3486</v>
      </c>
      <c r="C773" s="536">
        <v>0</v>
      </c>
      <c r="D773" s="536">
        <v>407477</v>
      </c>
      <c r="E773" s="536" t="s">
        <v>1131</v>
      </c>
      <c r="F773" s="536" t="s">
        <v>3487</v>
      </c>
      <c r="G773" s="536" t="s">
        <v>224</v>
      </c>
      <c r="H773" s="536" t="s">
        <v>3484</v>
      </c>
      <c r="I773" s="539">
        <v>42298</v>
      </c>
      <c r="J773" s="540">
        <v>42310</v>
      </c>
      <c r="K773" s="540">
        <v>42551</v>
      </c>
      <c r="L773" s="536" t="s">
        <v>208</v>
      </c>
      <c r="M773" s="536" t="s">
        <v>209</v>
      </c>
      <c r="N773" s="540">
        <v>42306</v>
      </c>
      <c r="O773" s="536" t="s">
        <v>210</v>
      </c>
      <c r="P773" s="536" t="s">
        <v>3484</v>
      </c>
      <c r="Q773" s="536" t="s">
        <v>215</v>
      </c>
      <c r="R773" s="536" t="s">
        <v>1857</v>
      </c>
      <c r="S773" s="536" t="s">
        <v>350</v>
      </c>
      <c r="T773" s="536" t="s">
        <v>1558</v>
      </c>
      <c r="U773" s="542">
        <v>50000</v>
      </c>
      <c r="V773" s="536"/>
      <c r="X773" s="538" t="s">
        <v>31</v>
      </c>
      <c r="Y773" s="538" t="s">
        <v>276</v>
      </c>
    </row>
    <row r="774" spans="1:26" s="537" customFormat="1" x14ac:dyDescent="0.25">
      <c r="A774" s="536" t="s">
        <v>3488</v>
      </c>
      <c r="B774" s="536" t="s">
        <v>3489</v>
      </c>
      <c r="C774" s="536">
        <v>0</v>
      </c>
      <c r="D774" s="536">
        <v>407478</v>
      </c>
      <c r="E774" s="536" t="s">
        <v>1131</v>
      </c>
      <c r="F774" s="536" t="s">
        <v>3490</v>
      </c>
      <c r="G774" s="536" t="s">
        <v>224</v>
      </c>
      <c r="H774" s="536" t="s">
        <v>3484</v>
      </c>
      <c r="I774" s="539">
        <v>42298</v>
      </c>
      <c r="J774" s="540">
        <v>42310</v>
      </c>
      <c r="K774" s="540">
        <v>42643</v>
      </c>
      <c r="L774" s="536" t="s">
        <v>208</v>
      </c>
      <c r="M774" s="536" t="s">
        <v>209</v>
      </c>
      <c r="N774" s="540">
        <v>42306</v>
      </c>
      <c r="O774" s="536" t="s">
        <v>210</v>
      </c>
      <c r="P774" s="536" t="s">
        <v>3484</v>
      </c>
      <c r="Q774" s="536" t="s">
        <v>215</v>
      </c>
      <c r="R774" s="536" t="s">
        <v>1857</v>
      </c>
      <c r="S774" s="536" t="s">
        <v>350</v>
      </c>
      <c r="T774" s="536" t="s">
        <v>1558</v>
      </c>
      <c r="U774" s="542">
        <v>70000</v>
      </c>
      <c r="V774" s="536"/>
      <c r="X774" s="538" t="s">
        <v>31</v>
      </c>
      <c r="Y774" s="538" t="s">
        <v>276</v>
      </c>
    </row>
    <row r="775" spans="1:26" s="537" customFormat="1" x14ac:dyDescent="0.25">
      <c r="A775" s="536" t="s">
        <v>3491</v>
      </c>
      <c r="B775" s="536" t="s">
        <v>2164</v>
      </c>
      <c r="C775" s="536">
        <v>1</v>
      </c>
      <c r="D775" s="536">
        <v>407065</v>
      </c>
      <c r="E775" s="536" t="s">
        <v>1682</v>
      </c>
      <c r="F775" s="536" t="s">
        <v>2163</v>
      </c>
      <c r="G775" s="536" t="s">
        <v>224</v>
      </c>
      <c r="H775" s="536" t="s">
        <v>3492</v>
      </c>
      <c r="I775" s="539">
        <v>42278</v>
      </c>
      <c r="J775" s="540">
        <v>42248</v>
      </c>
      <c r="K775" s="540">
        <v>43252</v>
      </c>
      <c r="L775" s="536" t="s">
        <v>208</v>
      </c>
      <c r="M775" s="536" t="s">
        <v>209</v>
      </c>
      <c r="N775" s="540">
        <v>42306</v>
      </c>
      <c r="O775" s="536" t="s">
        <v>210</v>
      </c>
      <c r="P775" s="536" t="s">
        <v>3492</v>
      </c>
      <c r="Q775" s="536" t="s">
        <v>349</v>
      </c>
      <c r="R775" s="536" t="s">
        <v>211</v>
      </c>
      <c r="S775" s="536" t="s">
        <v>350</v>
      </c>
      <c r="T775" s="536" t="s">
        <v>56</v>
      </c>
      <c r="U775" s="542">
        <v>10000000</v>
      </c>
      <c r="V775" s="536"/>
      <c r="X775" s="538" t="s">
        <v>31</v>
      </c>
      <c r="Y775" s="538" t="s">
        <v>276</v>
      </c>
    </row>
    <row r="776" spans="1:26" s="537" customFormat="1" x14ac:dyDescent="0.25">
      <c r="A776" s="536" t="s">
        <v>3493</v>
      </c>
      <c r="B776" s="536" t="s">
        <v>3494</v>
      </c>
      <c r="C776" s="536">
        <v>0</v>
      </c>
      <c r="D776" s="536"/>
      <c r="E776" s="536" t="s">
        <v>3495</v>
      </c>
      <c r="F776" s="536" t="s">
        <v>3496</v>
      </c>
      <c r="G776" s="536" t="s">
        <v>224</v>
      </c>
      <c r="H776" s="536" t="s">
        <v>325</v>
      </c>
      <c r="I776" s="539">
        <v>42291</v>
      </c>
      <c r="J776" s="540">
        <v>42309</v>
      </c>
      <c r="K776" s="540">
        <v>42400</v>
      </c>
      <c r="L776" s="536" t="s">
        <v>208</v>
      </c>
      <c r="M776" s="536" t="s">
        <v>209</v>
      </c>
      <c r="N776" s="540">
        <v>42306</v>
      </c>
      <c r="O776" s="536" t="s">
        <v>210</v>
      </c>
      <c r="P776" s="536" t="s">
        <v>325</v>
      </c>
      <c r="Q776" s="536" t="s">
        <v>215</v>
      </c>
      <c r="R776" s="536" t="s">
        <v>211</v>
      </c>
      <c r="S776" s="536" t="s">
        <v>212</v>
      </c>
      <c r="T776" s="536" t="s">
        <v>56</v>
      </c>
      <c r="U776" s="541">
        <v>0</v>
      </c>
      <c r="V776" s="536"/>
      <c r="X776" s="538" t="s">
        <v>31</v>
      </c>
      <c r="Y776" s="538" t="s">
        <v>276</v>
      </c>
    </row>
    <row r="777" spans="1:26" s="537" customFormat="1" x14ac:dyDescent="0.25">
      <c r="A777" s="536" t="s">
        <v>3497</v>
      </c>
      <c r="B777" s="536">
        <v>815578</v>
      </c>
      <c r="C777" s="536">
        <v>1</v>
      </c>
      <c r="D777" s="536">
        <v>407365</v>
      </c>
      <c r="E777" s="536" t="s">
        <v>3498</v>
      </c>
      <c r="F777" s="536" t="s">
        <v>3499</v>
      </c>
      <c r="G777" s="536" t="s">
        <v>236</v>
      </c>
      <c r="H777" s="536" t="s">
        <v>3484</v>
      </c>
      <c r="I777" s="539">
        <v>42278</v>
      </c>
      <c r="J777" s="540">
        <v>42279</v>
      </c>
      <c r="K777" s="540">
        <v>42614</v>
      </c>
      <c r="L777" s="536" t="s">
        <v>208</v>
      </c>
      <c r="M777" s="536" t="s">
        <v>209</v>
      </c>
      <c r="N777" s="540">
        <v>42305</v>
      </c>
      <c r="O777" s="536" t="s">
        <v>210</v>
      </c>
      <c r="P777" s="536" t="s">
        <v>3484</v>
      </c>
      <c r="Q777" s="536" t="s">
        <v>349</v>
      </c>
      <c r="R777" s="536" t="s">
        <v>211</v>
      </c>
      <c r="S777" s="536" t="s">
        <v>350</v>
      </c>
      <c r="T777" s="536" t="s">
        <v>1641</v>
      </c>
      <c r="U777" s="542">
        <v>40000</v>
      </c>
      <c r="V777" s="536"/>
      <c r="X777" s="538" t="s">
        <v>31</v>
      </c>
      <c r="Y777" s="538" t="s">
        <v>276</v>
      </c>
    </row>
    <row r="778" spans="1:26" s="537" customFormat="1" x14ac:dyDescent="0.25">
      <c r="A778" s="536" t="s">
        <v>3500</v>
      </c>
      <c r="B778" s="536">
        <v>806075</v>
      </c>
      <c r="C778" s="536">
        <v>3</v>
      </c>
      <c r="D778" s="536"/>
      <c r="E778" s="536" t="s">
        <v>3030</v>
      </c>
      <c r="F778" s="536" t="s">
        <v>3031</v>
      </c>
      <c r="G778" s="536" t="s">
        <v>462</v>
      </c>
      <c r="H778" s="536" t="s">
        <v>757</v>
      </c>
      <c r="I778" s="539">
        <v>42226</v>
      </c>
      <c r="J778" s="540">
        <v>42233</v>
      </c>
      <c r="K778" s="540">
        <v>42794</v>
      </c>
      <c r="L778" s="536" t="s">
        <v>208</v>
      </c>
      <c r="M778" s="536" t="s">
        <v>209</v>
      </c>
      <c r="N778" s="540">
        <v>42304</v>
      </c>
      <c r="O778" s="536" t="s">
        <v>210</v>
      </c>
      <c r="P778" s="536" t="s">
        <v>757</v>
      </c>
      <c r="Q778" s="536" t="s">
        <v>2886</v>
      </c>
      <c r="R778" s="536" t="s">
        <v>363</v>
      </c>
      <c r="S778" s="536" t="s">
        <v>350</v>
      </c>
      <c r="T778" s="536" t="s">
        <v>1558</v>
      </c>
      <c r="U778" s="541">
        <v>1</v>
      </c>
      <c r="V778" s="536"/>
      <c r="X778" s="538" t="s">
        <v>31</v>
      </c>
      <c r="Y778" s="538" t="s">
        <v>276</v>
      </c>
    </row>
    <row r="779" spans="1:26" s="537" customFormat="1" x14ac:dyDescent="0.25">
      <c r="A779" s="536" t="s">
        <v>3501</v>
      </c>
      <c r="B779" s="536" t="s">
        <v>3502</v>
      </c>
      <c r="C779" s="536">
        <v>0</v>
      </c>
      <c r="D779" s="536"/>
      <c r="E779" s="536" t="s">
        <v>3503</v>
      </c>
      <c r="F779" s="536" t="s">
        <v>3504</v>
      </c>
      <c r="G779" s="536" t="s">
        <v>224</v>
      </c>
      <c r="H779" s="536" t="s">
        <v>325</v>
      </c>
      <c r="I779" s="539">
        <v>42292</v>
      </c>
      <c r="J779" s="540">
        <v>42309</v>
      </c>
      <c r="K779" s="540">
        <v>42400</v>
      </c>
      <c r="L779" s="536" t="s">
        <v>208</v>
      </c>
      <c r="M779" s="536" t="s">
        <v>209</v>
      </c>
      <c r="N779" s="540">
        <v>42303</v>
      </c>
      <c r="O779" s="536" t="s">
        <v>210</v>
      </c>
      <c r="P779" s="536" t="s">
        <v>325</v>
      </c>
      <c r="Q779" s="536" t="s">
        <v>215</v>
      </c>
      <c r="R779" s="536" t="s">
        <v>211</v>
      </c>
      <c r="S779" s="536" t="s">
        <v>212</v>
      </c>
      <c r="T779" s="536" t="s">
        <v>56</v>
      </c>
      <c r="U779" s="541">
        <v>0</v>
      </c>
      <c r="V779" s="536"/>
      <c r="X779" s="538" t="s">
        <v>31</v>
      </c>
      <c r="Y779" s="538" t="s">
        <v>276</v>
      </c>
    </row>
    <row r="780" spans="1:26" s="537" customFormat="1" x14ac:dyDescent="0.25">
      <c r="A780" s="536" t="s">
        <v>3505</v>
      </c>
      <c r="B780" s="536" t="s">
        <v>3506</v>
      </c>
      <c r="C780" s="536">
        <v>0</v>
      </c>
      <c r="D780" s="536"/>
      <c r="E780" s="536" t="s">
        <v>650</v>
      </c>
      <c r="F780" s="536" t="s">
        <v>3507</v>
      </c>
      <c r="G780" s="536" t="s">
        <v>224</v>
      </c>
      <c r="H780" s="536" t="s">
        <v>325</v>
      </c>
      <c r="I780" s="539">
        <v>42293</v>
      </c>
      <c r="J780" s="540">
        <v>42309</v>
      </c>
      <c r="K780" s="540">
        <v>42400</v>
      </c>
      <c r="L780" s="536" t="s">
        <v>208</v>
      </c>
      <c r="M780" s="536" t="s">
        <v>209</v>
      </c>
      <c r="N780" s="540">
        <v>42303</v>
      </c>
      <c r="O780" s="536" t="s">
        <v>210</v>
      </c>
      <c r="P780" s="536" t="s">
        <v>325</v>
      </c>
      <c r="Q780" s="536" t="s">
        <v>211</v>
      </c>
      <c r="R780" s="536" t="s">
        <v>211</v>
      </c>
      <c r="S780" s="536" t="s">
        <v>212</v>
      </c>
      <c r="T780" s="536" t="s">
        <v>56</v>
      </c>
      <c r="U780" s="541">
        <v>0</v>
      </c>
      <c r="V780" s="536"/>
      <c r="X780" s="538" t="s">
        <v>31</v>
      </c>
      <c r="Y780" s="538" t="s">
        <v>276</v>
      </c>
    </row>
    <row r="781" spans="1:26" s="537" customFormat="1" x14ac:dyDescent="0.25">
      <c r="A781" s="536" t="s">
        <v>3508</v>
      </c>
      <c r="B781" s="536">
        <v>815256</v>
      </c>
      <c r="C781" s="536">
        <v>0</v>
      </c>
      <c r="D781" s="536"/>
      <c r="E781" s="536" t="s">
        <v>3011</v>
      </c>
      <c r="F781" s="536" t="s">
        <v>3012</v>
      </c>
      <c r="G781" s="536" t="s">
        <v>232</v>
      </c>
      <c r="H781" s="536" t="s">
        <v>225</v>
      </c>
      <c r="I781" s="539">
        <v>42205</v>
      </c>
      <c r="J781" s="540">
        <v>42205</v>
      </c>
      <c r="K781" s="540">
        <v>42247</v>
      </c>
      <c r="L781" s="536" t="s">
        <v>208</v>
      </c>
      <c r="M781" s="536" t="s">
        <v>209</v>
      </c>
      <c r="N781" s="540">
        <v>42300</v>
      </c>
      <c r="O781" s="536" t="s">
        <v>210</v>
      </c>
      <c r="P781" s="536" t="s">
        <v>225</v>
      </c>
      <c r="Q781" s="536"/>
      <c r="R781" s="536" t="s">
        <v>211</v>
      </c>
      <c r="S781" s="536" t="s">
        <v>355</v>
      </c>
      <c r="T781" s="536" t="s">
        <v>56</v>
      </c>
      <c r="U781" s="541">
        <v>0</v>
      </c>
      <c r="V781" s="536"/>
      <c r="X781" s="538" t="s">
        <v>31</v>
      </c>
      <c r="Y781" s="538" t="s">
        <v>232</v>
      </c>
    </row>
    <row r="782" spans="1:26" s="537" customFormat="1" x14ac:dyDescent="0.25">
      <c r="A782" s="536" t="s">
        <v>3509</v>
      </c>
      <c r="B782" s="536">
        <v>815365</v>
      </c>
      <c r="C782" s="536">
        <v>0</v>
      </c>
      <c r="D782" s="536"/>
      <c r="E782" s="536" t="s">
        <v>3064</v>
      </c>
      <c r="F782" s="536" t="s">
        <v>3065</v>
      </c>
      <c r="G782" s="536" t="s">
        <v>462</v>
      </c>
      <c r="H782" s="536" t="s">
        <v>214</v>
      </c>
      <c r="I782" s="539">
        <v>42227</v>
      </c>
      <c r="J782" s="540">
        <v>42233</v>
      </c>
      <c r="K782" s="540">
        <v>44059</v>
      </c>
      <c r="L782" s="536" t="s">
        <v>208</v>
      </c>
      <c r="M782" s="536" t="s">
        <v>209</v>
      </c>
      <c r="N782" s="540">
        <v>42300</v>
      </c>
      <c r="O782" s="536" t="s">
        <v>210</v>
      </c>
      <c r="P782" s="536" t="s">
        <v>214</v>
      </c>
      <c r="Q782" s="536" t="s">
        <v>215</v>
      </c>
      <c r="R782" s="536" t="s">
        <v>211</v>
      </c>
      <c r="S782" s="536" t="s">
        <v>3510</v>
      </c>
      <c r="T782" s="536" t="s">
        <v>56</v>
      </c>
      <c r="U782" s="542">
        <v>104200</v>
      </c>
      <c r="V782" s="536"/>
      <c r="X782" s="538" t="s">
        <v>31</v>
      </c>
      <c r="Y782" s="538" t="s">
        <v>3</v>
      </c>
    </row>
    <row r="783" spans="1:26" s="537" customFormat="1" x14ac:dyDescent="0.25">
      <c r="A783" s="536" t="s">
        <v>3511</v>
      </c>
      <c r="B783" s="536">
        <v>806381</v>
      </c>
      <c r="C783" s="536">
        <v>1</v>
      </c>
      <c r="D783" s="536">
        <v>404862</v>
      </c>
      <c r="E783" s="536" t="s">
        <v>3512</v>
      </c>
      <c r="F783" s="536" t="s">
        <v>3513</v>
      </c>
      <c r="G783" s="536" t="s">
        <v>462</v>
      </c>
      <c r="H783" s="536" t="s">
        <v>757</v>
      </c>
      <c r="I783" s="539">
        <v>42247</v>
      </c>
      <c r="J783" s="540">
        <v>42248</v>
      </c>
      <c r="K783" s="540">
        <v>42828</v>
      </c>
      <c r="L783" s="536" t="s">
        <v>208</v>
      </c>
      <c r="M783" s="536" t="s">
        <v>209</v>
      </c>
      <c r="N783" s="540">
        <v>42299</v>
      </c>
      <c r="O783" s="536" t="s">
        <v>210</v>
      </c>
      <c r="P783" s="536" t="s">
        <v>757</v>
      </c>
      <c r="Q783" s="536" t="s">
        <v>2870</v>
      </c>
      <c r="R783" s="536" t="s">
        <v>211</v>
      </c>
      <c r="S783" s="536" t="s">
        <v>350</v>
      </c>
      <c r="T783" s="536" t="s">
        <v>1558</v>
      </c>
      <c r="U783" s="541">
        <v>0</v>
      </c>
      <c r="V783" s="536"/>
      <c r="X783" s="538" t="s">
        <v>31</v>
      </c>
      <c r="Y783" s="538" t="s">
        <v>276</v>
      </c>
    </row>
    <row r="784" spans="1:26" s="537" customFormat="1" x14ac:dyDescent="0.25">
      <c r="A784" s="536" t="s">
        <v>3514</v>
      </c>
      <c r="B784" s="536">
        <v>809924</v>
      </c>
      <c r="C784" s="536">
        <v>1</v>
      </c>
      <c r="D784" s="536"/>
      <c r="E784" s="536" t="s">
        <v>2991</v>
      </c>
      <c r="F784" s="536" t="s">
        <v>2992</v>
      </c>
      <c r="G784" s="536" t="s">
        <v>462</v>
      </c>
      <c r="H784" s="536" t="s">
        <v>757</v>
      </c>
      <c r="I784" s="539">
        <v>42214</v>
      </c>
      <c r="J784" s="540">
        <v>42233</v>
      </c>
      <c r="K784" s="540">
        <v>42674</v>
      </c>
      <c r="L784" s="536" t="s">
        <v>208</v>
      </c>
      <c r="M784" s="536" t="s">
        <v>209</v>
      </c>
      <c r="N784" s="540">
        <v>42299</v>
      </c>
      <c r="O784" s="536" t="s">
        <v>210</v>
      </c>
      <c r="P784" s="536" t="s">
        <v>757</v>
      </c>
      <c r="Q784" s="536" t="s">
        <v>2870</v>
      </c>
      <c r="R784" s="536" t="s">
        <v>2870</v>
      </c>
      <c r="S784" s="536" t="s">
        <v>350</v>
      </c>
      <c r="T784" s="536" t="s">
        <v>1558</v>
      </c>
      <c r="U784" s="541">
        <v>0</v>
      </c>
      <c r="V784" s="536"/>
      <c r="X784" s="538" t="s">
        <v>31</v>
      </c>
      <c r="Y784" s="538" t="s">
        <v>276</v>
      </c>
    </row>
    <row r="785" spans="1:25" s="537" customFormat="1" x14ac:dyDescent="0.25">
      <c r="A785" s="536" t="s">
        <v>3515</v>
      </c>
      <c r="B785" s="536" t="s">
        <v>2040</v>
      </c>
      <c r="C785" s="536">
        <v>2</v>
      </c>
      <c r="D785" s="536"/>
      <c r="E785" s="536" t="s">
        <v>2041</v>
      </c>
      <c r="F785" s="536" t="s">
        <v>3516</v>
      </c>
      <c r="G785" s="536" t="s">
        <v>224</v>
      </c>
      <c r="H785" s="536" t="s">
        <v>325</v>
      </c>
      <c r="I785" s="539">
        <v>42292</v>
      </c>
      <c r="J785" s="540">
        <v>42309</v>
      </c>
      <c r="K785" s="540">
        <v>42400</v>
      </c>
      <c r="L785" s="536" t="s">
        <v>208</v>
      </c>
      <c r="M785" s="536" t="s">
        <v>209</v>
      </c>
      <c r="N785" s="540">
        <v>42298</v>
      </c>
      <c r="O785" s="536" t="s">
        <v>210</v>
      </c>
      <c r="P785" s="536" t="s">
        <v>325</v>
      </c>
      <c r="Q785" s="536" t="s">
        <v>215</v>
      </c>
      <c r="R785" s="536" t="s">
        <v>211</v>
      </c>
      <c r="S785" s="536" t="s">
        <v>212</v>
      </c>
      <c r="T785" s="536" t="s">
        <v>56</v>
      </c>
      <c r="U785" s="541">
        <v>0</v>
      </c>
      <c r="V785" s="536"/>
      <c r="X785" s="538" t="s">
        <v>31</v>
      </c>
      <c r="Y785" s="538" t="s">
        <v>276</v>
      </c>
    </row>
    <row r="786" spans="1:25" s="537" customFormat="1" x14ac:dyDescent="0.25">
      <c r="A786" s="536" t="s">
        <v>3517</v>
      </c>
      <c r="B786" s="536">
        <v>815977</v>
      </c>
      <c r="C786" s="536">
        <v>0</v>
      </c>
      <c r="D786" s="536"/>
      <c r="E786" s="536" t="s">
        <v>1369</v>
      </c>
      <c r="F786" s="536" t="s">
        <v>3518</v>
      </c>
      <c r="G786" s="536" t="s">
        <v>6</v>
      </c>
      <c r="H786" s="536" t="s">
        <v>325</v>
      </c>
      <c r="I786" s="539">
        <v>42292</v>
      </c>
      <c r="J786" s="540">
        <v>42309</v>
      </c>
      <c r="K786" s="540">
        <v>42400</v>
      </c>
      <c r="L786" s="536" t="s">
        <v>208</v>
      </c>
      <c r="M786" s="536" t="s">
        <v>209</v>
      </c>
      <c r="N786" s="540">
        <v>42298</v>
      </c>
      <c r="O786" s="536" t="s">
        <v>210</v>
      </c>
      <c r="P786" s="536" t="s">
        <v>325</v>
      </c>
      <c r="Q786" s="536"/>
      <c r="R786" s="536"/>
      <c r="S786" s="536" t="s">
        <v>212</v>
      </c>
      <c r="T786" s="536" t="s">
        <v>56</v>
      </c>
      <c r="U786" s="541">
        <v>0</v>
      </c>
      <c r="V786" s="536"/>
      <c r="X786" s="538" t="s">
        <v>31</v>
      </c>
      <c r="Y786" s="538" t="s">
        <v>6</v>
      </c>
    </row>
    <row r="787" spans="1:25" s="537" customFormat="1" x14ac:dyDescent="0.25">
      <c r="A787" s="536" t="s">
        <v>3519</v>
      </c>
      <c r="B787" s="536">
        <v>815979</v>
      </c>
      <c r="C787" s="536">
        <v>0</v>
      </c>
      <c r="D787" s="536"/>
      <c r="E787" s="536" t="s">
        <v>3520</v>
      </c>
      <c r="F787" s="536" t="s">
        <v>3521</v>
      </c>
      <c r="G787" s="536" t="s">
        <v>6</v>
      </c>
      <c r="H787" s="536" t="s">
        <v>325</v>
      </c>
      <c r="I787" s="539">
        <v>42292</v>
      </c>
      <c r="J787" s="540">
        <v>42309</v>
      </c>
      <c r="K787" s="540">
        <v>42400</v>
      </c>
      <c r="L787" s="536" t="s">
        <v>208</v>
      </c>
      <c r="M787" s="536" t="s">
        <v>209</v>
      </c>
      <c r="N787" s="540">
        <v>42298</v>
      </c>
      <c r="O787" s="536" t="s">
        <v>210</v>
      </c>
      <c r="P787" s="536" t="s">
        <v>325</v>
      </c>
      <c r="Q787" s="536"/>
      <c r="R787" s="536"/>
      <c r="S787" s="536" t="s">
        <v>212</v>
      </c>
      <c r="T787" s="536" t="s">
        <v>56</v>
      </c>
      <c r="U787" s="541">
        <v>0</v>
      </c>
      <c r="V787" s="536"/>
      <c r="X787" s="538" t="s">
        <v>31</v>
      </c>
      <c r="Y787" s="538" t="s">
        <v>6</v>
      </c>
    </row>
    <row r="788" spans="1:25" s="537" customFormat="1" x14ac:dyDescent="0.25">
      <c r="A788" s="536" t="s">
        <v>3522</v>
      </c>
      <c r="B788" s="536">
        <v>809561</v>
      </c>
      <c r="C788" s="536">
        <v>2</v>
      </c>
      <c r="D788" s="536">
        <v>405747</v>
      </c>
      <c r="E788" s="536" t="s">
        <v>3523</v>
      </c>
      <c r="F788" s="536" t="s">
        <v>3524</v>
      </c>
      <c r="G788" s="536" t="s">
        <v>236</v>
      </c>
      <c r="H788" s="536" t="s">
        <v>3484</v>
      </c>
      <c r="I788" s="539">
        <v>42271</v>
      </c>
      <c r="J788" s="540">
        <v>42270</v>
      </c>
      <c r="K788" s="540">
        <v>42270</v>
      </c>
      <c r="L788" s="536" t="s">
        <v>208</v>
      </c>
      <c r="M788" s="536" t="s">
        <v>209</v>
      </c>
      <c r="N788" s="540">
        <v>42297</v>
      </c>
      <c r="O788" s="536" t="s">
        <v>210</v>
      </c>
      <c r="P788" s="536" t="s">
        <v>3484</v>
      </c>
      <c r="Q788" s="536" t="s">
        <v>349</v>
      </c>
      <c r="R788" s="536" t="s">
        <v>211</v>
      </c>
      <c r="S788" s="536" t="s">
        <v>350</v>
      </c>
      <c r="T788" s="536" t="s">
        <v>3525</v>
      </c>
      <c r="U788" s="542">
        <v>262675</v>
      </c>
      <c r="V788" s="536"/>
      <c r="X788" s="538" t="s">
        <v>31</v>
      </c>
      <c r="Y788" s="538" t="s">
        <v>276</v>
      </c>
    </row>
    <row r="789" spans="1:25" s="537" customFormat="1" x14ac:dyDescent="0.25">
      <c r="A789" s="536" t="s">
        <v>3526</v>
      </c>
      <c r="B789" s="536">
        <v>815789</v>
      </c>
      <c r="C789" s="536">
        <v>0</v>
      </c>
      <c r="D789" s="536"/>
      <c r="E789" s="536" t="s">
        <v>3527</v>
      </c>
      <c r="F789" s="536" t="s">
        <v>3528</v>
      </c>
      <c r="G789" s="536" t="s">
        <v>577</v>
      </c>
      <c r="H789" s="536" t="s">
        <v>757</v>
      </c>
      <c r="I789" s="539">
        <v>42265</v>
      </c>
      <c r="J789" s="540">
        <v>42248</v>
      </c>
      <c r="K789" s="543"/>
      <c r="L789" s="536" t="s">
        <v>208</v>
      </c>
      <c r="M789" s="536" t="s">
        <v>209</v>
      </c>
      <c r="N789" s="540">
        <v>42296</v>
      </c>
      <c r="O789" s="536" t="s">
        <v>210</v>
      </c>
      <c r="P789" s="536" t="s">
        <v>757</v>
      </c>
      <c r="Q789" s="536" t="s">
        <v>215</v>
      </c>
      <c r="R789" s="536" t="s">
        <v>211</v>
      </c>
      <c r="S789" s="536" t="s">
        <v>212</v>
      </c>
      <c r="T789" s="536" t="s">
        <v>872</v>
      </c>
      <c r="U789" s="542">
        <v>1500000</v>
      </c>
      <c r="V789" s="536"/>
      <c r="X789" s="538" t="s">
        <v>31</v>
      </c>
      <c r="Y789" s="538" t="s">
        <v>7</v>
      </c>
    </row>
    <row r="790" spans="1:25" s="537" customFormat="1" x14ac:dyDescent="0.25">
      <c r="A790" s="536" t="s">
        <v>3529</v>
      </c>
      <c r="B790" s="536" t="s">
        <v>3530</v>
      </c>
      <c r="C790" s="536">
        <v>0</v>
      </c>
      <c r="D790" s="536">
        <v>407462</v>
      </c>
      <c r="E790" s="536" t="s">
        <v>3531</v>
      </c>
      <c r="F790" s="536" t="s">
        <v>3532</v>
      </c>
      <c r="G790" s="536" t="s">
        <v>224</v>
      </c>
      <c r="H790" s="536" t="s">
        <v>3484</v>
      </c>
      <c r="I790" s="539">
        <v>42292</v>
      </c>
      <c r="J790" s="540">
        <v>42293</v>
      </c>
      <c r="K790" s="540">
        <v>42679</v>
      </c>
      <c r="L790" s="536" t="s">
        <v>208</v>
      </c>
      <c r="M790" s="536" t="s">
        <v>209</v>
      </c>
      <c r="N790" s="540">
        <v>42293</v>
      </c>
      <c r="O790" s="536" t="s">
        <v>210</v>
      </c>
      <c r="P790" s="536" t="s">
        <v>3484</v>
      </c>
      <c r="Q790" s="536" t="s">
        <v>349</v>
      </c>
      <c r="R790" s="536" t="s">
        <v>211</v>
      </c>
      <c r="S790" s="536" t="s">
        <v>350</v>
      </c>
      <c r="T790" s="536" t="s">
        <v>1641</v>
      </c>
      <c r="U790" s="542">
        <v>80000</v>
      </c>
      <c r="V790" s="536"/>
      <c r="X790" s="538" t="s">
        <v>31</v>
      </c>
      <c r="Y790" s="538" t="s">
        <v>276</v>
      </c>
    </row>
    <row r="791" spans="1:25" s="537" customFormat="1" x14ac:dyDescent="0.25">
      <c r="A791" s="536" t="s">
        <v>3533</v>
      </c>
      <c r="B791" s="536">
        <v>815603</v>
      </c>
      <c r="C791" s="536">
        <v>0</v>
      </c>
      <c r="D791" s="536"/>
      <c r="E791" s="536" t="s">
        <v>3534</v>
      </c>
      <c r="F791" s="536" t="s">
        <v>3535</v>
      </c>
      <c r="G791" s="536" t="s">
        <v>240</v>
      </c>
      <c r="H791" s="536" t="s">
        <v>225</v>
      </c>
      <c r="I791" s="539">
        <v>42249</v>
      </c>
      <c r="J791" s="540">
        <v>42278</v>
      </c>
      <c r="K791" s="540">
        <v>44105</v>
      </c>
      <c r="L791" s="536" t="s">
        <v>208</v>
      </c>
      <c r="M791" s="536" t="s">
        <v>209</v>
      </c>
      <c r="N791" s="540">
        <v>42293</v>
      </c>
      <c r="O791" s="536" t="s">
        <v>210</v>
      </c>
      <c r="P791" s="536" t="s">
        <v>225</v>
      </c>
      <c r="Q791" s="536" t="s">
        <v>215</v>
      </c>
      <c r="R791" s="536" t="s">
        <v>211</v>
      </c>
      <c r="S791" s="536" t="s">
        <v>212</v>
      </c>
      <c r="T791" s="536" t="s">
        <v>56</v>
      </c>
      <c r="U791" s="542">
        <v>750000</v>
      </c>
      <c r="V791" s="536"/>
      <c r="X791" s="538" t="s">
        <v>31</v>
      </c>
      <c r="Y791" s="538" t="s">
        <v>2</v>
      </c>
    </row>
    <row r="792" spans="1:25" s="537" customFormat="1" x14ac:dyDescent="0.25">
      <c r="A792" s="536" t="s">
        <v>3536</v>
      </c>
      <c r="B792" s="536">
        <v>815684</v>
      </c>
      <c r="C792" s="536">
        <v>0</v>
      </c>
      <c r="D792" s="536"/>
      <c r="E792" s="536" t="s">
        <v>3537</v>
      </c>
      <c r="F792" s="536" t="s">
        <v>3538</v>
      </c>
      <c r="G792" s="536" t="s">
        <v>240</v>
      </c>
      <c r="H792" s="536" t="s">
        <v>225</v>
      </c>
      <c r="I792" s="539">
        <v>42256</v>
      </c>
      <c r="J792" s="540">
        <v>42278</v>
      </c>
      <c r="K792" s="540">
        <v>44105</v>
      </c>
      <c r="L792" s="536" t="s">
        <v>208</v>
      </c>
      <c r="M792" s="536" t="s">
        <v>209</v>
      </c>
      <c r="N792" s="540">
        <v>42293</v>
      </c>
      <c r="O792" s="536" t="s">
        <v>210</v>
      </c>
      <c r="P792" s="536" t="s">
        <v>225</v>
      </c>
      <c r="Q792" s="536" t="s">
        <v>215</v>
      </c>
      <c r="R792" s="536" t="s">
        <v>211</v>
      </c>
      <c r="S792" s="536" t="s">
        <v>212</v>
      </c>
      <c r="T792" s="536" t="s">
        <v>56</v>
      </c>
      <c r="U792" s="542">
        <v>750000</v>
      </c>
      <c r="V792" s="536"/>
      <c r="X792" s="538" t="s">
        <v>31</v>
      </c>
      <c r="Y792" s="538" t="s">
        <v>2</v>
      </c>
    </row>
    <row r="793" spans="1:25" s="537" customFormat="1" x14ac:dyDescent="0.25">
      <c r="A793" s="536" t="s">
        <v>3539</v>
      </c>
      <c r="B793" s="536">
        <v>815718</v>
      </c>
      <c r="C793" s="536">
        <v>0</v>
      </c>
      <c r="D793" s="536"/>
      <c r="E793" s="536" t="s">
        <v>3540</v>
      </c>
      <c r="F793" s="536" t="s">
        <v>3541</v>
      </c>
      <c r="G793" s="536" t="s">
        <v>236</v>
      </c>
      <c r="H793" s="536" t="s">
        <v>214</v>
      </c>
      <c r="I793" s="539">
        <v>42262</v>
      </c>
      <c r="J793" s="540">
        <v>42248</v>
      </c>
      <c r="K793" s="543"/>
      <c r="L793" s="536" t="s">
        <v>208</v>
      </c>
      <c r="M793" s="536" t="s">
        <v>209</v>
      </c>
      <c r="N793" s="540">
        <v>42293</v>
      </c>
      <c r="O793" s="536" t="s">
        <v>210</v>
      </c>
      <c r="P793" s="536" t="s">
        <v>214</v>
      </c>
      <c r="Q793" s="536" t="s">
        <v>215</v>
      </c>
      <c r="R793" s="536" t="s">
        <v>211</v>
      </c>
      <c r="S793" s="536" t="s">
        <v>212</v>
      </c>
      <c r="T793" s="536" t="s">
        <v>56</v>
      </c>
      <c r="U793" s="542">
        <v>260000</v>
      </c>
      <c r="V793" s="536"/>
      <c r="X793" s="538" t="s">
        <v>31</v>
      </c>
      <c r="Y793" s="538" t="s">
        <v>8</v>
      </c>
    </row>
    <row r="794" spans="1:25" s="537" customFormat="1" x14ac:dyDescent="0.25">
      <c r="A794" s="536" t="s">
        <v>3542</v>
      </c>
      <c r="B794" s="536">
        <v>815810</v>
      </c>
      <c r="C794" s="536">
        <v>0</v>
      </c>
      <c r="D794" s="536"/>
      <c r="E794" s="536" t="s">
        <v>3543</v>
      </c>
      <c r="F794" s="536" t="s">
        <v>3544</v>
      </c>
      <c r="G794" s="536" t="s">
        <v>236</v>
      </c>
      <c r="H794" s="536" t="s">
        <v>214</v>
      </c>
      <c r="I794" s="539">
        <v>42269</v>
      </c>
      <c r="J794" s="540">
        <v>42248</v>
      </c>
      <c r="K794" s="543"/>
      <c r="L794" s="536" t="s">
        <v>208</v>
      </c>
      <c r="M794" s="536" t="s">
        <v>209</v>
      </c>
      <c r="N794" s="540">
        <v>42293</v>
      </c>
      <c r="O794" s="536" t="s">
        <v>210</v>
      </c>
      <c r="P794" s="536" t="s">
        <v>214</v>
      </c>
      <c r="Q794" s="536" t="s">
        <v>215</v>
      </c>
      <c r="R794" s="536" t="s">
        <v>211</v>
      </c>
      <c r="S794" s="536" t="s">
        <v>212</v>
      </c>
      <c r="T794" s="536" t="s">
        <v>56</v>
      </c>
      <c r="U794" s="542">
        <v>257400</v>
      </c>
      <c r="V794" s="536"/>
      <c r="X794" s="538" t="s">
        <v>31</v>
      </c>
      <c r="Y794" s="538" t="s">
        <v>8</v>
      </c>
    </row>
    <row r="795" spans="1:25" s="537" customFormat="1" x14ac:dyDescent="0.25">
      <c r="A795" s="536" t="s">
        <v>3545</v>
      </c>
      <c r="B795" s="536">
        <v>815871</v>
      </c>
      <c r="C795" s="536">
        <v>0</v>
      </c>
      <c r="D795" s="536"/>
      <c r="E795" s="536" t="s">
        <v>3546</v>
      </c>
      <c r="F795" s="536" t="s">
        <v>3547</v>
      </c>
      <c r="G795" s="536" t="s">
        <v>236</v>
      </c>
      <c r="H795" s="536" t="s">
        <v>214</v>
      </c>
      <c r="I795" s="539">
        <v>42277</v>
      </c>
      <c r="J795" s="540">
        <v>42248</v>
      </c>
      <c r="K795" s="543"/>
      <c r="L795" s="536" t="s">
        <v>208</v>
      </c>
      <c r="M795" s="536" t="s">
        <v>209</v>
      </c>
      <c r="N795" s="540">
        <v>42293</v>
      </c>
      <c r="O795" s="536" t="s">
        <v>210</v>
      </c>
      <c r="P795" s="536" t="s">
        <v>214</v>
      </c>
      <c r="Q795" s="536" t="s">
        <v>215</v>
      </c>
      <c r="R795" s="536" t="s">
        <v>211</v>
      </c>
      <c r="S795" s="536" t="s">
        <v>212</v>
      </c>
      <c r="T795" s="536" t="s">
        <v>56</v>
      </c>
      <c r="U795" s="542">
        <v>234000</v>
      </c>
      <c r="V795" s="536"/>
      <c r="X795" s="538" t="s">
        <v>31</v>
      </c>
      <c r="Y795" s="538" t="s">
        <v>8</v>
      </c>
    </row>
    <row r="796" spans="1:25" s="537" customFormat="1" x14ac:dyDescent="0.25">
      <c r="A796" s="536" t="s">
        <v>3548</v>
      </c>
      <c r="B796" s="536">
        <v>815885</v>
      </c>
      <c r="C796" s="536">
        <v>0</v>
      </c>
      <c r="D796" s="536"/>
      <c r="E796" s="536" t="s">
        <v>3549</v>
      </c>
      <c r="F796" s="536" t="s">
        <v>3550</v>
      </c>
      <c r="G796" s="536" t="s">
        <v>240</v>
      </c>
      <c r="H796" s="536" t="s">
        <v>225</v>
      </c>
      <c r="I796" s="539">
        <v>42278</v>
      </c>
      <c r="J796" s="540">
        <v>42278</v>
      </c>
      <c r="K796" s="540">
        <v>44105</v>
      </c>
      <c r="L796" s="536" t="s">
        <v>208</v>
      </c>
      <c r="M796" s="536" t="s">
        <v>209</v>
      </c>
      <c r="N796" s="540">
        <v>42293</v>
      </c>
      <c r="O796" s="536" t="s">
        <v>210</v>
      </c>
      <c r="P796" s="536" t="s">
        <v>225</v>
      </c>
      <c r="Q796" s="536" t="s">
        <v>215</v>
      </c>
      <c r="R796" s="536" t="s">
        <v>211</v>
      </c>
      <c r="S796" s="536" t="s">
        <v>212</v>
      </c>
      <c r="T796" s="536" t="s">
        <v>56</v>
      </c>
      <c r="U796" s="542">
        <v>750000</v>
      </c>
      <c r="V796" s="536"/>
      <c r="X796" s="538" t="s">
        <v>31</v>
      </c>
      <c r="Y796" s="538" t="s">
        <v>2</v>
      </c>
    </row>
    <row r="797" spans="1:25" s="537" customFormat="1" x14ac:dyDescent="0.25">
      <c r="A797" s="536" t="s">
        <v>3551</v>
      </c>
      <c r="B797" s="536">
        <v>808588</v>
      </c>
      <c r="C797" s="536">
        <v>0</v>
      </c>
      <c r="D797" s="536"/>
      <c r="E797" s="536" t="s">
        <v>1719</v>
      </c>
      <c r="F797" s="536" t="s">
        <v>1720</v>
      </c>
      <c r="G797" s="536" t="s">
        <v>240</v>
      </c>
      <c r="H797" s="536" t="s">
        <v>1716</v>
      </c>
      <c r="I797" s="539">
        <v>41333</v>
      </c>
      <c r="J797" s="540">
        <v>42109</v>
      </c>
      <c r="K797" s="540">
        <v>43935</v>
      </c>
      <c r="L797" s="536" t="s">
        <v>208</v>
      </c>
      <c r="M797" s="536" t="s">
        <v>209</v>
      </c>
      <c r="N797" s="540">
        <v>42291</v>
      </c>
      <c r="O797" s="536" t="s">
        <v>210</v>
      </c>
      <c r="P797" s="536" t="s">
        <v>1716</v>
      </c>
      <c r="Q797" s="536" t="s">
        <v>211</v>
      </c>
      <c r="R797" s="536" t="s">
        <v>211</v>
      </c>
      <c r="S797" s="536" t="s">
        <v>212</v>
      </c>
      <c r="T797" s="536" t="s">
        <v>56</v>
      </c>
      <c r="U797" s="542">
        <v>8000000</v>
      </c>
      <c r="V797" s="536"/>
      <c r="X797" s="538" t="s">
        <v>31</v>
      </c>
      <c r="Y797" s="538" t="s">
        <v>2</v>
      </c>
    </row>
    <row r="798" spans="1:25" s="537" customFormat="1" x14ac:dyDescent="0.25">
      <c r="A798" s="536" t="s">
        <v>3552</v>
      </c>
      <c r="B798" s="536">
        <v>810354</v>
      </c>
      <c r="C798" s="536">
        <v>0</v>
      </c>
      <c r="D798" s="536"/>
      <c r="E798" s="536" t="s">
        <v>397</v>
      </c>
      <c r="F798" s="536" t="s">
        <v>3553</v>
      </c>
      <c r="G798" s="536" t="s">
        <v>240</v>
      </c>
      <c r="H798" s="536" t="s">
        <v>1716</v>
      </c>
      <c r="I798" s="539">
        <v>41617</v>
      </c>
      <c r="J798" s="540">
        <v>41595</v>
      </c>
      <c r="K798" s="540">
        <v>43420</v>
      </c>
      <c r="L798" s="536" t="s">
        <v>208</v>
      </c>
      <c r="M798" s="536" t="s">
        <v>209</v>
      </c>
      <c r="N798" s="540">
        <v>42291</v>
      </c>
      <c r="O798" s="536" t="s">
        <v>210</v>
      </c>
      <c r="P798" s="536" t="s">
        <v>1716</v>
      </c>
      <c r="Q798" s="536" t="s">
        <v>215</v>
      </c>
      <c r="R798" s="536" t="s">
        <v>211</v>
      </c>
      <c r="S798" s="536" t="s">
        <v>212</v>
      </c>
      <c r="T798" s="536" t="s">
        <v>56</v>
      </c>
      <c r="U798" s="542">
        <v>25000000</v>
      </c>
      <c r="V798" s="536"/>
      <c r="X798" s="538" t="s">
        <v>31</v>
      </c>
      <c r="Y798" s="538" t="s">
        <v>2</v>
      </c>
    </row>
    <row r="799" spans="1:25" s="537" customFormat="1" x14ac:dyDescent="0.25">
      <c r="A799" s="536" t="s">
        <v>3554</v>
      </c>
      <c r="B799" s="536">
        <v>815675</v>
      </c>
      <c r="C799" s="536">
        <v>0</v>
      </c>
      <c r="D799" s="536"/>
      <c r="E799" s="536" t="s">
        <v>3555</v>
      </c>
      <c r="F799" s="536" t="s">
        <v>1020</v>
      </c>
      <c r="G799" s="536" t="s">
        <v>236</v>
      </c>
      <c r="H799" s="536" t="s">
        <v>214</v>
      </c>
      <c r="I799" s="539">
        <v>42256</v>
      </c>
      <c r="J799" s="540">
        <v>42248</v>
      </c>
      <c r="K799" s="543"/>
      <c r="L799" s="536" t="s">
        <v>208</v>
      </c>
      <c r="M799" s="536" t="s">
        <v>209</v>
      </c>
      <c r="N799" s="540">
        <v>42291</v>
      </c>
      <c r="O799" s="536" t="s">
        <v>210</v>
      </c>
      <c r="P799" s="536" t="s">
        <v>214</v>
      </c>
      <c r="Q799" s="536" t="s">
        <v>215</v>
      </c>
      <c r="R799" s="536" t="s">
        <v>211</v>
      </c>
      <c r="S799" s="536" t="s">
        <v>212</v>
      </c>
      <c r="T799" s="536" t="s">
        <v>56</v>
      </c>
      <c r="U799" s="542">
        <v>338000</v>
      </c>
      <c r="V799" s="536"/>
      <c r="X799" s="538" t="s">
        <v>31</v>
      </c>
      <c r="Y799" s="538" t="s">
        <v>8</v>
      </c>
    </row>
    <row r="800" spans="1:25" s="537" customFormat="1" x14ac:dyDescent="0.25">
      <c r="A800" s="536" t="s">
        <v>3556</v>
      </c>
      <c r="B800" s="536">
        <v>815844</v>
      </c>
      <c r="C800" s="536">
        <v>0</v>
      </c>
      <c r="D800" s="536"/>
      <c r="E800" s="536" t="s">
        <v>3557</v>
      </c>
      <c r="F800" s="536" t="s">
        <v>3558</v>
      </c>
      <c r="G800" s="536" t="s">
        <v>240</v>
      </c>
      <c r="H800" s="536" t="s">
        <v>325</v>
      </c>
      <c r="I800" s="539">
        <v>42271</v>
      </c>
      <c r="J800" s="540">
        <v>42261</v>
      </c>
      <c r="K800" s="540">
        <v>44087</v>
      </c>
      <c r="L800" s="536" t="s">
        <v>208</v>
      </c>
      <c r="M800" s="536" t="s">
        <v>209</v>
      </c>
      <c r="N800" s="540">
        <v>42291</v>
      </c>
      <c r="O800" s="536" t="s">
        <v>210</v>
      </c>
      <c r="P800" s="536" t="s">
        <v>325</v>
      </c>
      <c r="Q800" s="536" t="s">
        <v>215</v>
      </c>
      <c r="R800" s="536" t="s">
        <v>211</v>
      </c>
      <c r="S800" s="536" t="s">
        <v>212</v>
      </c>
      <c r="T800" s="536" t="s">
        <v>56</v>
      </c>
      <c r="U800" s="541">
        <v>0</v>
      </c>
      <c r="V800" s="536"/>
      <c r="X800" s="538" t="s">
        <v>31</v>
      </c>
      <c r="Y800" s="538" t="s">
        <v>2</v>
      </c>
    </row>
    <row r="801" spans="1:25" s="537" customFormat="1" x14ac:dyDescent="0.25">
      <c r="A801" s="536" t="s">
        <v>3559</v>
      </c>
      <c r="B801" s="536">
        <v>815569</v>
      </c>
      <c r="C801" s="536">
        <v>0</v>
      </c>
      <c r="D801" s="536"/>
      <c r="E801" s="536" t="s">
        <v>3560</v>
      </c>
      <c r="F801" s="536" t="s">
        <v>3561</v>
      </c>
      <c r="G801" s="536" t="s">
        <v>577</v>
      </c>
      <c r="H801" s="536" t="s">
        <v>757</v>
      </c>
      <c r="I801" s="539">
        <v>42243</v>
      </c>
      <c r="J801" s="540">
        <v>42242</v>
      </c>
      <c r="K801" s="543"/>
      <c r="L801" s="536" t="s">
        <v>208</v>
      </c>
      <c r="M801" s="536" t="s">
        <v>209</v>
      </c>
      <c r="N801" s="540">
        <v>42286</v>
      </c>
      <c r="O801" s="536" t="s">
        <v>210</v>
      </c>
      <c r="P801" s="536" t="s">
        <v>757</v>
      </c>
      <c r="Q801" s="536" t="s">
        <v>215</v>
      </c>
      <c r="R801" s="536" t="s">
        <v>211</v>
      </c>
      <c r="S801" s="536" t="s">
        <v>212</v>
      </c>
      <c r="T801" s="536" t="s">
        <v>243</v>
      </c>
      <c r="U801" s="542">
        <v>140000</v>
      </c>
      <c r="V801" s="536"/>
      <c r="X801" s="538" t="s">
        <v>31</v>
      </c>
      <c r="Y801" s="538" t="s">
        <v>7</v>
      </c>
    </row>
    <row r="802" spans="1:25" s="537" customFormat="1" x14ac:dyDescent="0.25">
      <c r="A802" s="536" t="s">
        <v>3562</v>
      </c>
      <c r="B802" s="536" t="s">
        <v>3563</v>
      </c>
      <c r="C802" s="536">
        <v>1</v>
      </c>
      <c r="D802" s="536"/>
      <c r="E802" s="536" t="s">
        <v>324</v>
      </c>
      <c r="F802" s="536" t="s">
        <v>3564</v>
      </c>
      <c r="G802" s="536" t="s">
        <v>224</v>
      </c>
      <c r="H802" s="536" t="s">
        <v>207</v>
      </c>
      <c r="I802" s="539">
        <v>42271</v>
      </c>
      <c r="J802" s="540">
        <v>42070</v>
      </c>
      <c r="K802" s="540">
        <v>42435</v>
      </c>
      <c r="L802" s="536" t="s">
        <v>208</v>
      </c>
      <c r="M802" s="536" t="s">
        <v>209</v>
      </c>
      <c r="N802" s="540">
        <v>42285</v>
      </c>
      <c r="O802" s="536" t="s">
        <v>210</v>
      </c>
      <c r="P802" s="536" t="s">
        <v>207</v>
      </c>
      <c r="Q802" s="536" t="s">
        <v>215</v>
      </c>
      <c r="R802" s="536" t="s">
        <v>211</v>
      </c>
      <c r="S802" s="536" t="s">
        <v>212</v>
      </c>
      <c r="T802" s="536" t="s">
        <v>56</v>
      </c>
      <c r="U802" s="542">
        <v>3000000</v>
      </c>
      <c r="V802" s="536"/>
      <c r="X802" s="538" t="s">
        <v>31</v>
      </c>
      <c r="Y802" s="538" t="s">
        <v>276</v>
      </c>
    </row>
    <row r="803" spans="1:25" s="537" customFormat="1" x14ac:dyDescent="0.25">
      <c r="A803" s="536" t="s">
        <v>3565</v>
      </c>
      <c r="B803" s="536">
        <v>805216</v>
      </c>
      <c r="C803" s="536">
        <v>2</v>
      </c>
      <c r="D803" s="536"/>
      <c r="E803" s="536" t="s">
        <v>1689</v>
      </c>
      <c r="F803" s="536" t="s">
        <v>3566</v>
      </c>
      <c r="G803" s="536" t="s">
        <v>462</v>
      </c>
      <c r="H803" s="536" t="s">
        <v>757</v>
      </c>
      <c r="I803" s="539">
        <v>42247</v>
      </c>
      <c r="J803" s="540">
        <v>42248</v>
      </c>
      <c r="K803" s="540">
        <v>42735</v>
      </c>
      <c r="L803" s="536" t="s">
        <v>208</v>
      </c>
      <c r="M803" s="536" t="s">
        <v>209</v>
      </c>
      <c r="N803" s="540">
        <v>42284</v>
      </c>
      <c r="O803" s="536" t="s">
        <v>210</v>
      </c>
      <c r="P803" s="536" t="s">
        <v>757</v>
      </c>
      <c r="Q803" s="536" t="s">
        <v>1857</v>
      </c>
      <c r="R803" s="536" t="s">
        <v>211</v>
      </c>
      <c r="S803" s="536" t="s">
        <v>212</v>
      </c>
      <c r="T803" s="536" t="s">
        <v>56</v>
      </c>
      <c r="U803" s="541">
        <v>0</v>
      </c>
      <c r="V803" s="536"/>
      <c r="X803" s="538" t="s">
        <v>31</v>
      </c>
      <c r="Y803" s="538" t="s">
        <v>276</v>
      </c>
    </row>
    <row r="804" spans="1:25" s="537" customFormat="1" x14ac:dyDescent="0.25">
      <c r="A804" s="536" t="s">
        <v>3567</v>
      </c>
      <c r="B804" s="536" t="s">
        <v>3568</v>
      </c>
      <c r="C804" s="536">
        <v>0</v>
      </c>
      <c r="D804" s="536"/>
      <c r="E804" s="536" t="s">
        <v>3569</v>
      </c>
      <c r="F804" s="536" t="s">
        <v>3570</v>
      </c>
      <c r="G804" s="536" t="s">
        <v>224</v>
      </c>
      <c r="H804" s="536" t="s">
        <v>325</v>
      </c>
      <c r="I804" s="539">
        <v>42269</v>
      </c>
      <c r="J804" s="540">
        <v>42261</v>
      </c>
      <c r="K804" s="540">
        <v>42369</v>
      </c>
      <c r="L804" s="536" t="s">
        <v>208</v>
      </c>
      <c r="M804" s="536" t="s">
        <v>209</v>
      </c>
      <c r="N804" s="540">
        <v>42284</v>
      </c>
      <c r="O804" s="536" t="s">
        <v>210</v>
      </c>
      <c r="P804" s="536" t="s">
        <v>325</v>
      </c>
      <c r="Q804" s="536" t="s">
        <v>215</v>
      </c>
      <c r="R804" s="536" t="s">
        <v>211</v>
      </c>
      <c r="S804" s="536" t="s">
        <v>212</v>
      </c>
      <c r="T804" s="536" t="s">
        <v>56</v>
      </c>
      <c r="U804" s="541">
        <v>0</v>
      </c>
      <c r="V804" s="536"/>
      <c r="X804" s="538" t="s">
        <v>31</v>
      </c>
      <c r="Y804" s="538" t="s">
        <v>276</v>
      </c>
    </row>
    <row r="805" spans="1:25" s="537" customFormat="1" x14ac:dyDescent="0.25">
      <c r="A805" s="536" t="s">
        <v>3571</v>
      </c>
      <c r="B805" s="536">
        <v>807273</v>
      </c>
      <c r="C805" s="536">
        <v>1</v>
      </c>
      <c r="D805" s="536"/>
      <c r="E805" s="536" t="s">
        <v>3572</v>
      </c>
      <c r="F805" s="536" t="s">
        <v>3573</v>
      </c>
      <c r="G805" s="536" t="s">
        <v>462</v>
      </c>
      <c r="H805" s="536" t="s">
        <v>757</v>
      </c>
      <c r="I805" s="539">
        <v>42243</v>
      </c>
      <c r="J805" s="540">
        <v>42248</v>
      </c>
      <c r="K805" s="540">
        <v>43146</v>
      </c>
      <c r="L805" s="536" t="s">
        <v>208</v>
      </c>
      <c r="M805" s="536" t="s">
        <v>209</v>
      </c>
      <c r="N805" s="540">
        <v>42284</v>
      </c>
      <c r="O805" s="536" t="s">
        <v>210</v>
      </c>
      <c r="P805" s="536" t="s">
        <v>757</v>
      </c>
      <c r="Q805" s="536" t="s">
        <v>2886</v>
      </c>
      <c r="R805" s="536" t="s">
        <v>211</v>
      </c>
      <c r="S805" s="536" t="s">
        <v>350</v>
      </c>
      <c r="T805" s="536" t="s">
        <v>1558</v>
      </c>
      <c r="U805" s="541">
        <v>0</v>
      </c>
      <c r="V805" s="536"/>
      <c r="X805" s="538" t="s">
        <v>31</v>
      </c>
      <c r="Y805" s="538" t="s">
        <v>276</v>
      </c>
    </row>
    <row r="806" spans="1:25" s="537" customFormat="1" x14ac:dyDescent="0.25">
      <c r="A806" s="536" t="s">
        <v>3574</v>
      </c>
      <c r="B806" s="536">
        <v>807330</v>
      </c>
      <c r="C806" s="536">
        <v>1</v>
      </c>
      <c r="D806" s="536"/>
      <c r="E806" s="536" t="s">
        <v>2973</v>
      </c>
      <c r="F806" s="536" t="s">
        <v>2974</v>
      </c>
      <c r="G806" s="536" t="s">
        <v>462</v>
      </c>
      <c r="H806" s="536" t="s">
        <v>757</v>
      </c>
      <c r="I806" s="539">
        <v>42213</v>
      </c>
      <c r="J806" s="540">
        <v>42217</v>
      </c>
      <c r="K806" s="540">
        <v>42982</v>
      </c>
      <c r="L806" s="536" t="s">
        <v>208</v>
      </c>
      <c r="M806" s="536" t="s">
        <v>209</v>
      </c>
      <c r="N806" s="540">
        <v>42284</v>
      </c>
      <c r="O806" s="536" t="s">
        <v>210</v>
      </c>
      <c r="P806" s="536" t="s">
        <v>757</v>
      </c>
      <c r="Q806" s="536" t="s">
        <v>215</v>
      </c>
      <c r="R806" s="536" t="s">
        <v>211</v>
      </c>
      <c r="S806" s="536" t="s">
        <v>212</v>
      </c>
      <c r="T806" s="536" t="s">
        <v>56</v>
      </c>
      <c r="U806" s="542">
        <v>100000</v>
      </c>
      <c r="V806" s="536"/>
      <c r="X806" s="538" t="s">
        <v>31</v>
      </c>
      <c r="Y806" s="538" t="s">
        <v>276</v>
      </c>
    </row>
    <row r="807" spans="1:25" s="537" customFormat="1" x14ac:dyDescent="0.25">
      <c r="A807" s="536" t="s">
        <v>3575</v>
      </c>
      <c r="B807" s="536">
        <v>809600</v>
      </c>
      <c r="C807" s="536">
        <v>1</v>
      </c>
      <c r="D807" s="536"/>
      <c r="E807" s="536" t="s">
        <v>3038</v>
      </c>
      <c r="F807" s="536" t="s">
        <v>3039</v>
      </c>
      <c r="G807" s="536" t="s">
        <v>462</v>
      </c>
      <c r="H807" s="536" t="s">
        <v>757</v>
      </c>
      <c r="I807" s="539">
        <v>42223</v>
      </c>
      <c r="J807" s="540">
        <v>42233</v>
      </c>
      <c r="K807" s="540">
        <v>43331</v>
      </c>
      <c r="L807" s="536" t="s">
        <v>208</v>
      </c>
      <c r="M807" s="536" t="s">
        <v>209</v>
      </c>
      <c r="N807" s="540">
        <v>42284</v>
      </c>
      <c r="O807" s="536" t="s">
        <v>210</v>
      </c>
      <c r="P807" s="536" t="s">
        <v>757</v>
      </c>
      <c r="Q807" s="536" t="s">
        <v>1857</v>
      </c>
      <c r="R807" s="536" t="s">
        <v>1857</v>
      </c>
      <c r="S807" s="536" t="s">
        <v>212</v>
      </c>
      <c r="T807" s="536" t="s">
        <v>56</v>
      </c>
      <c r="U807" s="541">
        <v>0</v>
      </c>
      <c r="V807" s="536"/>
      <c r="X807" s="538" t="s">
        <v>31</v>
      </c>
      <c r="Y807" s="538" t="s">
        <v>276</v>
      </c>
    </row>
    <row r="808" spans="1:25" s="537" customFormat="1" x14ac:dyDescent="0.25">
      <c r="A808" s="536" t="s">
        <v>3576</v>
      </c>
      <c r="B808" s="536" t="s">
        <v>3577</v>
      </c>
      <c r="C808" s="536">
        <v>0</v>
      </c>
      <c r="D808" s="536"/>
      <c r="E808" s="536" t="s">
        <v>1200</v>
      </c>
      <c r="F808" s="536" t="s">
        <v>3578</v>
      </c>
      <c r="G808" s="536" t="s">
        <v>224</v>
      </c>
      <c r="H808" s="536" t="s">
        <v>325</v>
      </c>
      <c r="I808" s="539">
        <v>42270</v>
      </c>
      <c r="J808" s="540">
        <v>42261</v>
      </c>
      <c r="K808" s="540">
        <v>42369</v>
      </c>
      <c r="L808" s="536" t="s">
        <v>208</v>
      </c>
      <c r="M808" s="536" t="s">
        <v>209</v>
      </c>
      <c r="N808" s="540">
        <v>42284</v>
      </c>
      <c r="O808" s="536" t="s">
        <v>210</v>
      </c>
      <c r="P808" s="536" t="s">
        <v>325</v>
      </c>
      <c r="Q808" s="536" t="s">
        <v>215</v>
      </c>
      <c r="R808" s="536" t="s">
        <v>211</v>
      </c>
      <c r="S808" s="536" t="s">
        <v>212</v>
      </c>
      <c r="T808" s="536" t="s">
        <v>56</v>
      </c>
      <c r="U808" s="541">
        <v>0</v>
      </c>
      <c r="V808" s="536"/>
      <c r="X808" s="538" t="s">
        <v>31</v>
      </c>
      <c r="Y808" s="538" t="s">
        <v>276</v>
      </c>
    </row>
    <row r="809" spans="1:25" s="537" customFormat="1" x14ac:dyDescent="0.25">
      <c r="A809" s="536" t="s">
        <v>3579</v>
      </c>
      <c r="B809" s="536">
        <v>814657</v>
      </c>
      <c r="C809" s="536">
        <v>0</v>
      </c>
      <c r="D809" s="536"/>
      <c r="E809" s="536" t="s">
        <v>3580</v>
      </c>
      <c r="F809" s="536" t="s">
        <v>3581</v>
      </c>
      <c r="G809" s="536" t="s">
        <v>577</v>
      </c>
      <c r="H809" s="536" t="s">
        <v>757</v>
      </c>
      <c r="I809" s="539">
        <v>42151</v>
      </c>
      <c r="J809" s="540">
        <v>42150</v>
      </c>
      <c r="K809" s="540">
        <v>42515</v>
      </c>
      <c r="L809" s="536" t="s">
        <v>208</v>
      </c>
      <c r="M809" s="536" t="s">
        <v>209</v>
      </c>
      <c r="N809" s="540">
        <v>42284</v>
      </c>
      <c r="O809" s="536" t="s">
        <v>210</v>
      </c>
      <c r="P809" s="536" t="s">
        <v>757</v>
      </c>
      <c r="Q809" s="536" t="s">
        <v>215</v>
      </c>
      <c r="R809" s="536" t="s">
        <v>211</v>
      </c>
      <c r="S809" s="536" t="s">
        <v>212</v>
      </c>
      <c r="T809" s="536" t="s">
        <v>716</v>
      </c>
      <c r="U809" s="542">
        <v>140000</v>
      </c>
      <c r="V809" s="536"/>
      <c r="X809" s="538" t="s">
        <v>31</v>
      </c>
      <c r="Y809" s="538" t="s">
        <v>7</v>
      </c>
    </row>
    <row r="810" spans="1:25" s="537" customFormat="1" x14ac:dyDescent="0.25">
      <c r="A810" s="536" t="s">
        <v>3582</v>
      </c>
      <c r="B810" s="536">
        <v>815249</v>
      </c>
      <c r="C810" s="536">
        <v>0</v>
      </c>
      <c r="D810" s="536"/>
      <c r="E810" s="536" t="s">
        <v>3583</v>
      </c>
      <c r="F810" s="536" t="s">
        <v>3584</v>
      </c>
      <c r="G810" s="536" t="s">
        <v>577</v>
      </c>
      <c r="H810" s="536" t="s">
        <v>757</v>
      </c>
      <c r="I810" s="539">
        <v>42201</v>
      </c>
      <c r="J810" s="540">
        <v>42186</v>
      </c>
      <c r="K810" s="543"/>
      <c r="L810" s="536" t="s">
        <v>208</v>
      </c>
      <c r="M810" s="536" t="s">
        <v>209</v>
      </c>
      <c r="N810" s="540">
        <v>42284</v>
      </c>
      <c r="O810" s="536" t="s">
        <v>210</v>
      </c>
      <c r="P810" s="536" t="s">
        <v>757</v>
      </c>
      <c r="Q810" s="536" t="s">
        <v>215</v>
      </c>
      <c r="R810" s="536" t="s">
        <v>211</v>
      </c>
      <c r="S810" s="536" t="s">
        <v>212</v>
      </c>
      <c r="T810" s="536" t="s">
        <v>56</v>
      </c>
      <c r="U810" s="542">
        <v>140000</v>
      </c>
      <c r="V810" s="536"/>
      <c r="X810" s="538" t="s">
        <v>31</v>
      </c>
      <c r="Y810" s="538" t="s">
        <v>7</v>
      </c>
    </row>
    <row r="811" spans="1:25" s="537" customFormat="1" x14ac:dyDescent="0.25">
      <c r="A811" s="536" t="s">
        <v>3585</v>
      </c>
      <c r="B811" s="536">
        <v>815820</v>
      </c>
      <c r="C811" s="536">
        <v>0</v>
      </c>
      <c r="D811" s="536"/>
      <c r="E811" s="536" t="s">
        <v>3586</v>
      </c>
      <c r="F811" s="536" t="s">
        <v>3587</v>
      </c>
      <c r="G811" s="536" t="s">
        <v>240</v>
      </c>
      <c r="H811" s="536" t="s">
        <v>325</v>
      </c>
      <c r="I811" s="539">
        <v>42269</v>
      </c>
      <c r="J811" s="540">
        <v>42261</v>
      </c>
      <c r="K811" s="540">
        <v>44087</v>
      </c>
      <c r="L811" s="536" t="s">
        <v>208</v>
      </c>
      <c r="M811" s="536" t="s">
        <v>209</v>
      </c>
      <c r="N811" s="540">
        <v>42284</v>
      </c>
      <c r="O811" s="536" t="s">
        <v>210</v>
      </c>
      <c r="P811" s="536" t="s">
        <v>325</v>
      </c>
      <c r="Q811" s="536" t="s">
        <v>215</v>
      </c>
      <c r="R811" s="536" t="s">
        <v>211</v>
      </c>
      <c r="S811" s="536" t="s">
        <v>212</v>
      </c>
      <c r="T811" s="536" t="s">
        <v>56</v>
      </c>
      <c r="U811" s="541">
        <v>0</v>
      </c>
      <c r="V811" s="536"/>
      <c r="X811" s="538" t="s">
        <v>31</v>
      </c>
      <c r="Y811" s="538" t="s">
        <v>2</v>
      </c>
    </row>
    <row r="812" spans="1:25" s="537" customFormat="1" x14ac:dyDescent="0.25">
      <c r="A812" s="536" t="s">
        <v>3588</v>
      </c>
      <c r="B812" s="536">
        <v>815831</v>
      </c>
      <c r="C812" s="536">
        <v>0</v>
      </c>
      <c r="D812" s="536"/>
      <c r="E812" s="536" t="s">
        <v>3589</v>
      </c>
      <c r="F812" s="536" t="s">
        <v>3590</v>
      </c>
      <c r="G812" s="536" t="s">
        <v>240</v>
      </c>
      <c r="H812" s="536" t="s">
        <v>325</v>
      </c>
      <c r="I812" s="539">
        <v>42270</v>
      </c>
      <c r="J812" s="540">
        <v>42261</v>
      </c>
      <c r="K812" s="540">
        <v>44087</v>
      </c>
      <c r="L812" s="536" t="s">
        <v>208</v>
      </c>
      <c r="M812" s="536" t="s">
        <v>209</v>
      </c>
      <c r="N812" s="540">
        <v>42284</v>
      </c>
      <c r="O812" s="536" t="s">
        <v>210</v>
      </c>
      <c r="P812" s="536" t="s">
        <v>325</v>
      </c>
      <c r="Q812" s="536" t="s">
        <v>215</v>
      </c>
      <c r="R812" s="536" t="s">
        <v>211</v>
      </c>
      <c r="S812" s="536" t="s">
        <v>212</v>
      </c>
      <c r="T812" s="536" t="s">
        <v>56</v>
      </c>
      <c r="U812" s="541">
        <v>0</v>
      </c>
      <c r="V812" s="536"/>
      <c r="X812" s="538" t="s">
        <v>31</v>
      </c>
      <c r="Y812" s="538" t="s">
        <v>2</v>
      </c>
    </row>
    <row r="813" spans="1:25" s="537" customFormat="1" x14ac:dyDescent="0.25">
      <c r="A813" s="536" t="s">
        <v>3591</v>
      </c>
      <c r="B813" s="536">
        <v>808321</v>
      </c>
      <c r="C813" s="536">
        <v>1</v>
      </c>
      <c r="D813" s="536"/>
      <c r="E813" s="536" t="s">
        <v>2983</v>
      </c>
      <c r="F813" s="536" t="s">
        <v>2984</v>
      </c>
      <c r="G813" s="536" t="s">
        <v>462</v>
      </c>
      <c r="H813" s="536" t="s">
        <v>757</v>
      </c>
      <c r="I813" s="539">
        <v>42213</v>
      </c>
      <c r="J813" s="540">
        <v>42217</v>
      </c>
      <c r="K813" s="540">
        <v>43107</v>
      </c>
      <c r="L813" s="536" t="s">
        <v>208</v>
      </c>
      <c r="M813" s="536" t="s">
        <v>209</v>
      </c>
      <c r="N813" s="540">
        <v>42283</v>
      </c>
      <c r="O813" s="536" t="s">
        <v>210</v>
      </c>
      <c r="P813" s="536" t="s">
        <v>757</v>
      </c>
      <c r="Q813" s="536" t="s">
        <v>215</v>
      </c>
      <c r="R813" s="536" t="s">
        <v>211</v>
      </c>
      <c r="S813" s="536" t="s">
        <v>212</v>
      </c>
      <c r="T813" s="536" t="s">
        <v>56</v>
      </c>
      <c r="U813" s="541">
        <v>0</v>
      </c>
      <c r="V813" s="536"/>
      <c r="X813" s="538" t="s">
        <v>31</v>
      </c>
      <c r="Y813" s="538" t="s">
        <v>276</v>
      </c>
    </row>
    <row r="814" spans="1:25" s="537" customFormat="1" x14ac:dyDescent="0.25">
      <c r="A814" s="536" t="s">
        <v>3592</v>
      </c>
      <c r="B814" s="536">
        <v>815552</v>
      </c>
      <c r="C814" s="536">
        <v>0</v>
      </c>
      <c r="D814" s="536"/>
      <c r="E814" s="536" t="s">
        <v>3102</v>
      </c>
      <c r="F814" s="536" t="s">
        <v>3593</v>
      </c>
      <c r="G814" s="536" t="s">
        <v>462</v>
      </c>
      <c r="H814" s="536" t="s">
        <v>225</v>
      </c>
      <c r="I814" s="539">
        <v>42242</v>
      </c>
      <c r="J814" s="540">
        <v>42278</v>
      </c>
      <c r="K814" s="540">
        <v>44105</v>
      </c>
      <c r="L814" s="536" t="s">
        <v>208</v>
      </c>
      <c r="M814" s="536" t="s">
        <v>209</v>
      </c>
      <c r="N814" s="540">
        <v>42283</v>
      </c>
      <c r="O814" s="536" t="s">
        <v>210</v>
      </c>
      <c r="P814" s="536" t="s">
        <v>225</v>
      </c>
      <c r="Q814" s="536" t="s">
        <v>215</v>
      </c>
      <c r="R814" s="536" t="s">
        <v>211</v>
      </c>
      <c r="S814" s="536" t="s">
        <v>212</v>
      </c>
      <c r="T814" s="536" t="s">
        <v>56</v>
      </c>
      <c r="U814" s="542">
        <v>500000</v>
      </c>
      <c r="V814" s="536"/>
      <c r="X814" s="538" t="s">
        <v>31</v>
      </c>
      <c r="Y814" s="538" t="s">
        <v>3</v>
      </c>
    </row>
    <row r="815" spans="1:25" s="537" customFormat="1" x14ac:dyDescent="0.25">
      <c r="A815" s="536" t="s">
        <v>3594</v>
      </c>
      <c r="B815" s="536">
        <v>815567</v>
      </c>
      <c r="C815" s="536">
        <v>0</v>
      </c>
      <c r="D815" s="536"/>
      <c r="E815" s="536" t="s">
        <v>3595</v>
      </c>
      <c r="F815" s="536" t="s">
        <v>3596</v>
      </c>
      <c r="G815" s="536" t="s">
        <v>577</v>
      </c>
      <c r="H815" s="536" t="s">
        <v>757</v>
      </c>
      <c r="I815" s="539">
        <v>42243</v>
      </c>
      <c r="J815" s="540">
        <v>42241</v>
      </c>
      <c r="K815" s="543"/>
      <c r="L815" s="536" t="s">
        <v>208</v>
      </c>
      <c r="M815" s="536" t="s">
        <v>209</v>
      </c>
      <c r="N815" s="540">
        <v>42283</v>
      </c>
      <c r="O815" s="536" t="s">
        <v>210</v>
      </c>
      <c r="P815" s="536" t="s">
        <v>757</v>
      </c>
      <c r="Q815" s="536" t="s">
        <v>215</v>
      </c>
      <c r="R815" s="536" t="s">
        <v>211</v>
      </c>
      <c r="S815" s="536" t="s">
        <v>212</v>
      </c>
      <c r="T815" s="536" t="s">
        <v>243</v>
      </c>
      <c r="U815" s="541">
        <v>0</v>
      </c>
      <c r="V815" s="536"/>
      <c r="X815" s="538" t="s">
        <v>31</v>
      </c>
      <c r="Y815" s="538" t="s">
        <v>7</v>
      </c>
    </row>
    <row r="816" spans="1:25" s="537" customFormat="1" x14ac:dyDescent="0.25">
      <c r="A816" s="536" t="s">
        <v>3597</v>
      </c>
      <c r="B816" s="536">
        <v>803129</v>
      </c>
      <c r="C816" s="536">
        <v>2</v>
      </c>
      <c r="D816" s="536">
        <v>403979</v>
      </c>
      <c r="E816" s="536" t="s">
        <v>3598</v>
      </c>
      <c r="F816" s="536" t="s">
        <v>3599</v>
      </c>
      <c r="G816" s="536" t="s">
        <v>240</v>
      </c>
      <c r="H816" s="536" t="s">
        <v>3600</v>
      </c>
      <c r="I816" s="539">
        <v>42249</v>
      </c>
      <c r="J816" s="540">
        <v>42244</v>
      </c>
      <c r="K816" s="540">
        <v>42576</v>
      </c>
      <c r="L816" s="536" t="s">
        <v>208</v>
      </c>
      <c r="M816" s="536" t="s">
        <v>209</v>
      </c>
      <c r="N816" s="540">
        <v>42282</v>
      </c>
      <c r="O816" s="536" t="s">
        <v>210</v>
      </c>
      <c r="P816" s="536" t="s">
        <v>3492</v>
      </c>
      <c r="Q816" s="536" t="s">
        <v>349</v>
      </c>
      <c r="R816" s="536" t="s">
        <v>363</v>
      </c>
      <c r="S816" s="536" t="s">
        <v>350</v>
      </c>
      <c r="T816" s="536" t="s">
        <v>56</v>
      </c>
      <c r="U816" s="542">
        <v>626000</v>
      </c>
      <c r="V816" s="536"/>
      <c r="X816" s="538" t="s">
        <v>31</v>
      </c>
      <c r="Y816" s="538" t="s">
        <v>2</v>
      </c>
    </row>
    <row r="817" spans="1:25" s="537" customFormat="1" x14ac:dyDescent="0.25">
      <c r="A817" s="536" t="s">
        <v>3601</v>
      </c>
      <c r="B817" s="536" t="s">
        <v>2980</v>
      </c>
      <c r="C817" s="536">
        <v>0</v>
      </c>
      <c r="D817" s="536"/>
      <c r="E817" s="536" t="s">
        <v>1525</v>
      </c>
      <c r="F817" s="536" t="s">
        <v>2979</v>
      </c>
      <c r="G817" s="536" t="s">
        <v>224</v>
      </c>
      <c r="H817" s="536" t="s">
        <v>341</v>
      </c>
      <c r="I817" s="539">
        <v>42213</v>
      </c>
      <c r="J817" s="540">
        <v>42156</v>
      </c>
      <c r="K817" s="540">
        <v>42369</v>
      </c>
      <c r="L817" s="536" t="s">
        <v>208</v>
      </c>
      <c r="M817" s="536" t="s">
        <v>209</v>
      </c>
      <c r="N817" s="540">
        <v>42282</v>
      </c>
      <c r="O817" s="536" t="s">
        <v>210</v>
      </c>
      <c r="P817" s="536" t="s">
        <v>633</v>
      </c>
      <c r="Q817" s="536" t="s">
        <v>211</v>
      </c>
      <c r="R817" s="536" t="s">
        <v>363</v>
      </c>
      <c r="S817" s="536" t="s">
        <v>212</v>
      </c>
      <c r="T817" s="536" t="s">
        <v>56</v>
      </c>
      <c r="U817" s="542">
        <v>20000000</v>
      </c>
      <c r="V817" s="536"/>
      <c r="X817" s="538" t="s">
        <v>31</v>
      </c>
      <c r="Y817" s="538" t="s">
        <v>276</v>
      </c>
    </row>
    <row r="818" spans="1:25" s="537" customFormat="1" x14ac:dyDescent="0.25">
      <c r="A818" s="536" t="s">
        <v>3602</v>
      </c>
      <c r="B818" s="536" t="s">
        <v>3603</v>
      </c>
      <c r="C818" s="536">
        <v>0</v>
      </c>
      <c r="D818" s="536"/>
      <c r="E818" s="536" t="s">
        <v>1438</v>
      </c>
      <c r="F818" s="536" t="s">
        <v>3604</v>
      </c>
      <c r="G818" s="536" t="s">
        <v>224</v>
      </c>
      <c r="H818" s="536" t="s">
        <v>341</v>
      </c>
      <c r="I818" s="539">
        <v>42146</v>
      </c>
      <c r="J818" s="540">
        <v>42156</v>
      </c>
      <c r="K818" s="540">
        <v>42521</v>
      </c>
      <c r="L818" s="536" t="s">
        <v>208</v>
      </c>
      <c r="M818" s="536" t="s">
        <v>209</v>
      </c>
      <c r="N818" s="540">
        <v>42282</v>
      </c>
      <c r="O818" s="536" t="s">
        <v>210</v>
      </c>
      <c r="P818" s="536" t="s">
        <v>633</v>
      </c>
      <c r="Q818" s="536" t="s">
        <v>211</v>
      </c>
      <c r="R818" s="536" t="s">
        <v>363</v>
      </c>
      <c r="S818" s="536" t="s">
        <v>212</v>
      </c>
      <c r="T818" s="536" t="s">
        <v>56</v>
      </c>
      <c r="U818" s="542">
        <v>5000000</v>
      </c>
      <c r="V818" s="536"/>
      <c r="X818" s="538" t="s">
        <v>31</v>
      </c>
      <c r="Y818" s="538" t="s">
        <v>276</v>
      </c>
    </row>
    <row r="819" spans="1:25" s="537" customFormat="1" x14ac:dyDescent="0.25">
      <c r="A819" s="536" t="s">
        <v>3605</v>
      </c>
      <c r="B819" s="536">
        <v>810923</v>
      </c>
      <c r="C819" s="536">
        <v>2</v>
      </c>
      <c r="D819" s="536"/>
      <c r="E819" s="536" t="s">
        <v>222</v>
      </c>
      <c r="F819" s="536" t="s">
        <v>3606</v>
      </c>
      <c r="G819" s="536" t="s">
        <v>462</v>
      </c>
      <c r="H819" s="536" t="s">
        <v>225</v>
      </c>
      <c r="I819" s="539">
        <v>42270</v>
      </c>
      <c r="J819" s="540">
        <v>42036</v>
      </c>
      <c r="K819" s="540">
        <v>42323</v>
      </c>
      <c r="L819" s="536" t="s">
        <v>208</v>
      </c>
      <c r="M819" s="536" t="s">
        <v>209</v>
      </c>
      <c r="N819" s="540">
        <v>42282</v>
      </c>
      <c r="O819" s="536" t="s">
        <v>210</v>
      </c>
      <c r="P819" s="536" t="s">
        <v>225</v>
      </c>
      <c r="Q819" s="536" t="s">
        <v>215</v>
      </c>
      <c r="R819" s="536" t="s">
        <v>211</v>
      </c>
      <c r="S819" s="536" t="s">
        <v>212</v>
      </c>
      <c r="T819" s="536" t="s">
        <v>333</v>
      </c>
      <c r="U819" s="542">
        <v>25800</v>
      </c>
      <c r="V819" s="536"/>
      <c r="X819" s="538" t="s">
        <v>31</v>
      </c>
      <c r="Y819" s="538" t="s">
        <v>276</v>
      </c>
    </row>
    <row r="820" spans="1:25" s="537" customFormat="1" x14ac:dyDescent="0.25">
      <c r="A820" s="536" t="s">
        <v>3607</v>
      </c>
      <c r="B820" s="536">
        <v>814911</v>
      </c>
      <c r="C820" s="536">
        <v>0</v>
      </c>
      <c r="D820" s="536"/>
      <c r="E820" s="536" t="s">
        <v>1470</v>
      </c>
      <c r="F820" s="536" t="s">
        <v>2182</v>
      </c>
      <c r="G820" s="536" t="s">
        <v>240</v>
      </c>
      <c r="H820" s="536" t="s">
        <v>225</v>
      </c>
      <c r="I820" s="539">
        <v>42166</v>
      </c>
      <c r="J820" s="540">
        <v>42271</v>
      </c>
      <c r="K820" s="540">
        <v>44097</v>
      </c>
      <c r="L820" s="536" t="s">
        <v>208</v>
      </c>
      <c r="M820" s="536" t="s">
        <v>209</v>
      </c>
      <c r="N820" s="540">
        <v>42282</v>
      </c>
      <c r="O820" s="536" t="s">
        <v>210</v>
      </c>
      <c r="P820" s="536" t="s">
        <v>225</v>
      </c>
      <c r="Q820" s="536" t="s">
        <v>215</v>
      </c>
      <c r="R820" s="536" t="s">
        <v>211</v>
      </c>
      <c r="S820" s="536" t="s">
        <v>355</v>
      </c>
      <c r="T820" s="536" t="s">
        <v>56</v>
      </c>
      <c r="U820" s="542">
        <v>3500000</v>
      </c>
      <c r="V820" s="536"/>
      <c r="X820" s="538" t="s">
        <v>31</v>
      </c>
      <c r="Y820" s="538" t="s">
        <v>2</v>
      </c>
    </row>
    <row r="821" spans="1:25" s="537" customFormat="1" x14ac:dyDescent="0.25">
      <c r="A821" s="536" t="s">
        <v>3608</v>
      </c>
      <c r="B821" s="536">
        <v>815697</v>
      </c>
      <c r="C821" s="536">
        <v>0</v>
      </c>
      <c r="D821" s="536"/>
      <c r="E821" s="536" t="s">
        <v>3609</v>
      </c>
      <c r="F821" s="536" t="s">
        <v>3609</v>
      </c>
      <c r="G821" s="536" t="s">
        <v>240</v>
      </c>
      <c r="H821" s="536" t="s">
        <v>225</v>
      </c>
      <c r="I821" s="539">
        <v>42258</v>
      </c>
      <c r="J821" s="540">
        <v>42271</v>
      </c>
      <c r="K821" s="540">
        <v>44097</v>
      </c>
      <c r="L821" s="536" t="s">
        <v>208</v>
      </c>
      <c r="M821" s="536" t="s">
        <v>209</v>
      </c>
      <c r="N821" s="540">
        <v>42282</v>
      </c>
      <c r="O821" s="536" t="s">
        <v>210</v>
      </c>
      <c r="P821" s="536" t="s">
        <v>225</v>
      </c>
      <c r="Q821" s="536" t="s">
        <v>215</v>
      </c>
      <c r="R821" s="536" t="s">
        <v>211</v>
      </c>
      <c r="S821" s="536" t="s">
        <v>212</v>
      </c>
      <c r="T821" s="536" t="s">
        <v>56</v>
      </c>
      <c r="U821" s="541">
        <v>0</v>
      </c>
      <c r="V821" s="536"/>
      <c r="X821" s="538" t="s">
        <v>31</v>
      </c>
      <c r="Y821" s="538" t="s">
        <v>2</v>
      </c>
    </row>
    <row r="822" spans="1:25" s="537" customFormat="1" x14ac:dyDescent="0.25">
      <c r="A822" s="536" t="s">
        <v>3610</v>
      </c>
      <c r="B822" s="536">
        <v>815698</v>
      </c>
      <c r="C822" s="536">
        <v>0</v>
      </c>
      <c r="D822" s="536"/>
      <c r="E822" s="536" t="s">
        <v>3611</v>
      </c>
      <c r="F822" s="536" t="s">
        <v>3612</v>
      </c>
      <c r="G822" s="536" t="s">
        <v>240</v>
      </c>
      <c r="H822" s="536" t="s">
        <v>225</v>
      </c>
      <c r="I822" s="539">
        <v>42258</v>
      </c>
      <c r="J822" s="540">
        <v>42271</v>
      </c>
      <c r="K822" s="540">
        <v>44097</v>
      </c>
      <c r="L822" s="536" t="s">
        <v>208</v>
      </c>
      <c r="M822" s="536" t="s">
        <v>209</v>
      </c>
      <c r="N822" s="540">
        <v>42282</v>
      </c>
      <c r="O822" s="536" t="s">
        <v>210</v>
      </c>
      <c r="P822" s="536" t="s">
        <v>225</v>
      </c>
      <c r="Q822" s="536" t="s">
        <v>215</v>
      </c>
      <c r="R822" s="536" t="s">
        <v>211</v>
      </c>
      <c r="S822" s="536" t="s">
        <v>212</v>
      </c>
      <c r="T822" s="536" t="s">
        <v>56</v>
      </c>
      <c r="U822" s="541">
        <v>0</v>
      </c>
      <c r="V822" s="536"/>
      <c r="X822" s="538" t="s">
        <v>31</v>
      </c>
      <c r="Y822" s="538" t="s">
        <v>2</v>
      </c>
    </row>
    <row r="823" spans="1:25" s="537" customFormat="1" x14ac:dyDescent="0.25">
      <c r="A823" s="536" t="s">
        <v>3613</v>
      </c>
      <c r="B823" s="536">
        <v>812388</v>
      </c>
      <c r="C823" s="536">
        <v>1</v>
      </c>
      <c r="D823" s="536"/>
      <c r="E823" s="536" t="s">
        <v>3614</v>
      </c>
      <c r="F823" s="536" t="s">
        <v>3615</v>
      </c>
      <c r="G823" s="536" t="s">
        <v>240</v>
      </c>
      <c r="H823" s="536" t="s">
        <v>225</v>
      </c>
      <c r="I823" s="539">
        <v>42250</v>
      </c>
      <c r="J823" s="540">
        <v>42250</v>
      </c>
      <c r="K823" s="540">
        <v>43753</v>
      </c>
      <c r="L823" s="536" t="s">
        <v>208</v>
      </c>
      <c r="M823" s="536" t="s">
        <v>209</v>
      </c>
      <c r="N823" s="540">
        <v>42279</v>
      </c>
      <c r="O823" s="536" t="s">
        <v>210</v>
      </c>
      <c r="P823" s="536" t="s">
        <v>225</v>
      </c>
      <c r="Q823" s="536" t="s">
        <v>215</v>
      </c>
      <c r="R823" s="536" t="s">
        <v>211</v>
      </c>
      <c r="S823" s="536" t="s">
        <v>212</v>
      </c>
      <c r="T823" s="536" t="s">
        <v>56</v>
      </c>
      <c r="U823" s="541">
        <v>0</v>
      </c>
      <c r="V823" s="536"/>
      <c r="X823" s="538" t="s">
        <v>31</v>
      </c>
      <c r="Y823" s="538" t="s">
        <v>2</v>
      </c>
    </row>
    <row r="824" spans="1:25" s="537" customFormat="1" x14ac:dyDescent="0.25">
      <c r="A824" s="536" t="s">
        <v>3616</v>
      </c>
      <c r="B824" s="536">
        <v>809785</v>
      </c>
      <c r="C824" s="536">
        <v>1</v>
      </c>
      <c r="D824" s="536"/>
      <c r="E824" s="536" t="s">
        <v>3617</v>
      </c>
      <c r="F824" s="536" t="s">
        <v>3618</v>
      </c>
      <c r="G824" s="536" t="s">
        <v>3619</v>
      </c>
      <c r="H824" s="536" t="s">
        <v>3492</v>
      </c>
      <c r="I824" s="539">
        <v>42247</v>
      </c>
      <c r="J824" s="540">
        <v>42217</v>
      </c>
      <c r="K824" s="540">
        <v>43465</v>
      </c>
      <c r="L824" s="536" t="s">
        <v>208</v>
      </c>
      <c r="M824" s="536" t="s">
        <v>209</v>
      </c>
      <c r="N824" s="540">
        <v>42278</v>
      </c>
      <c r="O824" s="536" t="s">
        <v>210</v>
      </c>
      <c r="P824" s="536" t="s">
        <v>3492</v>
      </c>
      <c r="Q824" s="536" t="s">
        <v>349</v>
      </c>
      <c r="R824" s="536" t="s">
        <v>211</v>
      </c>
      <c r="S824" s="536" t="s">
        <v>350</v>
      </c>
      <c r="T824" s="536" t="s">
        <v>3525</v>
      </c>
      <c r="U824" s="541">
        <v>0</v>
      </c>
      <c r="V824" s="536"/>
      <c r="X824" s="538" t="s">
        <v>31</v>
      </c>
      <c r="Y824" s="538" t="s">
        <v>280</v>
      </c>
    </row>
    <row r="825" spans="1:25" s="537" customFormat="1" x14ac:dyDescent="0.25">
      <c r="A825" s="549" t="s">
        <v>3620</v>
      </c>
      <c r="B825" s="549">
        <v>815602</v>
      </c>
      <c r="C825" s="549">
        <v>0</v>
      </c>
      <c r="D825" s="549">
        <v>407374</v>
      </c>
      <c r="E825" s="549" t="s">
        <v>3621</v>
      </c>
      <c r="F825" s="549" t="s">
        <v>3622</v>
      </c>
      <c r="G825" s="549" t="s">
        <v>236</v>
      </c>
      <c r="H825" s="549" t="s">
        <v>3484</v>
      </c>
      <c r="I825" s="550">
        <v>42249</v>
      </c>
      <c r="J825" s="551">
        <v>42274</v>
      </c>
      <c r="K825" s="551">
        <v>42639</v>
      </c>
      <c r="L825" s="549" t="s">
        <v>208</v>
      </c>
      <c r="M825" s="549" t="s">
        <v>209</v>
      </c>
      <c r="N825" s="551">
        <v>42278</v>
      </c>
      <c r="O825" s="549" t="s">
        <v>210</v>
      </c>
      <c r="P825" s="549" t="s">
        <v>3484</v>
      </c>
      <c r="Q825" s="549" t="s">
        <v>349</v>
      </c>
      <c r="R825" s="549" t="s">
        <v>211</v>
      </c>
      <c r="S825" s="549" t="s">
        <v>350</v>
      </c>
      <c r="T825" s="549" t="s">
        <v>547</v>
      </c>
      <c r="U825" s="552">
        <v>600000</v>
      </c>
      <c r="V825" s="549"/>
      <c r="X825" s="553" t="s">
        <v>31</v>
      </c>
      <c r="Y825" s="553" t="s">
        <v>8</v>
      </c>
    </row>
    <row r="826" spans="1:25" s="548" customFormat="1" x14ac:dyDescent="0.25">
      <c r="A826" s="554" t="s">
        <v>3780</v>
      </c>
      <c r="B826" s="554">
        <v>806537</v>
      </c>
      <c r="C826" s="554">
        <v>1</v>
      </c>
      <c r="D826" s="554"/>
      <c r="E826" s="554" t="s">
        <v>3657</v>
      </c>
      <c r="F826" s="554" t="s">
        <v>3658</v>
      </c>
      <c r="G826" s="554" t="s">
        <v>240</v>
      </c>
      <c r="H826" s="554" t="s">
        <v>325</v>
      </c>
      <c r="I826" s="555">
        <v>42321</v>
      </c>
      <c r="J826" s="555">
        <v>42321</v>
      </c>
      <c r="K826" s="555">
        <v>43069</v>
      </c>
      <c r="L826" s="554" t="s">
        <v>208</v>
      </c>
      <c r="M826" s="554" t="s">
        <v>209</v>
      </c>
      <c r="N826" s="555">
        <v>42328</v>
      </c>
      <c r="O826" s="554" t="s">
        <v>210</v>
      </c>
      <c r="P826" s="554" t="s">
        <v>634</v>
      </c>
      <c r="Q826" s="554" t="s">
        <v>349</v>
      </c>
      <c r="R826" s="554" t="s">
        <v>211</v>
      </c>
      <c r="S826" s="554" t="s">
        <v>350</v>
      </c>
      <c r="T826" s="554" t="s">
        <v>56</v>
      </c>
      <c r="U826" s="554">
        <v>0</v>
      </c>
      <c r="V826" s="556"/>
      <c r="W826" s="554">
        <v>26817</v>
      </c>
      <c r="X826" s="548" t="s">
        <v>32</v>
      </c>
      <c r="Y826" s="548" t="s">
        <v>2</v>
      </c>
    </row>
    <row r="827" spans="1:25" s="548" customFormat="1" x14ac:dyDescent="0.25">
      <c r="A827" s="554" t="s">
        <v>3781</v>
      </c>
      <c r="B827" s="554" t="s">
        <v>3782</v>
      </c>
      <c r="C827" s="554">
        <v>1</v>
      </c>
      <c r="D827" s="554">
        <v>405204</v>
      </c>
      <c r="E827" s="554" t="s">
        <v>3657</v>
      </c>
      <c r="F827" s="554" t="s">
        <v>3783</v>
      </c>
      <c r="G827" s="554" t="s">
        <v>224</v>
      </c>
      <c r="H827" s="554" t="s">
        <v>634</v>
      </c>
      <c r="I827" s="555">
        <v>42321</v>
      </c>
      <c r="J827" s="555">
        <v>42321</v>
      </c>
      <c r="K827" s="555">
        <v>43069</v>
      </c>
      <c r="L827" s="554" t="s">
        <v>208</v>
      </c>
      <c r="M827" s="554" t="s">
        <v>209</v>
      </c>
      <c r="N827" s="555">
        <v>42328</v>
      </c>
      <c r="O827" s="554" t="s">
        <v>210</v>
      </c>
      <c r="P827" s="554" t="s">
        <v>634</v>
      </c>
      <c r="Q827" s="554" t="s">
        <v>349</v>
      </c>
      <c r="R827" s="554" t="s">
        <v>211</v>
      </c>
      <c r="S827" s="554" t="s">
        <v>350</v>
      </c>
      <c r="T827" s="554" t="s">
        <v>1636</v>
      </c>
      <c r="U827" s="557">
        <v>4000</v>
      </c>
      <c r="V827" s="556"/>
      <c r="W827" s="554">
        <v>26817</v>
      </c>
      <c r="X827" s="548" t="s">
        <v>32</v>
      </c>
      <c r="Y827" s="548" t="s">
        <v>4</v>
      </c>
    </row>
    <row r="828" spans="1:25" s="548" customFormat="1" x14ac:dyDescent="0.25">
      <c r="A828" s="554" t="s">
        <v>3784</v>
      </c>
      <c r="B828" s="554">
        <v>807641</v>
      </c>
      <c r="C828" s="554">
        <v>1</v>
      </c>
      <c r="D828" s="554"/>
      <c r="E828" s="554" t="s">
        <v>3785</v>
      </c>
      <c r="F828" s="554" t="s">
        <v>3786</v>
      </c>
      <c r="G828" s="554" t="s">
        <v>462</v>
      </c>
      <c r="H828" s="554" t="s">
        <v>348</v>
      </c>
      <c r="I828" s="555">
        <v>42214</v>
      </c>
      <c r="J828" s="555">
        <v>41244</v>
      </c>
      <c r="K828" s="555">
        <v>42338</v>
      </c>
      <c r="L828" s="554" t="s">
        <v>208</v>
      </c>
      <c r="M828" s="554" t="s">
        <v>209</v>
      </c>
      <c r="N828" s="555">
        <v>42328</v>
      </c>
      <c r="O828" s="554" t="s">
        <v>210</v>
      </c>
      <c r="P828" s="554" t="s">
        <v>3484</v>
      </c>
      <c r="Q828" s="554" t="s">
        <v>349</v>
      </c>
      <c r="R828" s="554" t="s">
        <v>211</v>
      </c>
      <c r="S828" s="554" t="s">
        <v>350</v>
      </c>
      <c r="T828" s="554" t="s">
        <v>351</v>
      </c>
      <c r="U828" s="554">
        <v>0</v>
      </c>
      <c r="V828" s="556"/>
      <c r="W828" s="554">
        <v>164901</v>
      </c>
      <c r="X828" s="548" t="s">
        <v>32</v>
      </c>
      <c r="Y828" s="548" t="s">
        <v>3</v>
      </c>
    </row>
    <row r="829" spans="1:25" s="548" customFormat="1" x14ac:dyDescent="0.25">
      <c r="A829" s="554" t="s">
        <v>3787</v>
      </c>
      <c r="B829" s="554" t="s">
        <v>3788</v>
      </c>
      <c r="C829" s="554">
        <v>1</v>
      </c>
      <c r="D829" s="554"/>
      <c r="E829" s="554" t="s">
        <v>3084</v>
      </c>
      <c r="F829" s="554" t="s">
        <v>3789</v>
      </c>
      <c r="G829" s="554" t="s">
        <v>213</v>
      </c>
      <c r="H829" s="554" t="s">
        <v>214</v>
      </c>
      <c r="I829" s="555">
        <v>42295</v>
      </c>
      <c r="J829" s="555">
        <v>42339</v>
      </c>
      <c r="K829" s="555">
        <v>42704</v>
      </c>
      <c r="L829" s="554" t="s">
        <v>208</v>
      </c>
      <c r="M829" s="554" t="s">
        <v>209</v>
      </c>
      <c r="N829" s="555">
        <v>42328</v>
      </c>
      <c r="O829" s="554" t="s">
        <v>210</v>
      </c>
      <c r="P829" s="554" t="s">
        <v>214</v>
      </c>
      <c r="Q829" s="554" t="s">
        <v>215</v>
      </c>
      <c r="R829" s="554" t="s">
        <v>211</v>
      </c>
      <c r="S829" s="554" t="s">
        <v>212</v>
      </c>
      <c r="T829" s="554" t="s">
        <v>56</v>
      </c>
      <c r="U829" s="557">
        <v>286000</v>
      </c>
      <c r="V829" s="556"/>
      <c r="W829" s="554">
        <v>290930</v>
      </c>
      <c r="X829" s="548" t="s">
        <v>32</v>
      </c>
      <c r="Y829" s="548" t="s">
        <v>276</v>
      </c>
    </row>
    <row r="830" spans="1:25" s="548" customFormat="1" x14ac:dyDescent="0.25">
      <c r="A830" s="554" t="s">
        <v>3790</v>
      </c>
      <c r="B830" s="554" t="s">
        <v>3791</v>
      </c>
      <c r="C830" s="554">
        <v>1</v>
      </c>
      <c r="D830" s="554"/>
      <c r="E830" s="554" t="s">
        <v>3543</v>
      </c>
      <c r="F830" s="554" t="s">
        <v>3792</v>
      </c>
      <c r="G830" s="554" t="s">
        <v>213</v>
      </c>
      <c r="H830" s="554" t="s">
        <v>214</v>
      </c>
      <c r="I830" s="555">
        <v>42298</v>
      </c>
      <c r="J830" s="555">
        <v>42339</v>
      </c>
      <c r="K830" s="555">
        <v>42704</v>
      </c>
      <c r="L830" s="554" t="s">
        <v>208</v>
      </c>
      <c r="M830" s="554" t="s">
        <v>209</v>
      </c>
      <c r="N830" s="555">
        <v>42328</v>
      </c>
      <c r="O830" s="554" t="s">
        <v>210</v>
      </c>
      <c r="P830" s="554" t="s">
        <v>214</v>
      </c>
      <c r="Q830" s="554" t="s">
        <v>215</v>
      </c>
      <c r="R830" s="554" t="s">
        <v>211</v>
      </c>
      <c r="S830" s="554" t="s">
        <v>212</v>
      </c>
      <c r="T830" s="554" t="s">
        <v>56</v>
      </c>
      <c r="U830" s="557">
        <v>231400</v>
      </c>
      <c r="V830" s="556"/>
      <c r="W830" s="554"/>
      <c r="X830" s="548" t="s">
        <v>32</v>
      </c>
      <c r="Y830" s="548" t="s">
        <v>276</v>
      </c>
    </row>
    <row r="831" spans="1:25" s="548" customFormat="1" x14ac:dyDescent="0.25">
      <c r="A831" s="554" t="s">
        <v>3793</v>
      </c>
      <c r="B831" s="554">
        <v>816015</v>
      </c>
      <c r="C831" s="554">
        <v>0</v>
      </c>
      <c r="D831" s="554"/>
      <c r="E831" s="554" t="s">
        <v>2488</v>
      </c>
      <c r="F831" s="554" t="s">
        <v>3794</v>
      </c>
      <c r="G831" s="554" t="s">
        <v>236</v>
      </c>
      <c r="H831" s="554" t="s">
        <v>214</v>
      </c>
      <c r="I831" s="555">
        <v>42296</v>
      </c>
      <c r="J831" s="555">
        <v>42339</v>
      </c>
      <c r="K831" s="554"/>
      <c r="L831" s="554" t="s">
        <v>208</v>
      </c>
      <c r="M831" s="554" t="s">
        <v>209</v>
      </c>
      <c r="N831" s="555">
        <v>42328</v>
      </c>
      <c r="O831" s="554" t="s">
        <v>210</v>
      </c>
      <c r="P831" s="554" t="s">
        <v>214</v>
      </c>
      <c r="Q831" s="554" t="s">
        <v>215</v>
      </c>
      <c r="R831" s="554" t="s">
        <v>211</v>
      </c>
      <c r="S831" s="554" t="s">
        <v>212</v>
      </c>
      <c r="T831" s="554" t="s">
        <v>56</v>
      </c>
      <c r="U831" s="557">
        <v>234000</v>
      </c>
      <c r="V831" s="556"/>
      <c r="W831" s="554">
        <v>160119</v>
      </c>
      <c r="X831" s="548" t="s">
        <v>32</v>
      </c>
      <c r="Y831" s="548" t="s">
        <v>8</v>
      </c>
    </row>
    <row r="832" spans="1:25" s="548" customFormat="1" x14ac:dyDescent="0.25">
      <c r="A832" s="554" t="s">
        <v>3795</v>
      </c>
      <c r="B832" s="554" t="s">
        <v>3796</v>
      </c>
      <c r="C832" s="554">
        <v>1</v>
      </c>
      <c r="D832" s="554"/>
      <c r="E832" s="554" t="s">
        <v>378</v>
      </c>
      <c r="F832" s="554" t="s">
        <v>3797</v>
      </c>
      <c r="G832" s="554" t="s">
        <v>213</v>
      </c>
      <c r="H832" s="554" t="s">
        <v>214</v>
      </c>
      <c r="I832" s="555">
        <v>42292</v>
      </c>
      <c r="J832" s="555">
        <v>42339</v>
      </c>
      <c r="K832" s="555">
        <v>42704</v>
      </c>
      <c r="L832" s="554" t="s">
        <v>208</v>
      </c>
      <c r="M832" s="554" t="s">
        <v>209</v>
      </c>
      <c r="N832" s="555">
        <v>42327</v>
      </c>
      <c r="O832" s="554" t="s">
        <v>210</v>
      </c>
      <c r="P832" s="554" t="s">
        <v>214</v>
      </c>
      <c r="Q832" s="554" t="s">
        <v>215</v>
      </c>
      <c r="R832" s="554" t="s">
        <v>211</v>
      </c>
      <c r="S832" s="554" t="s">
        <v>212</v>
      </c>
      <c r="T832" s="554" t="s">
        <v>56</v>
      </c>
      <c r="U832" s="557">
        <v>148200</v>
      </c>
      <c r="V832" s="556"/>
      <c r="W832" s="554"/>
      <c r="X832" s="548" t="s">
        <v>32</v>
      </c>
      <c r="Y832" s="548" t="s">
        <v>276</v>
      </c>
    </row>
    <row r="833" spans="1:25" s="548" customFormat="1" x14ac:dyDescent="0.25">
      <c r="A833" s="554" t="s">
        <v>3798</v>
      </c>
      <c r="B833" s="554" t="s">
        <v>3799</v>
      </c>
      <c r="C833" s="554">
        <v>1</v>
      </c>
      <c r="D833" s="554"/>
      <c r="E833" s="554" t="s">
        <v>1145</v>
      </c>
      <c r="F833" s="554" t="s">
        <v>3800</v>
      </c>
      <c r="G833" s="554" t="s">
        <v>213</v>
      </c>
      <c r="H833" s="554" t="s">
        <v>214</v>
      </c>
      <c r="I833" s="555">
        <v>42292</v>
      </c>
      <c r="J833" s="555">
        <v>42339</v>
      </c>
      <c r="K833" s="555">
        <v>42704</v>
      </c>
      <c r="L833" s="554" t="s">
        <v>208</v>
      </c>
      <c r="M833" s="554" t="s">
        <v>209</v>
      </c>
      <c r="N833" s="555">
        <v>42327</v>
      </c>
      <c r="O833" s="554" t="s">
        <v>210</v>
      </c>
      <c r="P833" s="554" t="s">
        <v>214</v>
      </c>
      <c r="Q833" s="554" t="s">
        <v>215</v>
      </c>
      <c r="R833" s="554" t="s">
        <v>211</v>
      </c>
      <c r="S833" s="554" t="s">
        <v>212</v>
      </c>
      <c r="T833" s="554" t="s">
        <v>56</v>
      </c>
      <c r="U833" s="557">
        <v>169000</v>
      </c>
      <c r="V833" s="556"/>
      <c r="W833" s="554">
        <v>587990</v>
      </c>
      <c r="X833" s="548" t="s">
        <v>32</v>
      </c>
      <c r="Y833" s="548" t="s">
        <v>276</v>
      </c>
    </row>
    <row r="834" spans="1:25" s="548" customFormat="1" x14ac:dyDescent="0.25">
      <c r="A834" s="554" t="s">
        <v>3801</v>
      </c>
      <c r="B834" s="554" t="s">
        <v>3802</v>
      </c>
      <c r="C834" s="554">
        <v>1</v>
      </c>
      <c r="D834" s="554"/>
      <c r="E834" s="554" t="s">
        <v>1167</v>
      </c>
      <c r="F834" s="554" t="s">
        <v>3803</v>
      </c>
      <c r="G834" s="554" t="s">
        <v>213</v>
      </c>
      <c r="H834" s="554" t="s">
        <v>214</v>
      </c>
      <c r="I834" s="555">
        <v>42292</v>
      </c>
      <c r="J834" s="555">
        <v>42339</v>
      </c>
      <c r="K834" s="555">
        <v>42704</v>
      </c>
      <c r="L834" s="554" t="s">
        <v>208</v>
      </c>
      <c r="M834" s="554" t="s">
        <v>209</v>
      </c>
      <c r="N834" s="555">
        <v>42327</v>
      </c>
      <c r="O834" s="554" t="s">
        <v>210</v>
      </c>
      <c r="P834" s="554" t="s">
        <v>214</v>
      </c>
      <c r="Q834" s="554" t="s">
        <v>215</v>
      </c>
      <c r="R834" s="554" t="s">
        <v>211</v>
      </c>
      <c r="S834" s="554" t="s">
        <v>212</v>
      </c>
      <c r="T834" s="554" t="s">
        <v>56</v>
      </c>
      <c r="U834" s="557">
        <v>148200</v>
      </c>
      <c r="V834" s="556"/>
      <c r="W834" s="554">
        <v>821134</v>
      </c>
      <c r="X834" s="548" t="s">
        <v>32</v>
      </c>
      <c r="Y834" s="548" t="s">
        <v>276</v>
      </c>
    </row>
    <row r="835" spans="1:25" s="548" customFormat="1" x14ac:dyDescent="0.25">
      <c r="A835" s="554" t="s">
        <v>3804</v>
      </c>
      <c r="B835" s="554" t="s">
        <v>3805</v>
      </c>
      <c r="C835" s="554">
        <v>1</v>
      </c>
      <c r="D835" s="554"/>
      <c r="E835" s="554" t="s">
        <v>1173</v>
      </c>
      <c r="F835" s="554" t="s">
        <v>3806</v>
      </c>
      <c r="G835" s="554" t="s">
        <v>213</v>
      </c>
      <c r="H835" s="554" t="s">
        <v>214</v>
      </c>
      <c r="I835" s="555">
        <v>42292</v>
      </c>
      <c r="J835" s="555">
        <v>42339</v>
      </c>
      <c r="K835" s="555">
        <v>42704</v>
      </c>
      <c r="L835" s="554" t="s">
        <v>208</v>
      </c>
      <c r="M835" s="554" t="s">
        <v>209</v>
      </c>
      <c r="N835" s="555">
        <v>42327</v>
      </c>
      <c r="O835" s="554" t="s">
        <v>210</v>
      </c>
      <c r="P835" s="554" t="s">
        <v>214</v>
      </c>
      <c r="Q835" s="554" t="s">
        <v>215</v>
      </c>
      <c r="R835" s="554" t="s">
        <v>211</v>
      </c>
      <c r="S835" s="554" t="s">
        <v>212</v>
      </c>
      <c r="T835" s="554" t="s">
        <v>56</v>
      </c>
      <c r="U835" s="557">
        <v>148200</v>
      </c>
      <c r="V835" s="556"/>
      <c r="W835" s="554">
        <v>148219</v>
      </c>
      <c r="X835" s="548" t="s">
        <v>32</v>
      </c>
      <c r="Y835" s="548" t="s">
        <v>276</v>
      </c>
    </row>
    <row r="836" spans="1:25" s="548" customFormat="1" x14ac:dyDescent="0.25">
      <c r="A836" s="554" t="s">
        <v>3807</v>
      </c>
      <c r="B836" s="554">
        <v>814873</v>
      </c>
      <c r="C836" s="554">
        <v>1</v>
      </c>
      <c r="D836" s="554">
        <v>407153</v>
      </c>
      <c r="E836" s="554" t="s">
        <v>3808</v>
      </c>
      <c r="F836" s="554" t="s">
        <v>3809</v>
      </c>
      <c r="G836" s="554" t="s">
        <v>236</v>
      </c>
      <c r="H836" s="554" t="s">
        <v>3484</v>
      </c>
      <c r="I836" s="555">
        <v>42293</v>
      </c>
      <c r="J836" s="555">
        <v>42308</v>
      </c>
      <c r="K836" s="555">
        <v>42643</v>
      </c>
      <c r="L836" s="554" t="s">
        <v>208</v>
      </c>
      <c r="M836" s="554" t="s">
        <v>209</v>
      </c>
      <c r="N836" s="555">
        <v>42327</v>
      </c>
      <c r="O836" s="554" t="s">
        <v>210</v>
      </c>
      <c r="P836" s="554" t="s">
        <v>3484</v>
      </c>
      <c r="Q836" s="554" t="s">
        <v>1857</v>
      </c>
      <c r="R836" s="554" t="s">
        <v>1857</v>
      </c>
      <c r="S836" s="554" t="s">
        <v>350</v>
      </c>
      <c r="T836" s="554" t="s">
        <v>1558</v>
      </c>
      <c r="U836" s="557">
        <v>318000</v>
      </c>
      <c r="V836" s="556"/>
      <c r="W836" s="554"/>
      <c r="X836" s="548" t="s">
        <v>32</v>
      </c>
      <c r="Y836" s="548" t="s">
        <v>8</v>
      </c>
    </row>
    <row r="837" spans="1:25" s="548" customFormat="1" x14ac:dyDescent="0.25">
      <c r="A837" s="554" t="s">
        <v>3810</v>
      </c>
      <c r="B837" s="554">
        <v>814875</v>
      </c>
      <c r="C837" s="554">
        <v>1</v>
      </c>
      <c r="D837" s="554">
        <v>407152</v>
      </c>
      <c r="E837" s="554" t="s">
        <v>3811</v>
      </c>
      <c r="F837" s="554" t="s">
        <v>3812</v>
      </c>
      <c r="G837" s="554" t="s">
        <v>236</v>
      </c>
      <c r="H837" s="554" t="s">
        <v>3484</v>
      </c>
      <c r="I837" s="555">
        <v>42324</v>
      </c>
      <c r="J837" s="555">
        <v>42308</v>
      </c>
      <c r="K837" s="555">
        <v>42643</v>
      </c>
      <c r="L837" s="554" t="s">
        <v>208</v>
      </c>
      <c r="M837" s="554" t="s">
        <v>209</v>
      </c>
      <c r="N837" s="555">
        <v>42327</v>
      </c>
      <c r="O837" s="554" t="s">
        <v>210</v>
      </c>
      <c r="P837" s="554" t="s">
        <v>3484</v>
      </c>
      <c r="Q837" s="554" t="s">
        <v>215</v>
      </c>
      <c r="R837" s="554" t="s">
        <v>211</v>
      </c>
      <c r="S837" s="554" t="s">
        <v>350</v>
      </c>
      <c r="T837" s="554" t="s">
        <v>1558</v>
      </c>
      <c r="U837" s="557">
        <v>318000</v>
      </c>
      <c r="V837" s="556"/>
      <c r="W837" s="554"/>
      <c r="X837" s="548" t="s">
        <v>32</v>
      </c>
      <c r="Y837" s="548" t="s">
        <v>8</v>
      </c>
    </row>
    <row r="838" spans="1:25" s="548" customFormat="1" x14ac:dyDescent="0.25">
      <c r="A838" s="554" t="s">
        <v>3813</v>
      </c>
      <c r="B838" s="554">
        <v>816019</v>
      </c>
      <c r="C838" s="554">
        <v>0</v>
      </c>
      <c r="D838" s="554"/>
      <c r="E838" s="554" t="s">
        <v>2409</v>
      </c>
      <c r="F838" s="554" t="s">
        <v>3814</v>
      </c>
      <c r="G838" s="554" t="s">
        <v>236</v>
      </c>
      <c r="H838" s="554" t="s">
        <v>214</v>
      </c>
      <c r="I838" s="555">
        <v>42296</v>
      </c>
      <c r="J838" s="555">
        <v>42339</v>
      </c>
      <c r="K838" s="554"/>
      <c r="L838" s="554" t="s">
        <v>208</v>
      </c>
      <c r="M838" s="554" t="s">
        <v>209</v>
      </c>
      <c r="N838" s="555">
        <v>42327</v>
      </c>
      <c r="O838" s="554" t="s">
        <v>210</v>
      </c>
      <c r="P838" s="554" t="s">
        <v>214</v>
      </c>
      <c r="Q838" s="554" t="s">
        <v>215</v>
      </c>
      <c r="R838" s="554" t="s">
        <v>211</v>
      </c>
      <c r="S838" s="554" t="s">
        <v>212</v>
      </c>
      <c r="T838" s="554" t="s">
        <v>56</v>
      </c>
      <c r="U838" s="557">
        <v>273000</v>
      </c>
      <c r="V838" s="556"/>
      <c r="W838" s="554">
        <v>579157</v>
      </c>
      <c r="X838" s="548" t="s">
        <v>32</v>
      </c>
      <c r="Y838" s="548" t="s">
        <v>8</v>
      </c>
    </row>
    <row r="839" spans="1:25" s="548" customFormat="1" x14ac:dyDescent="0.25">
      <c r="A839" s="554" t="s">
        <v>3815</v>
      </c>
      <c r="B839" s="554">
        <v>816155</v>
      </c>
      <c r="C839" s="554">
        <v>0</v>
      </c>
      <c r="D839" s="554"/>
      <c r="E839" s="554" t="s">
        <v>3816</v>
      </c>
      <c r="F839" s="554" t="s">
        <v>3817</v>
      </c>
      <c r="G839" s="554" t="s">
        <v>236</v>
      </c>
      <c r="H839" s="554" t="s">
        <v>214</v>
      </c>
      <c r="I839" s="555">
        <v>42297</v>
      </c>
      <c r="J839" s="555">
        <v>42339</v>
      </c>
      <c r="K839" s="554"/>
      <c r="L839" s="554" t="s">
        <v>208</v>
      </c>
      <c r="M839" s="554" t="s">
        <v>209</v>
      </c>
      <c r="N839" s="555">
        <v>42327</v>
      </c>
      <c r="O839" s="554" t="s">
        <v>210</v>
      </c>
      <c r="P839" s="554" t="s">
        <v>214</v>
      </c>
      <c r="Q839" s="554" t="s">
        <v>215</v>
      </c>
      <c r="R839" s="554" t="s">
        <v>211</v>
      </c>
      <c r="S839" s="554" t="s">
        <v>212</v>
      </c>
      <c r="T839" s="554" t="s">
        <v>56</v>
      </c>
      <c r="U839" s="557">
        <v>189800</v>
      </c>
      <c r="V839" s="556"/>
      <c r="W839" s="554">
        <v>262822</v>
      </c>
      <c r="X839" s="548" t="s">
        <v>32</v>
      </c>
      <c r="Y839" s="548" t="s">
        <v>8</v>
      </c>
    </row>
    <row r="840" spans="1:25" s="548" customFormat="1" x14ac:dyDescent="0.25">
      <c r="A840" s="554" t="s">
        <v>3818</v>
      </c>
      <c r="B840" s="554" t="s">
        <v>1693</v>
      </c>
      <c r="C840" s="554">
        <v>0</v>
      </c>
      <c r="D840" s="554"/>
      <c r="E840" s="554" t="s">
        <v>1369</v>
      </c>
      <c r="F840" s="554" t="s">
        <v>1692</v>
      </c>
      <c r="G840" s="554" t="s">
        <v>224</v>
      </c>
      <c r="H840" s="554" t="s">
        <v>633</v>
      </c>
      <c r="I840" s="555">
        <v>41914</v>
      </c>
      <c r="J840" s="555">
        <v>42095</v>
      </c>
      <c r="K840" s="555">
        <v>42461</v>
      </c>
      <c r="L840" s="554" t="s">
        <v>208</v>
      </c>
      <c r="M840" s="554" t="s">
        <v>209</v>
      </c>
      <c r="N840" s="555">
        <v>42326</v>
      </c>
      <c r="O840" s="554" t="s">
        <v>210</v>
      </c>
      <c r="P840" s="554" t="s">
        <v>633</v>
      </c>
      <c r="Q840" s="554" t="s">
        <v>215</v>
      </c>
      <c r="R840" s="554" t="s">
        <v>211</v>
      </c>
      <c r="S840" s="554" t="s">
        <v>212</v>
      </c>
      <c r="T840" s="554" t="s">
        <v>56</v>
      </c>
      <c r="U840" s="557">
        <v>35000000</v>
      </c>
      <c r="V840" s="556"/>
      <c r="W840" s="554">
        <v>163164</v>
      </c>
      <c r="X840" s="548" t="s">
        <v>32</v>
      </c>
      <c r="Y840" s="548" t="s">
        <v>4</v>
      </c>
    </row>
    <row r="841" spans="1:25" s="548" customFormat="1" x14ac:dyDescent="0.25">
      <c r="A841" s="554" t="s">
        <v>3819</v>
      </c>
      <c r="B841" s="554">
        <v>814372</v>
      </c>
      <c r="C841" s="554">
        <v>0</v>
      </c>
      <c r="D841" s="554"/>
      <c r="E841" s="554" t="s">
        <v>1521</v>
      </c>
      <c r="F841" s="554" t="s">
        <v>1522</v>
      </c>
      <c r="G841" s="554" t="s">
        <v>462</v>
      </c>
      <c r="H841" s="554" t="s">
        <v>341</v>
      </c>
      <c r="I841" s="555">
        <v>42125</v>
      </c>
      <c r="J841" s="555">
        <v>42125</v>
      </c>
      <c r="K841" s="555">
        <v>43951</v>
      </c>
      <c r="L841" s="554" t="s">
        <v>208</v>
      </c>
      <c r="M841" s="554" t="s">
        <v>209</v>
      </c>
      <c r="N841" s="555">
        <v>42326</v>
      </c>
      <c r="O841" s="554" t="s">
        <v>210</v>
      </c>
      <c r="P841" s="554" t="s">
        <v>633</v>
      </c>
      <c r="Q841" s="554" t="s">
        <v>211</v>
      </c>
      <c r="R841" s="554" t="s">
        <v>363</v>
      </c>
      <c r="S841" s="554" t="s">
        <v>212</v>
      </c>
      <c r="T841" s="554" t="s">
        <v>56</v>
      </c>
      <c r="U841" s="557">
        <v>1000000</v>
      </c>
      <c r="V841" s="556"/>
      <c r="W841" s="554">
        <v>16797</v>
      </c>
      <c r="X841" s="548" t="s">
        <v>32</v>
      </c>
      <c r="Y841" s="548" t="s">
        <v>3</v>
      </c>
    </row>
    <row r="842" spans="1:25" s="548" customFormat="1" x14ac:dyDescent="0.25">
      <c r="A842" s="554" t="s">
        <v>3820</v>
      </c>
      <c r="B842" s="554">
        <v>816220</v>
      </c>
      <c r="C842" s="554">
        <v>0</v>
      </c>
      <c r="D842" s="554"/>
      <c r="E842" s="554" t="s">
        <v>3744</v>
      </c>
      <c r="F842" s="554" t="s">
        <v>3745</v>
      </c>
      <c r="G842" s="554" t="s">
        <v>240</v>
      </c>
      <c r="H842" s="554" t="s">
        <v>325</v>
      </c>
      <c r="I842" s="555">
        <v>42300</v>
      </c>
      <c r="J842" s="555">
        <v>42255</v>
      </c>
      <c r="K842" s="555">
        <v>44081</v>
      </c>
      <c r="L842" s="554" t="s">
        <v>208</v>
      </c>
      <c r="M842" s="554" t="s">
        <v>209</v>
      </c>
      <c r="N842" s="555">
        <v>42326</v>
      </c>
      <c r="O842" s="554" t="s">
        <v>210</v>
      </c>
      <c r="P842" s="554" t="s">
        <v>325</v>
      </c>
      <c r="Q842" s="554" t="s">
        <v>215</v>
      </c>
      <c r="R842" s="554" t="s">
        <v>211</v>
      </c>
      <c r="S842" s="554" t="s">
        <v>212</v>
      </c>
      <c r="T842" s="554" t="s">
        <v>56</v>
      </c>
      <c r="U842" s="554">
        <v>0</v>
      </c>
      <c r="V842" s="556"/>
      <c r="W842" s="554">
        <v>57139</v>
      </c>
      <c r="X842" s="548" t="s">
        <v>32</v>
      </c>
      <c r="Y842" s="548" t="s">
        <v>2</v>
      </c>
    </row>
    <row r="843" spans="1:25" s="548" customFormat="1" x14ac:dyDescent="0.25">
      <c r="A843" s="554" t="s">
        <v>3821</v>
      </c>
      <c r="B843" s="554" t="s">
        <v>3822</v>
      </c>
      <c r="C843" s="554">
        <v>1</v>
      </c>
      <c r="D843" s="554">
        <v>406307</v>
      </c>
      <c r="E843" s="554" t="s">
        <v>3823</v>
      </c>
      <c r="F843" s="554" t="s">
        <v>3824</v>
      </c>
      <c r="G843" s="554" t="s">
        <v>224</v>
      </c>
      <c r="H843" s="554" t="s">
        <v>757</v>
      </c>
      <c r="I843" s="555">
        <v>42307</v>
      </c>
      <c r="J843" s="555">
        <v>42339</v>
      </c>
      <c r="K843" s="555">
        <v>42704</v>
      </c>
      <c r="L843" s="554" t="s">
        <v>208</v>
      </c>
      <c r="M843" s="554" t="s">
        <v>209</v>
      </c>
      <c r="N843" s="555">
        <v>42325</v>
      </c>
      <c r="O843" s="554" t="s">
        <v>210</v>
      </c>
      <c r="P843" s="554" t="s">
        <v>757</v>
      </c>
      <c r="Q843" s="554" t="s">
        <v>215</v>
      </c>
      <c r="R843" s="554" t="s">
        <v>211</v>
      </c>
      <c r="S843" s="554" t="s">
        <v>350</v>
      </c>
      <c r="T843" s="554" t="s">
        <v>1641</v>
      </c>
      <c r="U843" s="557">
        <v>135000</v>
      </c>
      <c r="V843" s="556"/>
      <c r="W843" s="554">
        <v>572895</v>
      </c>
      <c r="X843" s="548" t="s">
        <v>32</v>
      </c>
      <c r="Y843" s="548" t="s">
        <v>4</v>
      </c>
    </row>
    <row r="844" spans="1:25" s="548" customFormat="1" x14ac:dyDescent="0.25">
      <c r="A844" s="554" t="s">
        <v>3825</v>
      </c>
      <c r="B844" s="554" t="s">
        <v>3826</v>
      </c>
      <c r="C844" s="554">
        <v>1</v>
      </c>
      <c r="D844" s="554"/>
      <c r="E844" s="554" t="s">
        <v>1739</v>
      </c>
      <c r="F844" s="554" t="s">
        <v>3827</v>
      </c>
      <c r="G844" s="554" t="s">
        <v>224</v>
      </c>
      <c r="H844" s="554" t="s">
        <v>757</v>
      </c>
      <c r="I844" s="555">
        <v>42307</v>
      </c>
      <c r="J844" s="555">
        <v>42339</v>
      </c>
      <c r="K844" s="555">
        <v>42704</v>
      </c>
      <c r="L844" s="554" t="s">
        <v>208</v>
      </c>
      <c r="M844" s="554" t="s">
        <v>209</v>
      </c>
      <c r="N844" s="555">
        <v>42325</v>
      </c>
      <c r="O844" s="554" t="s">
        <v>210</v>
      </c>
      <c r="P844" s="554" t="s">
        <v>757</v>
      </c>
      <c r="Q844" s="554" t="s">
        <v>215</v>
      </c>
      <c r="R844" s="554" t="s">
        <v>211</v>
      </c>
      <c r="S844" s="554" t="s">
        <v>212</v>
      </c>
      <c r="T844" s="554" t="s">
        <v>56</v>
      </c>
      <c r="U844" s="557">
        <v>200000</v>
      </c>
      <c r="V844" s="556"/>
      <c r="W844" s="554">
        <v>142621</v>
      </c>
      <c r="X844" s="548" t="s">
        <v>32</v>
      </c>
      <c r="Y844" s="548" t="s">
        <v>4</v>
      </c>
    </row>
    <row r="845" spans="1:25" s="548" customFormat="1" x14ac:dyDescent="0.25">
      <c r="A845" s="554" t="s">
        <v>3828</v>
      </c>
      <c r="B845" s="554" t="s">
        <v>3829</v>
      </c>
      <c r="C845" s="554">
        <v>1</v>
      </c>
      <c r="D845" s="554"/>
      <c r="E845" s="554" t="s">
        <v>3161</v>
      </c>
      <c r="F845" s="554" t="s">
        <v>3830</v>
      </c>
      <c r="G845" s="554" t="s">
        <v>224</v>
      </c>
      <c r="H845" s="554" t="s">
        <v>757</v>
      </c>
      <c r="I845" s="555">
        <v>42314</v>
      </c>
      <c r="J845" s="555">
        <v>42339</v>
      </c>
      <c r="K845" s="555">
        <v>42947</v>
      </c>
      <c r="L845" s="554" t="s">
        <v>208</v>
      </c>
      <c r="M845" s="554" t="s">
        <v>209</v>
      </c>
      <c r="N845" s="555">
        <v>42325</v>
      </c>
      <c r="O845" s="554" t="s">
        <v>210</v>
      </c>
      <c r="P845" s="554" t="s">
        <v>757</v>
      </c>
      <c r="Q845" s="554" t="s">
        <v>215</v>
      </c>
      <c r="R845" s="554" t="s">
        <v>211</v>
      </c>
      <c r="S845" s="554" t="s">
        <v>212</v>
      </c>
      <c r="T845" s="554" t="s">
        <v>243</v>
      </c>
      <c r="U845" s="557">
        <v>300000</v>
      </c>
      <c r="V845" s="556"/>
      <c r="W845" s="554">
        <v>80638</v>
      </c>
      <c r="X845" s="548" t="s">
        <v>32</v>
      </c>
      <c r="Y845" s="548" t="s">
        <v>4</v>
      </c>
    </row>
    <row r="846" spans="1:25" s="548" customFormat="1" x14ac:dyDescent="0.25">
      <c r="A846" s="554" t="s">
        <v>3831</v>
      </c>
      <c r="B846" s="554" t="s">
        <v>3661</v>
      </c>
      <c r="C846" s="554">
        <v>0</v>
      </c>
      <c r="D846" s="554"/>
      <c r="E846" s="554" t="s">
        <v>2300</v>
      </c>
      <c r="F846" s="554" t="s">
        <v>3660</v>
      </c>
      <c r="G846" s="554" t="s">
        <v>224</v>
      </c>
      <c r="H846" s="554" t="s">
        <v>757</v>
      </c>
      <c r="I846" s="555">
        <v>42304</v>
      </c>
      <c r="J846" s="555">
        <v>42339</v>
      </c>
      <c r="K846" s="555">
        <v>42704</v>
      </c>
      <c r="L846" s="554" t="s">
        <v>208</v>
      </c>
      <c r="M846" s="554" t="s">
        <v>209</v>
      </c>
      <c r="N846" s="555">
        <v>42325</v>
      </c>
      <c r="O846" s="554" t="s">
        <v>210</v>
      </c>
      <c r="P846" s="554" t="s">
        <v>757</v>
      </c>
      <c r="Q846" s="554" t="s">
        <v>215</v>
      </c>
      <c r="R846" s="554" t="s">
        <v>211</v>
      </c>
      <c r="S846" s="554" t="s">
        <v>212</v>
      </c>
      <c r="T846" s="554" t="s">
        <v>56</v>
      </c>
      <c r="U846" s="554">
        <v>0</v>
      </c>
      <c r="V846" s="556"/>
      <c r="W846" s="554">
        <v>9246</v>
      </c>
      <c r="X846" s="548" t="s">
        <v>32</v>
      </c>
      <c r="Y846" s="548" t="s">
        <v>4</v>
      </c>
    </row>
    <row r="847" spans="1:25" s="548" customFormat="1" x14ac:dyDescent="0.25">
      <c r="A847" s="554" t="s">
        <v>3832</v>
      </c>
      <c r="B847" s="554" t="s">
        <v>3079</v>
      </c>
      <c r="C847" s="554">
        <v>1</v>
      </c>
      <c r="D847" s="554"/>
      <c r="E847" s="554" t="s">
        <v>3076</v>
      </c>
      <c r="F847" s="554" t="s">
        <v>3663</v>
      </c>
      <c r="G847" s="554" t="s">
        <v>224</v>
      </c>
      <c r="H847" s="554" t="s">
        <v>757</v>
      </c>
      <c r="I847" s="555">
        <v>42307</v>
      </c>
      <c r="J847" s="555">
        <v>42339</v>
      </c>
      <c r="K847" s="555">
        <v>42704</v>
      </c>
      <c r="L847" s="554" t="s">
        <v>208</v>
      </c>
      <c r="M847" s="554" t="s">
        <v>209</v>
      </c>
      <c r="N847" s="555">
        <v>42325</v>
      </c>
      <c r="O847" s="554" t="s">
        <v>210</v>
      </c>
      <c r="P847" s="554" t="s">
        <v>757</v>
      </c>
      <c r="Q847" s="554" t="s">
        <v>215</v>
      </c>
      <c r="R847" s="554" t="s">
        <v>211</v>
      </c>
      <c r="S847" s="554" t="s">
        <v>212</v>
      </c>
      <c r="T847" s="554" t="s">
        <v>56</v>
      </c>
      <c r="U847" s="554">
        <v>0</v>
      </c>
      <c r="V847" s="556"/>
      <c r="W847" s="554">
        <v>26125</v>
      </c>
      <c r="X847" s="548" t="s">
        <v>32</v>
      </c>
      <c r="Y847" s="548" t="s">
        <v>4</v>
      </c>
    </row>
    <row r="848" spans="1:25" s="548" customFormat="1" x14ac:dyDescent="0.25">
      <c r="A848" s="554" t="s">
        <v>3833</v>
      </c>
      <c r="B848" s="554" t="s">
        <v>3083</v>
      </c>
      <c r="C848" s="554">
        <v>1</v>
      </c>
      <c r="D848" s="554"/>
      <c r="E848" s="554" t="s">
        <v>3080</v>
      </c>
      <c r="F848" s="554" t="s">
        <v>3664</v>
      </c>
      <c r="G848" s="554" t="s">
        <v>224</v>
      </c>
      <c r="H848" s="554" t="s">
        <v>757</v>
      </c>
      <c r="I848" s="555">
        <v>42304</v>
      </c>
      <c r="J848" s="555">
        <v>42339</v>
      </c>
      <c r="K848" s="555">
        <v>42704</v>
      </c>
      <c r="L848" s="554" t="s">
        <v>208</v>
      </c>
      <c r="M848" s="554" t="s">
        <v>209</v>
      </c>
      <c r="N848" s="555">
        <v>42325</v>
      </c>
      <c r="O848" s="554" t="s">
        <v>210</v>
      </c>
      <c r="P848" s="554" t="s">
        <v>757</v>
      </c>
      <c r="Q848" s="554" t="s">
        <v>215</v>
      </c>
      <c r="R848" s="554" t="s">
        <v>211</v>
      </c>
      <c r="S848" s="554" t="s">
        <v>212</v>
      </c>
      <c r="T848" s="554" t="s">
        <v>56</v>
      </c>
      <c r="U848" s="554">
        <v>0</v>
      </c>
      <c r="V848" s="556"/>
      <c r="W848" s="554">
        <v>19471</v>
      </c>
      <c r="X848" s="548" t="s">
        <v>32</v>
      </c>
      <c r="Y848" s="548" t="s">
        <v>4</v>
      </c>
    </row>
    <row r="849" spans="1:25" s="548" customFormat="1" x14ac:dyDescent="0.25">
      <c r="A849" s="554" t="s">
        <v>3834</v>
      </c>
      <c r="B849" s="554" t="s">
        <v>3835</v>
      </c>
      <c r="C849" s="554">
        <v>1</v>
      </c>
      <c r="D849" s="554"/>
      <c r="E849" s="554" t="s">
        <v>3104</v>
      </c>
      <c r="F849" s="554" t="s">
        <v>3836</v>
      </c>
      <c r="G849" s="554" t="s">
        <v>224</v>
      </c>
      <c r="H849" s="554" t="s">
        <v>757</v>
      </c>
      <c r="I849" s="555">
        <v>42307</v>
      </c>
      <c r="J849" s="555">
        <v>42339</v>
      </c>
      <c r="K849" s="555">
        <v>42704</v>
      </c>
      <c r="L849" s="554" t="s">
        <v>208</v>
      </c>
      <c r="M849" s="554" t="s">
        <v>209</v>
      </c>
      <c r="N849" s="555">
        <v>42325</v>
      </c>
      <c r="O849" s="554" t="s">
        <v>210</v>
      </c>
      <c r="P849" s="554" t="s">
        <v>757</v>
      </c>
      <c r="Q849" s="554" t="s">
        <v>215</v>
      </c>
      <c r="R849" s="554" t="s">
        <v>211</v>
      </c>
      <c r="S849" s="554" t="s">
        <v>212</v>
      </c>
      <c r="T849" s="554" t="s">
        <v>56</v>
      </c>
      <c r="U849" s="557">
        <v>2000000</v>
      </c>
      <c r="V849" s="556"/>
      <c r="W849" s="554">
        <v>591172</v>
      </c>
      <c r="X849" s="548" t="s">
        <v>32</v>
      </c>
      <c r="Y849" s="548" t="s">
        <v>4</v>
      </c>
    </row>
    <row r="850" spans="1:25" s="548" customFormat="1" x14ac:dyDescent="0.25">
      <c r="A850" s="554" t="s">
        <v>3837</v>
      </c>
      <c r="B850" s="554">
        <v>816063</v>
      </c>
      <c r="C850" s="554">
        <v>0</v>
      </c>
      <c r="D850" s="554"/>
      <c r="E850" s="554" t="s">
        <v>3713</v>
      </c>
      <c r="F850" s="554" t="s">
        <v>3714</v>
      </c>
      <c r="G850" s="554" t="s">
        <v>577</v>
      </c>
      <c r="H850" s="554" t="s">
        <v>757</v>
      </c>
      <c r="I850" s="555">
        <v>42297</v>
      </c>
      <c r="J850" s="555">
        <v>42315</v>
      </c>
      <c r="K850" s="554"/>
      <c r="L850" s="554" t="s">
        <v>208</v>
      </c>
      <c r="M850" s="554" t="s">
        <v>209</v>
      </c>
      <c r="N850" s="555">
        <v>42325</v>
      </c>
      <c r="O850" s="554" t="s">
        <v>210</v>
      </c>
      <c r="P850" s="554" t="s">
        <v>757</v>
      </c>
      <c r="Q850" s="554" t="s">
        <v>215</v>
      </c>
      <c r="R850" s="554" t="s">
        <v>211</v>
      </c>
      <c r="S850" s="554" t="s">
        <v>212</v>
      </c>
      <c r="T850" s="554" t="s">
        <v>56</v>
      </c>
      <c r="U850" s="554">
        <v>0</v>
      </c>
      <c r="V850" s="556"/>
      <c r="W850" s="554"/>
      <c r="X850" s="548" t="s">
        <v>32</v>
      </c>
      <c r="Y850" s="548" t="s">
        <v>7</v>
      </c>
    </row>
    <row r="851" spans="1:25" s="548" customFormat="1" x14ac:dyDescent="0.25">
      <c r="A851" s="554" t="s">
        <v>3838</v>
      </c>
      <c r="B851" s="554">
        <v>810923</v>
      </c>
      <c r="C851" s="554">
        <v>3</v>
      </c>
      <c r="D851" s="554"/>
      <c r="E851" s="554" t="s">
        <v>222</v>
      </c>
      <c r="F851" s="554" t="s">
        <v>3659</v>
      </c>
      <c r="G851" s="554" t="s">
        <v>462</v>
      </c>
      <c r="H851" s="554" t="s">
        <v>225</v>
      </c>
      <c r="I851" s="555">
        <v>42324</v>
      </c>
      <c r="J851" s="555">
        <v>42036</v>
      </c>
      <c r="K851" s="555">
        <v>42356</v>
      </c>
      <c r="L851" s="554" t="s">
        <v>208</v>
      </c>
      <c r="M851" s="554" t="s">
        <v>209</v>
      </c>
      <c r="N851" s="555">
        <v>42324</v>
      </c>
      <c r="O851" s="554" t="s">
        <v>210</v>
      </c>
      <c r="P851" s="554" t="s">
        <v>225</v>
      </c>
      <c r="Q851" s="554" t="s">
        <v>215</v>
      </c>
      <c r="R851" s="554" t="s">
        <v>211</v>
      </c>
      <c r="S851" s="554" t="s">
        <v>212</v>
      </c>
      <c r="T851" s="554" t="s">
        <v>333</v>
      </c>
      <c r="U851" s="554">
        <v>0</v>
      </c>
      <c r="V851" s="556"/>
      <c r="W851" s="554">
        <v>53346</v>
      </c>
      <c r="X851" s="548" t="s">
        <v>32</v>
      </c>
      <c r="Y851" s="548" t="s">
        <v>3</v>
      </c>
    </row>
    <row r="852" spans="1:25" s="548" customFormat="1" x14ac:dyDescent="0.25">
      <c r="A852" s="554" t="s">
        <v>3839</v>
      </c>
      <c r="B852" s="554">
        <v>816041</v>
      </c>
      <c r="C852" s="554">
        <v>0</v>
      </c>
      <c r="D852" s="554"/>
      <c r="E852" s="554" t="s">
        <v>3840</v>
      </c>
      <c r="F852" s="554" t="s">
        <v>3841</v>
      </c>
      <c r="G852" s="554" t="s">
        <v>577</v>
      </c>
      <c r="H852" s="554" t="s">
        <v>757</v>
      </c>
      <c r="I852" s="555">
        <v>42297</v>
      </c>
      <c r="J852" s="555">
        <v>42315</v>
      </c>
      <c r="K852" s="554"/>
      <c r="L852" s="554" t="s">
        <v>208</v>
      </c>
      <c r="M852" s="554" t="s">
        <v>209</v>
      </c>
      <c r="N852" s="555">
        <v>42321</v>
      </c>
      <c r="O852" s="554" t="s">
        <v>210</v>
      </c>
      <c r="P852" s="554" t="s">
        <v>757</v>
      </c>
      <c r="Q852" s="554" t="s">
        <v>215</v>
      </c>
      <c r="R852" s="554" t="s">
        <v>211</v>
      </c>
      <c r="S852" s="554" t="s">
        <v>212</v>
      </c>
      <c r="T852" s="554" t="s">
        <v>56</v>
      </c>
      <c r="U852" s="554">
        <v>0</v>
      </c>
      <c r="V852" s="556"/>
      <c r="W852" s="554">
        <v>578777</v>
      </c>
      <c r="X852" s="548" t="s">
        <v>32</v>
      </c>
      <c r="Y852" s="548" t="s">
        <v>7</v>
      </c>
    </row>
    <row r="853" spans="1:25" s="548" customFormat="1" x14ac:dyDescent="0.25">
      <c r="A853" s="554" t="s">
        <v>3842</v>
      </c>
      <c r="B853" s="554">
        <v>816043</v>
      </c>
      <c r="C853" s="554">
        <v>0</v>
      </c>
      <c r="D853" s="554"/>
      <c r="E853" s="554" t="s">
        <v>3843</v>
      </c>
      <c r="F853" s="554" t="s">
        <v>3844</v>
      </c>
      <c r="G853" s="554" t="s">
        <v>577</v>
      </c>
      <c r="H853" s="554" t="s">
        <v>757</v>
      </c>
      <c r="I853" s="555">
        <v>42297</v>
      </c>
      <c r="J853" s="555">
        <v>42315</v>
      </c>
      <c r="K853" s="554"/>
      <c r="L853" s="554" t="s">
        <v>208</v>
      </c>
      <c r="M853" s="554" t="s">
        <v>209</v>
      </c>
      <c r="N853" s="555">
        <v>42321</v>
      </c>
      <c r="O853" s="554" t="s">
        <v>210</v>
      </c>
      <c r="P853" s="554" t="s">
        <v>757</v>
      </c>
      <c r="Q853" s="554" t="s">
        <v>215</v>
      </c>
      <c r="R853" s="554" t="s">
        <v>211</v>
      </c>
      <c r="S853" s="554" t="s">
        <v>212</v>
      </c>
      <c r="T853" s="554" t="s">
        <v>56</v>
      </c>
      <c r="U853" s="554">
        <v>0</v>
      </c>
      <c r="V853" s="556"/>
      <c r="W853" s="554"/>
      <c r="X853" s="548" t="s">
        <v>32</v>
      </c>
      <c r="Y853" s="548" t="s">
        <v>7</v>
      </c>
    </row>
    <row r="854" spans="1:25" s="548" customFormat="1" x14ac:dyDescent="0.25">
      <c r="A854" s="554" t="s">
        <v>3845</v>
      </c>
      <c r="B854" s="554">
        <v>816047</v>
      </c>
      <c r="C854" s="554">
        <v>0</v>
      </c>
      <c r="D854" s="554"/>
      <c r="E854" s="554" t="s">
        <v>3846</v>
      </c>
      <c r="F854" s="554" t="s">
        <v>3847</v>
      </c>
      <c r="G854" s="554" t="s">
        <v>577</v>
      </c>
      <c r="H854" s="554" t="s">
        <v>757</v>
      </c>
      <c r="I854" s="555">
        <v>42297</v>
      </c>
      <c r="J854" s="555">
        <v>42315</v>
      </c>
      <c r="K854" s="554"/>
      <c r="L854" s="554" t="s">
        <v>208</v>
      </c>
      <c r="M854" s="554" t="s">
        <v>209</v>
      </c>
      <c r="N854" s="555">
        <v>42321</v>
      </c>
      <c r="O854" s="554" t="s">
        <v>210</v>
      </c>
      <c r="P854" s="554" t="s">
        <v>757</v>
      </c>
      <c r="Q854" s="554" t="s">
        <v>215</v>
      </c>
      <c r="R854" s="554" t="s">
        <v>211</v>
      </c>
      <c r="S854" s="554" t="s">
        <v>212</v>
      </c>
      <c r="T854" s="554" t="s">
        <v>56</v>
      </c>
      <c r="U854" s="554">
        <v>0</v>
      </c>
      <c r="V854" s="556"/>
      <c r="W854" s="554"/>
      <c r="X854" s="548" t="s">
        <v>32</v>
      </c>
      <c r="Y854" s="548" t="s">
        <v>7</v>
      </c>
    </row>
    <row r="855" spans="1:25" s="548" customFormat="1" x14ac:dyDescent="0.25">
      <c r="A855" s="554" t="s">
        <v>3848</v>
      </c>
      <c r="B855" s="554">
        <v>816102</v>
      </c>
      <c r="C855" s="554">
        <v>0</v>
      </c>
      <c r="D855" s="554"/>
      <c r="E855" s="554" t="s">
        <v>3849</v>
      </c>
      <c r="F855" s="554" t="s">
        <v>3850</v>
      </c>
      <c r="G855" s="554" t="s">
        <v>577</v>
      </c>
      <c r="H855" s="554" t="s">
        <v>757</v>
      </c>
      <c r="I855" s="555">
        <v>42297</v>
      </c>
      <c r="J855" s="555">
        <v>42315</v>
      </c>
      <c r="K855" s="554"/>
      <c r="L855" s="554" t="s">
        <v>208</v>
      </c>
      <c r="M855" s="554" t="s">
        <v>209</v>
      </c>
      <c r="N855" s="555">
        <v>42321</v>
      </c>
      <c r="O855" s="554" t="s">
        <v>210</v>
      </c>
      <c r="P855" s="554" t="s">
        <v>757</v>
      </c>
      <c r="Q855" s="554" t="s">
        <v>215</v>
      </c>
      <c r="R855" s="554" t="s">
        <v>211</v>
      </c>
      <c r="S855" s="554" t="s">
        <v>212</v>
      </c>
      <c r="T855" s="554" t="s">
        <v>56</v>
      </c>
      <c r="U855" s="554">
        <v>0</v>
      </c>
      <c r="V855" s="556"/>
      <c r="W855" s="554"/>
      <c r="X855" s="548" t="s">
        <v>32</v>
      </c>
      <c r="Y855" s="548" t="s">
        <v>7</v>
      </c>
    </row>
    <row r="856" spans="1:25" s="548" customFormat="1" x14ac:dyDescent="0.25">
      <c r="A856" s="554" t="s">
        <v>3851</v>
      </c>
      <c r="B856" s="554">
        <v>816106</v>
      </c>
      <c r="C856" s="554">
        <v>0</v>
      </c>
      <c r="D856" s="554"/>
      <c r="E856" s="554" t="s">
        <v>3852</v>
      </c>
      <c r="F856" s="554" t="s">
        <v>3853</v>
      </c>
      <c r="G856" s="554" t="s">
        <v>577</v>
      </c>
      <c r="H856" s="554" t="s">
        <v>757</v>
      </c>
      <c r="I856" s="555">
        <v>42297</v>
      </c>
      <c r="J856" s="555">
        <v>42315</v>
      </c>
      <c r="K856" s="554"/>
      <c r="L856" s="554" t="s">
        <v>208</v>
      </c>
      <c r="M856" s="554" t="s">
        <v>209</v>
      </c>
      <c r="N856" s="555">
        <v>42321</v>
      </c>
      <c r="O856" s="554" t="s">
        <v>210</v>
      </c>
      <c r="P856" s="554" t="s">
        <v>757</v>
      </c>
      <c r="Q856" s="554" t="s">
        <v>215</v>
      </c>
      <c r="R856" s="554" t="s">
        <v>211</v>
      </c>
      <c r="S856" s="554" t="s">
        <v>212</v>
      </c>
      <c r="T856" s="554" t="s">
        <v>56</v>
      </c>
      <c r="U856" s="554">
        <v>0</v>
      </c>
      <c r="V856" s="556"/>
      <c r="W856" s="554"/>
      <c r="X856" s="548" t="s">
        <v>32</v>
      </c>
      <c r="Y856" s="548" t="s">
        <v>7</v>
      </c>
    </row>
    <row r="857" spans="1:25" s="548" customFormat="1" x14ac:dyDescent="0.25">
      <c r="A857" s="554" t="s">
        <v>3854</v>
      </c>
      <c r="B857" s="554">
        <v>816201</v>
      </c>
      <c r="C857" s="554">
        <v>0</v>
      </c>
      <c r="D857" s="554"/>
      <c r="E857" s="554" t="s">
        <v>3855</v>
      </c>
      <c r="F857" s="554" t="s">
        <v>3856</v>
      </c>
      <c r="G857" s="554" t="s">
        <v>236</v>
      </c>
      <c r="H857" s="554" t="s">
        <v>214</v>
      </c>
      <c r="I857" s="555">
        <v>42299</v>
      </c>
      <c r="J857" s="555">
        <v>42315</v>
      </c>
      <c r="K857" s="554"/>
      <c r="L857" s="554" t="s">
        <v>208</v>
      </c>
      <c r="M857" s="554" t="s">
        <v>209</v>
      </c>
      <c r="N857" s="555">
        <v>42320</v>
      </c>
      <c r="O857" s="554" t="s">
        <v>210</v>
      </c>
      <c r="P857" s="554" t="s">
        <v>214</v>
      </c>
      <c r="Q857" s="554" t="s">
        <v>215</v>
      </c>
      <c r="R857" s="554" t="s">
        <v>211</v>
      </c>
      <c r="S857" s="554" t="s">
        <v>212</v>
      </c>
      <c r="T857" s="554" t="s">
        <v>56</v>
      </c>
      <c r="U857" s="557">
        <v>140946</v>
      </c>
      <c r="V857" s="556"/>
      <c r="W857" s="554"/>
      <c r="X857" s="548" t="s">
        <v>32</v>
      </c>
      <c r="Y857" s="548" t="s">
        <v>8</v>
      </c>
    </row>
    <row r="858" spans="1:25" s="548" customFormat="1" x14ac:dyDescent="0.25">
      <c r="A858" s="554" t="s">
        <v>3857</v>
      </c>
      <c r="B858" s="554">
        <v>815779</v>
      </c>
      <c r="C858" s="554">
        <v>0</v>
      </c>
      <c r="D858" s="554"/>
      <c r="E858" s="554" t="s">
        <v>3858</v>
      </c>
      <c r="F858" s="554" t="s">
        <v>3859</v>
      </c>
      <c r="G858" s="554" t="s">
        <v>236</v>
      </c>
      <c r="H858" s="554" t="s">
        <v>214</v>
      </c>
      <c r="I858" s="555">
        <v>42265</v>
      </c>
      <c r="J858" s="555">
        <v>42278</v>
      </c>
      <c r="K858" s="554"/>
      <c r="L858" s="554" t="s">
        <v>208</v>
      </c>
      <c r="M858" s="554" t="s">
        <v>209</v>
      </c>
      <c r="N858" s="555">
        <v>42318</v>
      </c>
      <c r="O858" s="554" t="s">
        <v>210</v>
      </c>
      <c r="P858" s="554" t="s">
        <v>214</v>
      </c>
      <c r="Q858" s="554" t="s">
        <v>215</v>
      </c>
      <c r="R858" s="554" t="s">
        <v>211</v>
      </c>
      <c r="S858" s="554" t="s">
        <v>212</v>
      </c>
      <c r="T858" s="554" t="s">
        <v>56</v>
      </c>
      <c r="U858" s="557">
        <v>257400</v>
      </c>
      <c r="V858" s="556"/>
      <c r="W858" s="554">
        <v>173081</v>
      </c>
      <c r="X858" s="548" t="s">
        <v>32</v>
      </c>
      <c r="Y858" s="548" t="s">
        <v>8</v>
      </c>
    </row>
    <row r="859" spans="1:25" s="548" customFormat="1" x14ac:dyDescent="0.25">
      <c r="A859" s="554" t="s">
        <v>3860</v>
      </c>
      <c r="B859" s="554">
        <v>816194</v>
      </c>
      <c r="C859" s="554">
        <v>0</v>
      </c>
      <c r="D859" s="554"/>
      <c r="E859" s="554" t="s">
        <v>3861</v>
      </c>
      <c r="F859" s="554" t="s">
        <v>3862</v>
      </c>
      <c r="G859" s="554" t="s">
        <v>236</v>
      </c>
      <c r="H859" s="554" t="s">
        <v>214</v>
      </c>
      <c r="I859" s="555">
        <v>42299</v>
      </c>
      <c r="J859" s="555">
        <v>42315</v>
      </c>
      <c r="K859" s="554"/>
      <c r="L859" s="554" t="s">
        <v>208</v>
      </c>
      <c r="M859" s="554" t="s">
        <v>209</v>
      </c>
      <c r="N859" s="555">
        <v>42318</v>
      </c>
      <c r="O859" s="554" t="s">
        <v>210</v>
      </c>
      <c r="P859" s="554" t="s">
        <v>214</v>
      </c>
      <c r="Q859" s="554" t="s">
        <v>215</v>
      </c>
      <c r="R859" s="554" t="s">
        <v>211</v>
      </c>
      <c r="S859" s="554" t="s">
        <v>212</v>
      </c>
      <c r="T859" s="554" t="s">
        <v>56</v>
      </c>
      <c r="U859" s="557">
        <v>140946</v>
      </c>
      <c r="V859" s="556"/>
      <c r="W859" s="554"/>
      <c r="X859" s="548" t="s">
        <v>32</v>
      </c>
      <c r="Y859" s="548" t="s">
        <v>8</v>
      </c>
    </row>
    <row r="860" spans="1:25" s="548" customFormat="1" x14ac:dyDescent="0.25">
      <c r="A860" s="554" t="s">
        <v>3863</v>
      </c>
      <c r="B860" s="554">
        <v>816198</v>
      </c>
      <c r="C860" s="554">
        <v>0</v>
      </c>
      <c r="D860" s="554"/>
      <c r="E860" s="554" t="s">
        <v>3864</v>
      </c>
      <c r="F860" s="554" t="s">
        <v>3865</v>
      </c>
      <c r="G860" s="554" t="s">
        <v>236</v>
      </c>
      <c r="H860" s="554" t="s">
        <v>214</v>
      </c>
      <c r="I860" s="555">
        <v>42299</v>
      </c>
      <c r="J860" s="555">
        <v>42315</v>
      </c>
      <c r="K860" s="554"/>
      <c r="L860" s="554" t="s">
        <v>208</v>
      </c>
      <c r="M860" s="554" t="s">
        <v>209</v>
      </c>
      <c r="N860" s="555">
        <v>42318</v>
      </c>
      <c r="O860" s="554" t="s">
        <v>210</v>
      </c>
      <c r="P860" s="554" t="s">
        <v>214</v>
      </c>
      <c r="Q860" s="554" t="s">
        <v>215</v>
      </c>
      <c r="R860" s="554" t="s">
        <v>211</v>
      </c>
      <c r="S860" s="554" t="s">
        <v>212</v>
      </c>
      <c r="T860" s="554" t="s">
        <v>56</v>
      </c>
      <c r="U860" s="557">
        <v>155922</v>
      </c>
      <c r="V860" s="556"/>
      <c r="W860" s="554"/>
      <c r="X860" s="548" t="s">
        <v>32</v>
      </c>
      <c r="Y860" s="548" t="s">
        <v>8</v>
      </c>
    </row>
    <row r="861" spans="1:25" s="548" customFormat="1" x14ac:dyDescent="0.25">
      <c r="A861" s="554" t="s">
        <v>3866</v>
      </c>
      <c r="B861" s="554">
        <v>816200</v>
      </c>
      <c r="C861" s="554">
        <v>0</v>
      </c>
      <c r="D861" s="554"/>
      <c r="E861" s="554" t="s">
        <v>3867</v>
      </c>
      <c r="F861" s="554" t="s">
        <v>3868</v>
      </c>
      <c r="G861" s="554" t="s">
        <v>236</v>
      </c>
      <c r="H861" s="554" t="s">
        <v>214</v>
      </c>
      <c r="I861" s="555">
        <v>42299</v>
      </c>
      <c r="J861" s="555">
        <v>42315</v>
      </c>
      <c r="K861" s="554"/>
      <c r="L861" s="554" t="s">
        <v>208</v>
      </c>
      <c r="M861" s="554" t="s">
        <v>209</v>
      </c>
      <c r="N861" s="555">
        <v>42318</v>
      </c>
      <c r="O861" s="554" t="s">
        <v>210</v>
      </c>
      <c r="P861" s="554" t="s">
        <v>214</v>
      </c>
      <c r="Q861" s="554" t="s">
        <v>215</v>
      </c>
      <c r="R861" s="554" t="s">
        <v>211</v>
      </c>
      <c r="S861" s="554" t="s">
        <v>212</v>
      </c>
      <c r="T861" s="554" t="s">
        <v>56</v>
      </c>
      <c r="U861" s="557">
        <v>155922</v>
      </c>
      <c r="V861" s="556"/>
      <c r="W861" s="554"/>
      <c r="X861" s="548" t="s">
        <v>32</v>
      </c>
      <c r="Y861" s="548" t="s">
        <v>8</v>
      </c>
    </row>
    <row r="862" spans="1:25" s="548" customFormat="1" x14ac:dyDescent="0.25">
      <c r="A862" s="554" t="s">
        <v>3869</v>
      </c>
      <c r="B862" s="554">
        <v>816204</v>
      </c>
      <c r="C862" s="554">
        <v>0</v>
      </c>
      <c r="D862" s="554"/>
      <c r="E862" s="554" t="s">
        <v>3870</v>
      </c>
      <c r="F862" s="554" t="s">
        <v>3871</v>
      </c>
      <c r="G862" s="554" t="s">
        <v>236</v>
      </c>
      <c r="H862" s="554" t="s">
        <v>214</v>
      </c>
      <c r="I862" s="555">
        <v>42300</v>
      </c>
      <c r="J862" s="555">
        <v>42315</v>
      </c>
      <c r="K862" s="554"/>
      <c r="L862" s="554" t="s">
        <v>208</v>
      </c>
      <c r="M862" s="554" t="s">
        <v>209</v>
      </c>
      <c r="N862" s="555">
        <v>42318</v>
      </c>
      <c r="O862" s="554" t="s">
        <v>210</v>
      </c>
      <c r="P862" s="554" t="s">
        <v>214</v>
      </c>
      <c r="Q862" s="554" t="s">
        <v>215</v>
      </c>
      <c r="R862" s="554" t="s">
        <v>211</v>
      </c>
      <c r="S862" s="554" t="s">
        <v>212</v>
      </c>
      <c r="T862" s="554" t="s">
        <v>56</v>
      </c>
      <c r="U862" s="557">
        <v>137150</v>
      </c>
      <c r="V862" s="556"/>
      <c r="W862" s="554"/>
      <c r="X862" s="548" t="s">
        <v>32</v>
      </c>
      <c r="Y862" s="548" t="s">
        <v>8</v>
      </c>
    </row>
    <row r="863" spans="1:25" s="548" customFormat="1" x14ac:dyDescent="0.25">
      <c r="A863" s="554" t="s">
        <v>3872</v>
      </c>
      <c r="B863" s="554">
        <v>816300</v>
      </c>
      <c r="C863" s="554">
        <v>0</v>
      </c>
      <c r="D863" s="554"/>
      <c r="E863" s="554" t="s">
        <v>3643</v>
      </c>
      <c r="F863" s="554" t="s">
        <v>3873</v>
      </c>
      <c r="G863" s="554" t="s">
        <v>240</v>
      </c>
      <c r="H863" s="554" t="s">
        <v>241</v>
      </c>
      <c r="I863" s="555">
        <v>42305</v>
      </c>
      <c r="J863" s="555">
        <v>42309</v>
      </c>
      <c r="K863" s="555">
        <v>44135</v>
      </c>
      <c r="L863" s="554" t="s">
        <v>208</v>
      </c>
      <c r="M863" s="554" t="s">
        <v>209</v>
      </c>
      <c r="N863" s="555">
        <v>42318</v>
      </c>
      <c r="O863" s="554" t="s">
        <v>210</v>
      </c>
      <c r="P863" s="554" t="s">
        <v>241</v>
      </c>
      <c r="Q863" s="554" t="s">
        <v>215</v>
      </c>
      <c r="R863" s="554" t="s">
        <v>211</v>
      </c>
      <c r="S863" s="554" t="s">
        <v>212</v>
      </c>
      <c r="T863" s="554" t="s">
        <v>243</v>
      </c>
      <c r="U863" s="557">
        <v>600000</v>
      </c>
      <c r="V863" s="556"/>
      <c r="W863" s="554"/>
      <c r="X863" s="548" t="s">
        <v>32</v>
      </c>
      <c r="Y863" s="548" t="s">
        <v>2</v>
      </c>
    </row>
    <row r="864" spans="1:25" s="548" customFormat="1" x14ac:dyDescent="0.25">
      <c r="A864" s="554" t="s">
        <v>3874</v>
      </c>
      <c r="B864" s="554">
        <v>816447</v>
      </c>
      <c r="C864" s="554">
        <v>0</v>
      </c>
      <c r="D864" s="554">
        <v>407504</v>
      </c>
      <c r="E864" s="554" t="s">
        <v>3875</v>
      </c>
      <c r="F864" s="554" t="s">
        <v>3876</v>
      </c>
      <c r="G864" s="554" t="s">
        <v>236</v>
      </c>
      <c r="H864" s="554" t="s">
        <v>3484</v>
      </c>
      <c r="I864" s="555">
        <v>42311</v>
      </c>
      <c r="J864" s="555">
        <v>42309</v>
      </c>
      <c r="K864" s="555">
        <v>42674</v>
      </c>
      <c r="L864" s="554" t="s">
        <v>208</v>
      </c>
      <c r="M864" s="554" t="s">
        <v>209</v>
      </c>
      <c r="N864" s="555">
        <v>42318</v>
      </c>
      <c r="O864" s="554" t="s">
        <v>210</v>
      </c>
      <c r="P864" s="554" t="s">
        <v>3484</v>
      </c>
      <c r="Q864" s="554" t="s">
        <v>215</v>
      </c>
      <c r="R864" s="554" t="s">
        <v>211</v>
      </c>
      <c r="S864" s="554" t="s">
        <v>350</v>
      </c>
      <c r="T864" s="554" t="s">
        <v>1558</v>
      </c>
      <c r="U864" s="557">
        <v>150000</v>
      </c>
      <c r="V864" s="556"/>
      <c r="W864" s="554"/>
      <c r="X864" s="548" t="s">
        <v>32</v>
      </c>
      <c r="Y864" s="548" t="s">
        <v>8</v>
      </c>
    </row>
    <row r="865" spans="1:25" s="548" customFormat="1" x14ac:dyDescent="0.25">
      <c r="A865" s="554" t="s">
        <v>3877</v>
      </c>
      <c r="B865" s="554">
        <v>809926</v>
      </c>
      <c r="C865" s="554">
        <v>2</v>
      </c>
      <c r="D865" s="554">
        <v>405941</v>
      </c>
      <c r="E865" s="554" t="s">
        <v>3878</v>
      </c>
      <c r="F865" s="554" t="s">
        <v>3879</v>
      </c>
      <c r="G865" s="554" t="s">
        <v>618</v>
      </c>
      <c r="H865" s="554" t="s">
        <v>207</v>
      </c>
      <c r="I865" s="555">
        <v>42311</v>
      </c>
      <c r="J865" s="555">
        <v>41548</v>
      </c>
      <c r="K865" s="555">
        <v>43373</v>
      </c>
      <c r="L865" s="554" t="s">
        <v>208</v>
      </c>
      <c r="M865" s="554" t="s">
        <v>209</v>
      </c>
      <c r="N865" s="555">
        <v>42317</v>
      </c>
      <c r="O865" s="554" t="s">
        <v>210</v>
      </c>
      <c r="P865" s="554" t="s">
        <v>207</v>
      </c>
      <c r="Q865" s="554" t="s">
        <v>215</v>
      </c>
      <c r="R865" s="554" t="s">
        <v>211</v>
      </c>
      <c r="S865" s="554" t="s">
        <v>350</v>
      </c>
      <c r="T865" s="554" t="s">
        <v>351</v>
      </c>
      <c r="U865" s="557">
        <v>12000563.75</v>
      </c>
      <c r="V865" s="556"/>
      <c r="W865" s="554">
        <v>563538</v>
      </c>
      <c r="X865" s="548" t="s">
        <v>32</v>
      </c>
      <c r="Y865" s="548" t="s">
        <v>280</v>
      </c>
    </row>
    <row r="866" spans="1:25" s="548" customFormat="1" x14ac:dyDescent="0.25">
      <c r="A866" s="554" t="s">
        <v>3880</v>
      </c>
      <c r="B866" s="554">
        <v>812866</v>
      </c>
      <c r="C866" s="554">
        <v>2</v>
      </c>
      <c r="D866" s="554">
        <v>406937</v>
      </c>
      <c r="E866" s="554" t="s">
        <v>3881</v>
      </c>
      <c r="F866" s="554" t="s">
        <v>3882</v>
      </c>
      <c r="G866" s="554" t="s">
        <v>236</v>
      </c>
      <c r="H866" s="554" t="s">
        <v>3484</v>
      </c>
      <c r="I866" s="555">
        <v>42311</v>
      </c>
      <c r="J866" s="555">
        <v>42357</v>
      </c>
      <c r="K866" s="555">
        <v>42643</v>
      </c>
      <c r="L866" s="554" t="s">
        <v>208</v>
      </c>
      <c r="M866" s="554" t="s">
        <v>209</v>
      </c>
      <c r="N866" s="555">
        <v>42317</v>
      </c>
      <c r="O866" s="554" t="s">
        <v>210</v>
      </c>
      <c r="P866" s="554" t="s">
        <v>3484</v>
      </c>
      <c r="Q866" s="554" t="s">
        <v>215</v>
      </c>
      <c r="R866" s="554" t="s">
        <v>211</v>
      </c>
      <c r="S866" s="554" t="s">
        <v>350</v>
      </c>
      <c r="T866" s="554" t="s">
        <v>1558</v>
      </c>
      <c r="U866" s="557">
        <v>138390</v>
      </c>
      <c r="V866" s="556"/>
      <c r="W866" s="554"/>
      <c r="X866" s="548" t="s">
        <v>32</v>
      </c>
      <c r="Y866" s="548" t="s">
        <v>8</v>
      </c>
    </row>
    <row r="867" spans="1:25" s="548" customFormat="1" x14ac:dyDescent="0.25">
      <c r="A867" s="554" t="s">
        <v>3883</v>
      </c>
      <c r="B867" s="554">
        <v>815993</v>
      </c>
      <c r="C867" s="554">
        <v>0</v>
      </c>
      <c r="D867" s="554"/>
      <c r="E867" s="554" t="s">
        <v>3884</v>
      </c>
      <c r="F867" s="554" t="s">
        <v>3885</v>
      </c>
      <c r="G867" s="554" t="s">
        <v>236</v>
      </c>
      <c r="H867" s="554" t="s">
        <v>214</v>
      </c>
      <c r="I867" s="555">
        <v>42296</v>
      </c>
      <c r="J867" s="555">
        <v>42339</v>
      </c>
      <c r="K867" s="554"/>
      <c r="L867" s="554" t="s">
        <v>208</v>
      </c>
      <c r="M867" s="554" t="s">
        <v>209</v>
      </c>
      <c r="N867" s="555">
        <v>42317</v>
      </c>
      <c r="O867" s="554" t="s">
        <v>210</v>
      </c>
      <c r="P867" s="554" t="s">
        <v>214</v>
      </c>
      <c r="Q867" s="554" t="s">
        <v>215</v>
      </c>
      <c r="R867" s="554" t="s">
        <v>211</v>
      </c>
      <c r="S867" s="554" t="s">
        <v>212</v>
      </c>
      <c r="T867" s="554" t="s">
        <v>56</v>
      </c>
      <c r="U867" s="557">
        <v>247000</v>
      </c>
      <c r="V867" s="556"/>
      <c r="W867" s="554">
        <v>144670</v>
      </c>
      <c r="X867" s="548" t="s">
        <v>32</v>
      </c>
      <c r="Y867" s="548" t="s">
        <v>8</v>
      </c>
    </row>
    <row r="868" spans="1:25" s="548" customFormat="1" x14ac:dyDescent="0.25">
      <c r="A868" s="554" t="s">
        <v>3886</v>
      </c>
      <c r="B868" s="554">
        <v>815998</v>
      </c>
      <c r="C868" s="554">
        <v>0</v>
      </c>
      <c r="D868" s="554"/>
      <c r="E868" s="554" t="s">
        <v>3887</v>
      </c>
      <c r="F868" s="554" t="s">
        <v>3888</v>
      </c>
      <c r="G868" s="554" t="s">
        <v>236</v>
      </c>
      <c r="H868" s="554" t="s">
        <v>214</v>
      </c>
      <c r="I868" s="555">
        <v>42296</v>
      </c>
      <c r="J868" s="555">
        <v>42339</v>
      </c>
      <c r="K868" s="554"/>
      <c r="L868" s="554" t="s">
        <v>208</v>
      </c>
      <c r="M868" s="554" t="s">
        <v>209</v>
      </c>
      <c r="N868" s="555">
        <v>42317</v>
      </c>
      <c r="O868" s="554" t="s">
        <v>210</v>
      </c>
      <c r="P868" s="554" t="s">
        <v>214</v>
      </c>
      <c r="Q868" s="554" t="s">
        <v>215</v>
      </c>
      <c r="R868" s="554" t="s">
        <v>211</v>
      </c>
      <c r="S868" s="554" t="s">
        <v>212</v>
      </c>
      <c r="T868" s="554" t="s">
        <v>56</v>
      </c>
      <c r="U868" s="557">
        <v>221000</v>
      </c>
      <c r="V868" s="556"/>
      <c r="W868" s="554">
        <v>576215</v>
      </c>
      <c r="X868" s="548" t="s">
        <v>32</v>
      </c>
      <c r="Y868" s="548" t="s">
        <v>8</v>
      </c>
    </row>
    <row r="869" spans="1:25" s="548" customFormat="1" x14ac:dyDescent="0.25">
      <c r="A869" s="554" t="s">
        <v>3889</v>
      </c>
      <c r="B869" s="554">
        <v>816007</v>
      </c>
      <c r="C869" s="554">
        <v>0</v>
      </c>
      <c r="D869" s="554"/>
      <c r="E869" s="554" t="s">
        <v>3890</v>
      </c>
      <c r="F869" s="554" t="s">
        <v>3891</v>
      </c>
      <c r="G869" s="554" t="s">
        <v>236</v>
      </c>
      <c r="H869" s="554" t="s">
        <v>214</v>
      </c>
      <c r="I869" s="555">
        <v>42296</v>
      </c>
      <c r="J869" s="555">
        <v>42339</v>
      </c>
      <c r="K869" s="554"/>
      <c r="L869" s="554" t="s">
        <v>208</v>
      </c>
      <c r="M869" s="554" t="s">
        <v>209</v>
      </c>
      <c r="N869" s="555">
        <v>42317</v>
      </c>
      <c r="O869" s="554" t="s">
        <v>210</v>
      </c>
      <c r="P869" s="554" t="s">
        <v>214</v>
      </c>
      <c r="Q869" s="554" t="s">
        <v>215</v>
      </c>
      <c r="R869" s="554" t="s">
        <v>211</v>
      </c>
      <c r="S869" s="554" t="s">
        <v>212</v>
      </c>
      <c r="T869" s="554" t="s">
        <v>56</v>
      </c>
      <c r="U869" s="557">
        <v>260000</v>
      </c>
      <c r="V869" s="556"/>
      <c r="W869" s="554">
        <v>56483</v>
      </c>
      <c r="X869" s="548" t="s">
        <v>32</v>
      </c>
      <c r="Y869" s="548" t="s">
        <v>8</v>
      </c>
    </row>
    <row r="870" spans="1:25" s="548" customFormat="1" x14ac:dyDescent="0.25">
      <c r="A870" s="554" t="s">
        <v>3892</v>
      </c>
      <c r="B870" s="554">
        <v>816111</v>
      </c>
      <c r="C870" s="554">
        <v>0</v>
      </c>
      <c r="D870" s="554"/>
      <c r="E870" s="554" t="s">
        <v>3893</v>
      </c>
      <c r="F870" s="554" t="s">
        <v>3894</v>
      </c>
      <c r="G870" s="554" t="s">
        <v>577</v>
      </c>
      <c r="H870" s="554" t="s">
        <v>757</v>
      </c>
      <c r="I870" s="555">
        <v>42297</v>
      </c>
      <c r="J870" s="555">
        <v>42315</v>
      </c>
      <c r="K870" s="554"/>
      <c r="L870" s="554" t="s">
        <v>208</v>
      </c>
      <c r="M870" s="554" t="s">
        <v>209</v>
      </c>
      <c r="N870" s="555">
        <v>42314</v>
      </c>
      <c r="O870" s="554" t="s">
        <v>210</v>
      </c>
      <c r="P870" s="554" t="s">
        <v>757</v>
      </c>
      <c r="Q870" s="554" t="s">
        <v>215</v>
      </c>
      <c r="R870" s="554" t="s">
        <v>211</v>
      </c>
      <c r="S870" s="554" t="s">
        <v>212</v>
      </c>
      <c r="T870" s="554" t="s">
        <v>56</v>
      </c>
      <c r="U870" s="554">
        <v>0</v>
      </c>
      <c r="V870" s="556"/>
      <c r="W870" s="554"/>
      <c r="X870" s="548" t="s">
        <v>32</v>
      </c>
      <c r="Y870" s="548" t="s">
        <v>7</v>
      </c>
    </row>
    <row r="871" spans="1:25" s="548" customFormat="1" x14ac:dyDescent="0.25">
      <c r="A871" s="554" t="s">
        <v>3895</v>
      </c>
      <c r="B871" s="554" t="s">
        <v>3896</v>
      </c>
      <c r="C871" s="554">
        <v>0</v>
      </c>
      <c r="D871" s="554"/>
      <c r="E871" s="554" t="s">
        <v>1682</v>
      </c>
      <c r="F871" s="554" t="s">
        <v>3897</v>
      </c>
      <c r="G871" s="554" t="s">
        <v>224</v>
      </c>
      <c r="H871" s="554" t="s">
        <v>634</v>
      </c>
      <c r="I871" s="555">
        <v>42296</v>
      </c>
      <c r="J871" s="555">
        <v>42297</v>
      </c>
      <c r="K871" s="555">
        <v>43393</v>
      </c>
      <c r="L871" s="554" t="s">
        <v>208</v>
      </c>
      <c r="M871" s="554" t="s">
        <v>209</v>
      </c>
      <c r="N871" s="555">
        <v>42313</v>
      </c>
      <c r="O871" s="554" t="s">
        <v>210</v>
      </c>
      <c r="P871" s="554" t="s">
        <v>634</v>
      </c>
      <c r="Q871" s="554" t="s">
        <v>215</v>
      </c>
      <c r="R871" s="554" t="s">
        <v>211</v>
      </c>
      <c r="S871" s="554" t="s">
        <v>212</v>
      </c>
      <c r="T871" s="554" t="s">
        <v>56</v>
      </c>
      <c r="U871" s="554">
        <v>0</v>
      </c>
      <c r="V871" s="556"/>
      <c r="W871" s="554">
        <v>775665</v>
      </c>
      <c r="X871" s="548" t="s">
        <v>32</v>
      </c>
      <c r="Y871" s="548" t="s">
        <v>4</v>
      </c>
    </row>
    <row r="872" spans="1:25" s="548" customFormat="1" x14ac:dyDescent="0.25">
      <c r="A872" s="554" t="s">
        <v>3898</v>
      </c>
      <c r="B872" s="554" t="s">
        <v>1557</v>
      </c>
      <c r="C872" s="554">
        <v>3</v>
      </c>
      <c r="D872" s="554"/>
      <c r="E872" s="554" t="s">
        <v>1555</v>
      </c>
      <c r="F872" s="554" t="s">
        <v>1556</v>
      </c>
      <c r="G872" s="554" t="s">
        <v>224</v>
      </c>
      <c r="H872" s="554" t="s">
        <v>631</v>
      </c>
      <c r="I872" s="555">
        <v>42130</v>
      </c>
      <c r="J872" s="555">
        <v>42036</v>
      </c>
      <c r="K872" s="555">
        <v>42369</v>
      </c>
      <c r="L872" s="554" t="s">
        <v>208</v>
      </c>
      <c r="M872" s="554" t="s">
        <v>209</v>
      </c>
      <c r="N872" s="555">
        <v>42313</v>
      </c>
      <c r="O872" s="554" t="s">
        <v>210</v>
      </c>
      <c r="P872" s="554" t="s">
        <v>631</v>
      </c>
      <c r="Q872" s="554" t="s">
        <v>215</v>
      </c>
      <c r="R872" s="554" t="s">
        <v>363</v>
      </c>
      <c r="S872" s="554" t="s">
        <v>212</v>
      </c>
      <c r="T872" s="554" t="s">
        <v>56</v>
      </c>
      <c r="U872" s="557">
        <v>13500000</v>
      </c>
      <c r="V872" s="556"/>
      <c r="W872" s="554">
        <v>2699</v>
      </c>
      <c r="X872" s="548" t="s">
        <v>32</v>
      </c>
      <c r="Y872" s="548" t="s">
        <v>4</v>
      </c>
    </row>
    <row r="873" spans="1:25" s="548" customFormat="1" x14ac:dyDescent="0.25">
      <c r="A873" s="554" t="s">
        <v>3899</v>
      </c>
      <c r="B873" s="554">
        <v>814617</v>
      </c>
      <c r="C873" s="554">
        <v>0</v>
      </c>
      <c r="D873" s="554"/>
      <c r="E873" s="554" t="s">
        <v>1504</v>
      </c>
      <c r="F873" s="554" t="s">
        <v>1506</v>
      </c>
      <c r="G873" s="554" t="s">
        <v>240</v>
      </c>
      <c r="H873" s="554" t="s">
        <v>341</v>
      </c>
      <c r="I873" s="555">
        <v>42146</v>
      </c>
      <c r="J873" s="555">
        <v>42156</v>
      </c>
      <c r="K873" s="555">
        <v>43982</v>
      </c>
      <c r="L873" s="554" t="s">
        <v>208</v>
      </c>
      <c r="M873" s="554" t="s">
        <v>209</v>
      </c>
      <c r="N873" s="555">
        <v>42313</v>
      </c>
      <c r="O873" s="554" t="s">
        <v>210</v>
      </c>
      <c r="P873" s="554" t="s">
        <v>633</v>
      </c>
      <c r="Q873" s="554" t="s">
        <v>211</v>
      </c>
      <c r="R873" s="554" t="s">
        <v>363</v>
      </c>
      <c r="S873" s="554" t="s">
        <v>212</v>
      </c>
      <c r="T873" s="554" t="s">
        <v>56</v>
      </c>
      <c r="U873" s="557">
        <v>2000000</v>
      </c>
      <c r="V873" s="556"/>
      <c r="W873" s="554">
        <v>13772</v>
      </c>
      <c r="X873" s="548" t="s">
        <v>32</v>
      </c>
      <c r="Y873" s="548" t="s">
        <v>2</v>
      </c>
    </row>
    <row r="874" spans="1:25" s="548" customFormat="1" x14ac:dyDescent="0.25">
      <c r="A874" s="554" t="s">
        <v>3900</v>
      </c>
      <c r="B874" s="554">
        <v>816056</v>
      </c>
      <c r="C874" s="554">
        <v>0</v>
      </c>
      <c r="D874" s="554"/>
      <c r="E874" s="554" t="s">
        <v>3901</v>
      </c>
      <c r="F874" s="554" t="s">
        <v>3902</v>
      </c>
      <c r="G874" s="554" t="s">
        <v>577</v>
      </c>
      <c r="H874" s="554" t="s">
        <v>757</v>
      </c>
      <c r="I874" s="555">
        <v>42297</v>
      </c>
      <c r="J874" s="555">
        <v>42315</v>
      </c>
      <c r="K874" s="554"/>
      <c r="L874" s="554" t="s">
        <v>208</v>
      </c>
      <c r="M874" s="554" t="s">
        <v>209</v>
      </c>
      <c r="N874" s="555">
        <v>42313</v>
      </c>
      <c r="O874" s="554" t="s">
        <v>210</v>
      </c>
      <c r="P874" s="554" t="s">
        <v>757</v>
      </c>
      <c r="Q874" s="554" t="s">
        <v>215</v>
      </c>
      <c r="R874" s="554" t="s">
        <v>211</v>
      </c>
      <c r="S874" s="554" t="s">
        <v>212</v>
      </c>
      <c r="T874" s="554" t="s">
        <v>56</v>
      </c>
      <c r="U874" s="554">
        <v>0</v>
      </c>
      <c r="V874" s="556"/>
      <c r="W874" s="554"/>
      <c r="X874" s="548" t="s">
        <v>32</v>
      </c>
      <c r="Y874" s="548" t="s">
        <v>7</v>
      </c>
    </row>
    <row r="875" spans="1:25" s="548" customFormat="1" x14ac:dyDescent="0.25">
      <c r="A875" s="554" t="s">
        <v>3903</v>
      </c>
      <c r="B875" s="554">
        <v>816060</v>
      </c>
      <c r="C875" s="554">
        <v>0</v>
      </c>
      <c r="D875" s="554"/>
      <c r="E875" s="554" t="s">
        <v>3904</v>
      </c>
      <c r="F875" s="554" t="s">
        <v>3905</v>
      </c>
      <c r="G875" s="554" t="s">
        <v>577</v>
      </c>
      <c r="H875" s="554" t="s">
        <v>757</v>
      </c>
      <c r="I875" s="555">
        <v>42297</v>
      </c>
      <c r="J875" s="555">
        <v>42315</v>
      </c>
      <c r="K875" s="554"/>
      <c r="L875" s="554" t="s">
        <v>208</v>
      </c>
      <c r="M875" s="554" t="s">
        <v>209</v>
      </c>
      <c r="N875" s="555">
        <v>42313</v>
      </c>
      <c r="O875" s="554" t="s">
        <v>210</v>
      </c>
      <c r="P875" s="554" t="s">
        <v>757</v>
      </c>
      <c r="Q875" s="554" t="s">
        <v>215</v>
      </c>
      <c r="R875" s="554" t="s">
        <v>211</v>
      </c>
      <c r="S875" s="554" t="s">
        <v>212</v>
      </c>
      <c r="T875" s="554" t="s">
        <v>56</v>
      </c>
      <c r="U875" s="554">
        <v>0</v>
      </c>
      <c r="V875" s="556"/>
      <c r="W875" s="554"/>
      <c r="X875" s="548" t="s">
        <v>32</v>
      </c>
      <c r="Y875" s="548" t="s">
        <v>7</v>
      </c>
    </row>
    <row r="876" spans="1:25" s="548" customFormat="1" x14ac:dyDescent="0.25">
      <c r="A876" s="554" t="s">
        <v>3906</v>
      </c>
      <c r="B876" s="554">
        <v>816075</v>
      </c>
      <c r="C876" s="554">
        <v>0</v>
      </c>
      <c r="D876" s="554"/>
      <c r="E876" s="554" t="s">
        <v>3907</v>
      </c>
      <c r="F876" s="554" t="s">
        <v>3908</v>
      </c>
      <c r="G876" s="554" t="s">
        <v>577</v>
      </c>
      <c r="H876" s="554" t="s">
        <v>757</v>
      </c>
      <c r="I876" s="555">
        <v>42297</v>
      </c>
      <c r="J876" s="555">
        <v>42315</v>
      </c>
      <c r="K876" s="554"/>
      <c r="L876" s="554" t="s">
        <v>208</v>
      </c>
      <c r="M876" s="554" t="s">
        <v>209</v>
      </c>
      <c r="N876" s="555">
        <v>42313</v>
      </c>
      <c r="O876" s="554" t="s">
        <v>210</v>
      </c>
      <c r="P876" s="554" t="s">
        <v>757</v>
      </c>
      <c r="Q876" s="554" t="s">
        <v>215</v>
      </c>
      <c r="R876" s="554" t="s">
        <v>211</v>
      </c>
      <c r="S876" s="554" t="s">
        <v>212</v>
      </c>
      <c r="T876" s="554" t="s">
        <v>56</v>
      </c>
      <c r="U876" s="554">
        <v>0</v>
      </c>
      <c r="V876" s="556"/>
      <c r="W876" s="554"/>
      <c r="X876" s="548" t="s">
        <v>32</v>
      </c>
      <c r="Y876" s="548" t="s">
        <v>7</v>
      </c>
    </row>
    <row r="877" spans="1:25" s="548" customFormat="1" x14ac:dyDescent="0.25">
      <c r="A877" s="554" t="s">
        <v>3909</v>
      </c>
      <c r="B877" s="554">
        <v>816086</v>
      </c>
      <c r="C877" s="554">
        <v>0</v>
      </c>
      <c r="D877" s="554"/>
      <c r="E877" s="554" t="s">
        <v>3910</v>
      </c>
      <c r="F877" s="554" t="s">
        <v>3911</v>
      </c>
      <c r="G877" s="554" t="s">
        <v>577</v>
      </c>
      <c r="H877" s="554" t="s">
        <v>757</v>
      </c>
      <c r="I877" s="555">
        <v>42297</v>
      </c>
      <c r="J877" s="555">
        <v>42315</v>
      </c>
      <c r="K877" s="554"/>
      <c r="L877" s="554" t="s">
        <v>208</v>
      </c>
      <c r="M877" s="554" t="s">
        <v>209</v>
      </c>
      <c r="N877" s="555">
        <v>42313</v>
      </c>
      <c r="O877" s="554" t="s">
        <v>210</v>
      </c>
      <c r="P877" s="554" t="s">
        <v>757</v>
      </c>
      <c r="Q877" s="554" t="s">
        <v>215</v>
      </c>
      <c r="R877" s="554" t="s">
        <v>211</v>
      </c>
      <c r="S877" s="554" t="s">
        <v>212</v>
      </c>
      <c r="T877" s="554" t="s">
        <v>56</v>
      </c>
      <c r="U877" s="554">
        <v>0</v>
      </c>
      <c r="V877" s="556"/>
      <c r="W877" s="554"/>
      <c r="X877" s="548" t="s">
        <v>32</v>
      </c>
      <c r="Y877" s="548" t="s">
        <v>7</v>
      </c>
    </row>
    <row r="878" spans="1:25" s="548" customFormat="1" x14ac:dyDescent="0.25">
      <c r="A878" s="554" t="s">
        <v>3912</v>
      </c>
      <c r="B878" s="554">
        <v>816089</v>
      </c>
      <c r="C878" s="554">
        <v>0</v>
      </c>
      <c r="D878" s="554"/>
      <c r="E878" s="554" t="s">
        <v>3913</v>
      </c>
      <c r="F878" s="554" t="s">
        <v>3914</v>
      </c>
      <c r="G878" s="554" t="s">
        <v>577</v>
      </c>
      <c r="H878" s="554" t="s">
        <v>757</v>
      </c>
      <c r="I878" s="555">
        <v>42297</v>
      </c>
      <c r="J878" s="555">
        <v>42315</v>
      </c>
      <c r="K878" s="554"/>
      <c r="L878" s="554" t="s">
        <v>208</v>
      </c>
      <c r="M878" s="554" t="s">
        <v>209</v>
      </c>
      <c r="N878" s="555">
        <v>42313</v>
      </c>
      <c r="O878" s="554" t="s">
        <v>210</v>
      </c>
      <c r="P878" s="554" t="s">
        <v>757</v>
      </c>
      <c r="Q878" s="554" t="s">
        <v>215</v>
      </c>
      <c r="R878" s="554" t="s">
        <v>211</v>
      </c>
      <c r="S878" s="554" t="s">
        <v>212</v>
      </c>
      <c r="T878" s="554" t="s">
        <v>56</v>
      </c>
      <c r="U878" s="554">
        <v>0</v>
      </c>
      <c r="V878" s="556"/>
      <c r="W878" s="554"/>
      <c r="X878" s="548" t="s">
        <v>32</v>
      </c>
      <c r="Y878" s="548" t="s">
        <v>7</v>
      </c>
    </row>
    <row r="879" spans="1:25" s="548" customFormat="1" x14ac:dyDescent="0.25">
      <c r="A879" s="554" t="s">
        <v>3915</v>
      </c>
      <c r="B879" s="554">
        <v>816098</v>
      </c>
      <c r="C879" s="554">
        <v>0</v>
      </c>
      <c r="D879" s="554"/>
      <c r="E879" s="554" t="s">
        <v>3916</v>
      </c>
      <c r="F879" s="554" t="s">
        <v>3917</v>
      </c>
      <c r="G879" s="554" t="s">
        <v>577</v>
      </c>
      <c r="H879" s="554" t="s">
        <v>757</v>
      </c>
      <c r="I879" s="555">
        <v>42297</v>
      </c>
      <c r="J879" s="555">
        <v>42315</v>
      </c>
      <c r="K879" s="554"/>
      <c r="L879" s="554" t="s">
        <v>208</v>
      </c>
      <c r="M879" s="554" t="s">
        <v>209</v>
      </c>
      <c r="N879" s="555">
        <v>42313</v>
      </c>
      <c r="O879" s="554" t="s">
        <v>210</v>
      </c>
      <c r="P879" s="554" t="s">
        <v>757</v>
      </c>
      <c r="Q879" s="554" t="s">
        <v>215</v>
      </c>
      <c r="R879" s="554" t="s">
        <v>211</v>
      </c>
      <c r="S879" s="554" t="s">
        <v>212</v>
      </c>
      <c r="T879" s="554" t="s">
        <v>56</v>
      </c>
      <c r="U879" s="554">
        <v>0</v>
      </c>
      <c r="V879" s="556"/>
      <c r="W879" s="554"/>
      <c r="X879" s="548" t="s">
        <v>32</v>
      </c>
      <c r="Y879" s="548" t="s">
        <v>7</v>
      </c>
    </row>
    <row r="880" spans="1:25" s="548" customFormat="1" x14ac:dyDescent="0.25">
      <c r="A880" s="554" t="s">
        <v>3918</v>
      </c>
      <c r="B880" s="554" t="s">
        <v>1666</v>
      </c>
      <c r="C880" s="554">
        <v>1</v>
      </c>
      <c r="D880" s="554"/>
      <c r="E880" s="554" t="s">
        <v>1664</v>
      </c>
      <c r="F880" s="554" t="s">
        <v>1665</v>
      </c>
      <c r="G880" s="554" t="s">
        <v>224</v>
      </c>
      <c r="H880" s="554" t="s">
        <v>633</v>
      </c>
      <c r="I880" s="555">
        <v>42144</v>
      </c>
      <c r="J880" s="555">
        <v>42261</v>
      </c>
      <c r="K880" s="555">
        <v>42627</v>
      </c>
      <c r="L880" s="554" t="s">
        <v>208</v>
      </c>
      <c r="M880" s="554" t="s">
        <v>209</v>
      </c>
      <c r="N880" s="555">
        <v>42312</v>
      </c>
      <c r="O880" s="554" t="s">
        <v>210</v>
      </c>
      <c r="P880" s="554" t="s">
        <v>633</v>
      </c>
      <c r="Q880" s="554" t="s">
        <v>215</v>
      </c>
      <c r="R880" s="554" t="s">
        <v>211</v>
      </c>
      <c r="S880" s="554" t="s">
        <v>212</v>
      </c>
      <c r="T880" s="554" t="s">
        <v>56</v>
      </c>
      <c r="U880" s="557">
        <v>2000000</v>
      </c>
      <c r="V880" s="556"/>
      <c r="W880" s="554"/>
      <c r="X880" s="548" t="s">
        <v>32</v>
      </c>
      <c r="Y880" s="548" t="s">
        <v>4</v>
      </c>
    </row>
    <row r="881" spans="1:25" s="548" customFormat="1" x14ac:dyDescent="0.25">
      <c r="A881" s="554" t="s">
        <v>3919</v>
      </c>
      <c r="B881" s="554" t="s">
        <v>3920</v>
      </c>
      <c r="C881" s="554">
        <v>0</v>
      </c>
      <c r="D881" s="554"/>
      <c r="E881" s="554" t="s">
        <v>1328</v>
      </c>
      <c r="F881" s="554" t="s">
        <v>3921</v>
      </c>
      <c r="G881" s="554" t="s">
        <v>224</v>
      </c>
      <c r="H881" s="554" t="s">
        <v>241</v>
      </c>
      <c r="I881" s="555">
        <v>42277</v>
      </c>
      <c r="J881" s="555">
        <v>42307</v>
      </c>
      <c r="K881" s="555">
        <v>43037</v>
      </c>
      <c r="L881" s="554" t="s">
        <v>208</v>
      </c>
      <c r="M881" s="554" t="s">
        <v>209</v>
      </c>
      <c r="N881" s="555">
        <v>42312</v>
      </c>
      <c r="O881" s="554" t="s">
        <v>210</v>
      </c>
      <c r="P881" s="554" t="s">
        <v>241</v>
      </c>
      <c r="Q881" s="554" t="s">
        <v>215</v>
      </c>
      <c r="R881" s="554" t="s">
        <v>211</v>
      </c>
      <c r="S881" s="554" t="s">
        <v>212</v>
      </c>
      <c r="T881" s="554" t="s">
        <v>243</v>
      </c>
      <c r="U881" s="557">
        <v>1600000</v>
      </c>
      <c r="V881" s="556"/>
      <c r="W881" s="554"/>
      <c r="X881" s="548" t="s">
        <v>32</v>
      </c>
      <c r="Y881" s="548" t="s">
        <v>4</v>
      </c>
    </row>
    <row r="882" spans="1:25" s="548" customFormat="1" x14ac:dyDescent="0.25">
      <c r="A882" s="554" t="s">
        <v>3922</v>
      </c>
      <c r="B882" s="554" t="s">
        <v>2288</v>
      </c>
      <c r="C882" s="554">
        <v>1</v>
      </c>
      <c r="D882" s="554"/>
      <c r="E882" s="554" t="s">
        <v>2289</v>
      </c>
      <c r="F882" s="554" t="s">
        <v>3923</v>
      </c>
      <c r="G882" s="554" t="s">
        <v>224</v>
      </c>
      <c r="H882" s="554" t="s">
        <v>214</v>
      </c>
      <c r="I882" s="555">
        <v>42303</v>
      </c>
      <c r="J882" s="555">
        <v>42309</v>
      </c>
      <c r="K882" s="555">
        <v>42674</v>
      </c>
      <c r="L882" s="554" t="s">
        <v>208</v>
      </c>
      <c r="M882" s="554" t="s">
        <v>209</v>
      </c>
      <c r="N882" s="555">
        <v>42312</v>
      </c>
      <c r="O882" s="554" t="s">
        <v>210</v>
      </c>
      <c r="P882" s="554" t="s">
        <v>214</v>
      </c>
      <c r="Q882" s="554" t="s">
        <v>215</v>
      </c>
      <c r="R882" s="554" t="s">
        <v>211</v>
      </c>
      <c r="S882" s="554" t="s">
        <v>212</v>
      </c>
      <c r="T882" s="554" t="s">
        <v>56</v>
      </c>
      <c r="U882" s="557">
        <v>250000</v>
      </c>
      <c r="V882" s="556"/>
      <c r="W882" s="554"/>
      <c r="X882" s="548" t="s">
        <v>32</v>
      </c>
      <c r="Y882" s="548" t="s">
        <v>4</v>
      </c>
    </row>
    <row r="883" spans="1:25" s="548" customFormat="1" x14ac:dyDescent="0.25">
      <c r="A883" s="554" t="s">
        <v>3924</v>
      </c>
      <c r="B883" s="554">
        <v>812966</v>
      </c>
      <c r="C883" s="554">
        <v>0</v>
      </c>
      <c r="D883" s="554"/>
      <c r="E883" s="554" t="s">
        <v>1676</v>
      </c>
      <c r="F883" s="554" t="s">
        <v>1677</v>
      </c>
      <c r="G883" s="554" t="s">
        <v>1678</v>
      </c>
      <c r="H883" s="554" t="s">
        <v>633</v>
      </c>
      <c r="I883" s="555">
        <v>41957</v>
      </c>
      <c r="J883" s="555">
        <v>41961</v>
      </c>
      <c r="K883" s="555">
        <v>43787</v>
      </c>
      <c r="L883" s="554" t="s">
        <v>208</v>
      </c>
      <c r="M883" s="554" t="s">
        <v>209</v>
      </c>
      <c r="N883" s="555">
        <v>42312</v>
      </c>
      <c r="O883" s="554" t="s">
        <v>210</v>
      </c>
      <c r="P883" s="554" t="s">
        <v>633</v>
      </c>
      <c r="Q883" s="554" t="s">
        <v>215</v>
      </c>
      <c r="R883" s="554" t="s">
        <v>211</v>
      </c>
      <c r="S883" s="554" t="s">
        <v>212</v>
      </c>
      <c r="T883" s="554" t="s">
        <v>56</v>
      </c>
      <c r="U883" s="557">
        <v>500000</v>
      </c>
      <c r="V883" s="556"/>
      <c r="W883" s="554">
        <v>144952</v>
      </c>
      <c r="X883" s="548" t="s">
        <v>32</v>
      </c>
      <c r="Y883" s="548" t="s">
        <v>280</v>
      </c>
    </row>
    <row r="884" spans="1:25" s="548" customFormat="1" x14ac:dyDescent="0.25">
      <c r="A884" s="554" t="s">
        <v>3925</v>
      </c>
      <c r="B884" s="554">
        <v>814774</v>
      </c>
      <c r="C884" s="554">
        <v>0</v>
      </c>
      <c r="D884" s="554"/>
      <c r="E884" s="554" t="s">
        <v>2168</v>
      </c>
      <c r="F884" s="554" t="s">
        <v>2169</v>
      </c>
      <c r="G884" s="554" t="s">
        <v>462</v>
      </c>
      <c r="H884" s="554" t="s">
        <v>633</v>
      </c>
      <c r="I884" s="555">
        <v>42157</v>
      </c>
      <c r="J884" s="555">
        <v>42125</v>
      </c>
      <c r="K884" s="555">
        <v>43952</v>
      </c>
      <c r="L884" s="554" t="s">
        <v>208</v>
      </c>
      <c r="M884" s="554" t="s">
        <v>209</v>
      </c>
      <c r="N884" s="555">
        <v>42312</v>
      </c>
      <c r="O884" s="554" t="s">
        <v>210</v>
      </c>
      <c r="P884" s="554" t="s">
        <v>633</v>
      </c>
      <c r="Q884" s="554" t="s">
        <v>215</v>
      </c>
      <c r="R884" s="554" t="s">
        <v>211</v>
      </c>
      <c r="S884" s="554" t="s">
        <v>212</v>
      </c>
      <c r="T884" s="554" t="s">
        <v>56</v>
      </c>
      <c r="U884" s="557">
        <v>500000</v>
      </c>
      <c r="V884" s="556"/>
      <c r="W884" s="554">
        <v>215938</v>
      </c>
      <c r="X884" s="548" t="s">
        <v>32</v>
      </c>
      <c r="Y884" s="548" t="s">
        <v>3</v>
      </c>
    </row>
    <row r="885" spans="1:25" s="548" customFormat="1" x14ac:dyDescent="0.25">
      <c r="A885" s="554" t="s">
        <v>3926</v>
      </c>
      <c r="B885" s="554">
        <v>815251</v>
      </c>
      <c r="C885" s="554">
        <v>0</v>
      </c>
      <c r="D885" s="554"/>
      <c r="E885" s="554" t="s">
        <v>3927</v>
      </c>
      <c r="F885" s="554" t="s">
        <v>3928</v>
      </c>
      <c r="G885" s="554" t="s">
        <v>577</v>
      </c>
      <c r="H885" s="554" t="s">
        <v>785</v>
      </c>
      <c r="I885" s="555">
        <v>42205</v>
      </c>
      <c r="J885" s="555">
        <v>42207</v>
      </c>
      <c r="K885" s="554"/>
      <c r="L885" s="554" t="s">
        <v>208</v>
      </c>
      <c r="M885" s="554" t="s">
        <v>209</v>
      </c>
      <c r="N885" s="555">
        <v>42312</v>
      </c>
      <c r="O885" s="554" t="s">
        <v>210</v>
      </c>
      <c r="P885" s="554" t="s">
        <v>757</v>
      </c>
      <c r="Q885" s="554" t="s">
        <v>215</v>
      </c>
      <c r="R885" s="554" t="s">
        <v>211</v>
      </c>
      <c r="S885" s="554" t="s">
        <v>212</v>
      </c>
      <c r="T885" s="554" t="s">
        <v>56</v>
      </c>
      <c r="U885" s="557">
        <v>140000</v>
      </c>
      <c r="V885" s="556"/>
      <c r="W885" s="554">
        <v>151251</v>
      </c>
      <c r="X885" s="548" t="s">
        <v>32</v>
      </c>
      <c r="Y885" s="548" t="s">
        <v>7</v>
      </c>
    </row>
    <row r="886" spans="1:25" s="548" customFormat="1" x14ac:dyDescent="0.25">
      <c r="A886" s="554" t="s">
        <v>3929</v>
      </c>
      <c r="B886" s="554">
        <v>815459</v>
      </c>
      <c r="C886" s="554">
        <v>0</v>
      </c>
      <c r="D886" s="554"/>
      <c r="E886" s="554" t="s">
        <v>3930</v>
      </c>
      <c r="F886" s="554" t="s">
        <v>3931</v>
      </c>
      <c r="G886" s="554" t="s">
        <v>577</v>
      </c>
      <c r="H886" s="554" t="s">
        <v>785</v>
      </c>
      <c r="I886" s="555">
        <v>42236</v>
      </c>
      <c r="J886" s="555">
        <v>42235</v>
      </c>
      <c r="K886" s="554"/>
      <c r="L886" s="554" t="s">
        <v>208</v>
      </c>
      <c r="M886" s="554" t="s">
        <v>209</v>
      </c>
      <c r="N886" s="555">
        <v>42312</v>
      </c>
      <c r="O886" s="554" t="s">
        <v>210</v>
      </c>
      <c r="P886" s="554" t="s">
        <v>757</v>
      </c>
      <c r="Q886" s="554" t="s">
        <v>215</v>
      </c>
      <c r="R886" s="554" t="s">
        <v>211</v>
      </c>
      <c r="S886" s="554" t="s">
        <v>212</v>
      </c>
      <c r="T886" s="554" t="s">
        <v>56</v>
      </c>
      <c r="U886" s="554">
        <v>0</v>
      </c>
      <c r="V886" s="556"/>
      <c r="W886" s="554">
        <v>743001</v>
      </c>
      <c r="X886" s="548" t="s">
        <v>32</v>
      </c>
      <c r="Y886" s="548" t="s">
        <v>7</v>
      </c>
    </row>
    <row r="887" spans="1:25" s="548" customFormat="1" x14ac:dyDescent="0.25">
      <c r="A887" s="554" t="s">
        <v>3932</v>
      </c>
      <c r="B887" s="554">
        <v>815866</v>
      </c>
      <c r="C887" s="554">
        <v>0</v>
      </c>
      <c r="D887" s="554"/>
      <c r="E887" s="554" t="s">
        <v>3933</v>
      </c>
      <c r="F887" s="554" t="s">
        <v>3934</v>
      </c>
      <c r="G887" s="554" t="s">
        <v>240</v>
      </c>
      <c r="H887" s="554" t="s">
        <v>241</v>
      </c>
      <c r="I887" s="555">
        <v>42277</v>
      </c>
      <c r="J887" s="555">
        <v>42307</v>
      </c>
      <c r="K887" s="555">
        <v>44133</v>
      </c>
      <c r="L887" s="554" t="s">
        <v>208</v>
      </c>
      <c r="M887" s="554" t="s">
        <v>209</v>
      </c>
      <c r="N887" s="555">
        <v>42312</v>
      </c>
      <c r="O887" s="554" t="s">
        <v>210</v>
      </c>
      <c r="P887" s="554" t="s">
        <v>241</v>
      </c>
      <c r="Q887" s="554" t="s">
        <v>215</v>
      </c>
      <c r="R887" s="554" t="s">
        <v>211</v>
      </c>
      <c r="S887" s="554" t="s">
        <v>212</v>
      </c>
      <c r="T887" s="554" t="s">
        <v>243</v>
      </c>
      <c r="U887" s="557">
        <v>1900000</v>
      </c>
      <c r="V887" s="556"/>
      <c r="W887" s="554">
        <v>8376</v>
      </c>
      <c r="X887" s="548" t="s">
        <v>32</v>
      </c>
      <c r="Y887" s="548" t="s">
        <v>2</v>
      </c>
    </row>
    <row r="888" spans="1:25" s="548" customFormat="1" x14ac:dyDescent="0.25">
      <c r="A888" s="554" t="s">
        <v>3935</v>
      </c>
      <c r="B888" s="554" t="s">
        <v>3936</v>
      </c>
      <c r="C888" s="554">
        <v>0</v>
      </c>
      <c r="D888" s="554"/>
      <c r="E888" s="554" t="s">
        <v>3056</v>
      </c>
      <c r="F888" s="554" t="s">
        <v>3937</v>
      </c>
      <c r="G888" s="554" t="s">
        <v>224</v>
      </c>
      <c r="H888" s="554" t="s">
        <v>633</v>
      </c>
      <c r="I888" s="555">
        <v>42285</v>
      </c>
      <c r="J888" s="555">
        <v>42285</v>
      </c>
      <c r="K888" s="555">
        <v>44112</v>
      </c>
      <c r="L888" s="554" t="s">
        <v>208</v>
      </c>
      <c r="M888" s="554" t="s">
        <v>209</v>
      </c>
      <c r="N888" s="555">
        <v>42312</v>
      </c>
      <c r="O888" s="554" t="s">
        <v>210</v>
      </c>
      <c r="P888" s="554" t="s">
        <v>633</v>
      </c>
      <c r="Q888" s="554" t="s">
        <v>215</v>
      </c>
      <c r="R888" s="554" t="s">
        <v>211</v>
      </c>
      <c r="S888" s="554" t="s">
        <v>212</v>
      </c>
      <c r="T888" s="554" t="s">
        <v>56</v>
      </c>
      <c r="U888" s="557">
        <v>500000</v>
      </c>
      <c r="V888" s="556"/>
      <c r="W888" s="554">
        <v>42318</v>
      </c>
      <c r="X888" s="548" t="s">
        <v>32</v>
      </c>
      <c r="Y888" s="548" t="s">
        <v>4</v>
      </c>
    </row>
    <row r="889" spans="1:25" s="548" customFormat="1" x14ac:dyDescent="0.25">
      <c r="A889" s="554" t="s">
        <v>3938</v>
      </c>
      <c r="B889" s="554">
        <v>805394</v>
      </c>
      <c r="C889" s="554">
        <v>1</v>
      </c>
      <c r="D889" s="554"/>
      <c r="E889" s="554" t="s">
        <v>3939</v>
      </c>
      <c r="F889" s="554" t="s">
        <v>3940</v>
      </c>
      <c r="G889" s="554" t="s">
        <v>462</v>
      </c>
      <c r="H889" s="554" t="s">
        <v>757</v>
      </c>
      <c r="I889" s="555">
        <v>42247</v>
      </c>
      <c r="J889" s="555">
        <v>42248</v>
      </c>
      <c r="K889" s="555">
        <v>42735</v>
      </c>
      <c r="L889" s="554" t="s">
        <v>208</v>
      </c>
      <c r="M889" s="554" t="s">
        <v>209</v>
      </c>
      <c r="N889" s="555">
        <v>42311</v>
      </c>
      <c r="O889" s="554" t="s">
        <v>210</v>
      </c>
      <c r="P889" s="554" t="s">
        <v>757</v>
      </c>
      <c r="Q889" s="554" t="s">
        <v>215</v>
      </c>
      <c r="R889" s="554" t="s">
        <v>211</v>
      </c>
      <c r="S889" s="554" t="s">
        <v>355</v>
      </c>
      <c r="T889" s="554" t="s">
        <v>56</v>
      </c>
      <c r="U889" s="557">
        <v>15000</v>
      </c>
      <c r="V889" s="556"/>
      <c r="W889" s="554">
        <v>715331</v>
      </c>
      <c r="X889" s="548" t="s">
        <v>32</v>
      </c>
      <c r="Y889" s="548" t="s">
        <v>3</v>
      </c>
    </row>
    <row r="890" spans="1:25" s="548" customFormat="1" x14ac:dyDescent="0.25">
      <c r="A890" s="554" t="s">
        <v>3941</v>
      </c>
      <c r="B890" s="554">
        <v>809926</v>
      </c>
      <c r="C890" s="554">
        <v>1</v>
      </c>
      <c r="D890" s="554">
        <v>405941</v>
      </c>
      <c r="E890" s="554" t="s">
        <v>3878</v>
      </c>
      <c r="F890" s="554" t="s">
        <v>3879</v>
      </c>
      <c r="G890" s="554" t="s">
        <v>618</v>
      </c>
      <c r="H890" s="554" t="s">
        <v>207</v>
      </c>
      <c r="I890" s="555">
        <v>42303</v>
      </c>
      <c r="J890" s="555">
        <v>41548</v>
      </c>
      <c r="K890" s="555">
        <v>43373</v>
      </c>
      <c r="L890" s="554" t="s">
        <v>208</v>
      </c>
      <c r="M890" s="554" t="s">
        <v>209</v>
      </c>
      <c r="N890" s="555">
        <v>42311</v>
      </c>
      <c r="O890" s="554" t="s">
        <v>210</v>
      </c>
      <c r="P890" s="554" t="s">
        <v>207</v>
      </c>
      <c r="Q890" s="554" t="s">
        <v>215</v>
      </c>
      <c r="R890" s="554" t="s">
        <v>211</v>
      </c>
      <c r="S890" s="554" t="s">
        <v>350</v>
      </c>
      <c r="T890" s="554" t="s">
        <v>351</v>
      </c>
      <c r="U890" s="557">
        <v>11998547.449999999</v>
      </c>
      <c r="V890" s="556"/>
      <c r="W890" s="554">
        <v>563538</v>
      </c>
      <c r="X890" s="548" t="s">
        <v>32</v>
      </c>
      <c r="Y890" s="548" t="s">
        <v>280</v>
      </c>
    </row>
    <row r="891" spans="1:25" s="548" customFormat="1" x14ac:dyDescent="0.25">
      <c r="A891" s="554" t="s">
        <v>3942</v>
      </c>
      <c r="B891" s="554">
        <v>810980</v>
      </c>
      <c r="C891" s="554">
        <v>1</v>
      </c>
      <c r="D891" s="554">
        <v>406198</v>
      </c>
      <c r="E891" s="554" t="s">
        <v>3943</v>
      </c>
      <c r="F891" s="554" t="s">
        <v>3944</v>
      </c>
      <c r="G891" s="554" t="s">
        <v>236</v>
      </c>
      <c r="H891" s="554" t="s">
        <v>3484</v>
      </c>
      <c r="I891" s="555">
        <v>42298</v>
      </c>
      <c r="J891" s="555">
        <v>42276</v>
      </c>
      <c r="K891" s="555">
        <v>42521</v>
      </c>
      <c r="L891" s="554" t="s">
        <v>208</v>
      </c>
      <c r="M891" s="554" t="s">
        <v>209</v>
      </c>
      <c r="N891" s="555">
        <v>42311</v>
      </c>
      <c r="O891" s="554" t="s">
        <v>210</v>
      </c>
      <c r="P891" s="554" t="s">
        <v>3484</v>
      </c>
      <c r="Q891" s="554" t="s">
        <v>215</v>
      </c>
      <c r="R891" s="554" t="s">
        <v>211</v>
      </c>
      <c r="S891" s="554" t="s">
        <v>350</v>
      </c>
      <c r="T891" s="554" t="s">
        <v>1558</v>
      </c>
      <c r="U891" s="557">
        <v>688784</v>
      </c>
      <c r="V891" s="556"/>
      <c r="W891" s="554"/>
      <c r="X891" s="548" t="s">
        <v>32</v>
      </c>
      <c r="Y891" s="548" t="s">
        <v>8</v>
      </c>
    </row>
    <row r="892" spans="1:25" s="548" customFormat="1" x14ac:dyDescent="0.25">
      <c r="A892" s="554" t="s">
        <v>3945</v>
      </c>
      <c r="B892" s="554" t="s">
        <v>3946</v>
      </c>
      <c r="C892" s="554">
        <v>0</v>
      </c>
      <c r="D892" s="554"/>
      <c r="E892" s="554" t="s">
        <v>3947</v>
      </c>
      <c r="F892" s="554" t="s">
        <v>3948</v>
      </c>
      <c r="G892" s="554" t="s">
        <v>224</v>
      </c>
      <c r="H892" s="554" t="s">
        <v>225</v>
      </c>
      <c r="I892" s="555">
        <v>42290</v>
      </c>
      <c r="J892" s="555">
        <v>42290</v>
      </c>
      <c r="K892" s="555">
        <v>42656</v>
      </c>
      <c r="L892" s="554" t="s">
        <v>208</v>
      </c>
      <c r="M892" s="554" t="s">
        <v>209</v>
      </c>
      <c r="N892" s="555">
        <v>42311</v>
      </c>
      <c r="O892" s="554" t="s">
        <v>210</v>
      </c>
      <c r="P892" s="554" t="s">
        <v>225</v>
      </c>
      <c r="Q892" s="554" t="s">
        <v>215</v>
      </c>
      <c r="R892" s="554" t="s">
        <v>211</v>
      </c>
      <c r="S892" s="554" t="s">
        <v>212</v>
      </c>
      <c r="T892" s="554" t="s">
        <v>56</v>
      </c>
      <c r="U892" s="557">
        <v>100000</v>
      </c>
      <c r="V892" s="556"/>
      <c r="W892" s="554">
        <v>627361</v>
      </c>
      <c r="X892" s="548" t="s">
        <v>32</v>
      </c>
      <c r="Y892" s="548" t="s">
        <v>4</v>
      </c>
    </row>
    <row r="893" spans="1:25" s="548" customFormat="1" x14ac:dyDescent="0.25">
      <c r="A893" s="554" t="s">
        <v>3949</v>
      </c>
      <c r="B893" s="554">
        <v>815783</v>
      </c>
      <c r="C893" s="554">
        <v>0</v>
      </c>
      <c r="D893" s="554"/>
      <c r="E893" s="554" t="s">
        <v>3950</v>
      </c>
      <c r="F893" s="554" t="s">
        <v>3951</v>
      </c>
      <c r="G893" s="554" t="s">
        <v>236</v>
      </c>
      <c r="H893" s="554" t="s">
        <v>214</v>
      </c>
      <c r="I893" s="555">
        <v>42265</v>
      </c>
      <c r="J893" s="555">
        <v>42278</v>
      </c>
      <c r="K893" s="554"/>
      <c r="L893" s="554" t="s">
        <v>208</v>
      </c>
      <c r="M893" s="554" t="s">
        <v>209</v>
      </c>
      <c r="N893" s="555">
        <v>42311</v>
      </c>
      <c r="O893" s="554" t="s">
        <v>210</v>
      </c>
      <c r="P893" s="554" t="s">
        <v>214</v>
      </c>
      <c r="Q893" s="554" t="s">
        <v>215</v>
      </c>
      <c r="R893" s="554" t="s">
        <v>211</v>
      </c>
      <c r="S893" s="554" t="s">
        <v>212</v>
      </c>
      <c r="T893" s="554" t="s">
        <v>56</v>
      </c>
      <c r="U893" s="557">
        <v>235000</v>
      </c>
      <c r="V893" s="556"/>
      <c r="W893" s="554"/>
      <c r="X893" s="548" t="s">
        <v>32</v>
      </c>
      <c r="Y893" s="548" t="s">
        <v>8</v>
      </c>
    </row>
    <row r="894" spans="1:25" s="548" customFormat="1" x14ac:dyDescent="0.25">
      <c r="A894" s="554" t="s">
        <v>3952</v>
      </c>
      <c r="B894" s="554">
        <v>815880</v>
      </c>
      <c r="C894" s="554">
        <v>0</v>
      </c>
      <c r="D894" s="554"/>
      <c r="E894" s="554" t="s">
        <v>3953</v>
      </c>
      <c r="F894" s="554" t="s">
        <v>3954</v>
      </c>
      <c r="G894" s="554" t="s">
        <v>577</v>
      </c>
      <c r="H894" s="554" t="s">
        <v>757</v>
      </c>
      <c r="I894" s="555">
        <v>42278</v>
      </c>
      <c r="J894" s="555">
        <v>42282</v>
      </c>
      <c r="K894" s="554"/>
      <c r="L894" s="554" t="s">
        <v>208</v>
      </c>
      <c r="M894" s="554" t="s">
        <v>209</v>
      </c>
      <c r="N894" s="555">
        <v>42311</v>
      </c>
      <c r="O894" s="554" t="s">
        <v>210</v>
      </c>
      <c r="P894" s="554" t="s">
        <v>757</v>
      </c>
      <c r="Q894" s="554" t="s">
        <v>215</v>
      </c>
      <c r="R894" s="554" t="s">
        <v>211</v>
      </c>
      <c r="S894" s="554" t="s">
        <v>212</v>
      </c>
      <c r="T894" s="554" t="s">
        <v>243</v>
      </c>
      <c r="U894" s="557">
        <v>140000</v>
      </c>
      <c r="V894" s="556"/>
      <c r="W894" s="554"/>
      <c r="X894" s="548" t="s">
        <v>32</v>
      </c>
      <c r="Y894" s="548" t="s">
        <v>7</v>
      </c>
    </row>
    <row r="895" spans="1:25" s="548" customFormat="1" x14ac:dyDescent="0.25">
      <c r="A895" s="554" t="s">
        <v>3955</v>
      </c>
      <c r="B895" s="554">
        <v>815898</v>
      </c>
      <c r="C895" s="554">
        <v>0</v>
      </c>
      <c r="D895" s="554"/>
      <c r="E895" s="554" t="s">
        <v>3437</v>
      </c>
      <c r="F895" s="554" t="s">
        <v>3956</v>
      </c>
      <c r="G895" s="554" t="s">
        <v>240</v>
      </c>
      <c r="H895" s="554" t="s">
        <v>1716</v>
      </c>
      <c r="I895" s="555">
        <v>42279</v>
      </c>
      <c r="J895" s="555">
        <v>42278</v>
      </c>
      <c r="K895" s="555">
        <v>44104</v>
      </c>
      <c r="L895" s="554" t="s">
        <v>208</v>
      </c>
      <c r="M895" s="554" t="s">
        <v>209</v>
      </c>
      <c r="N895" s="555">
        <v>42311</v>
      </c>
      <c r="O895" s="554" t="s">
        <v>210</v>
      </c>
      <c r="P895" s="554" t="s">
        <v>1716</v>
      </c>
      <c r="Q895" s="554" t="s">
        <v>215</v>
      </c>
      <c r="R895" s="554" t="s">
        <v>211</v>
      </c>
      <c r="S895" s="554" t="s">
        <v>212</v>
      </c>
      <c r="T895" s="554" t="s">
        <v>56</v>
      </c>
      <c r="U895" s="557">
        <v>3000000</v>
      </c>
      <c r="V895" s="556"/>
      <c r="W895" s="554">
        <v>564633</v>
      </c>
      <c r="X895" s="548" t="s">
        <v>32</v>
      </c>
      <c r="Y895" s="548" t="s">
        <v>2</v>
      </c>
    </row>
    <row r="896" spans="1:25" s="577" customFormat="1" x14ac:dyDescent="0.25">
      <c r="A896" s="572" t="s">
        <v>4008</v>
      </c>
      <c r="B896" s="572" t="s">
        <v>4009</v>
      </c>
      <c r="C896" s="572">
        <v>0</v>
      </c>
      <c r="D896" s="572"/>
      <c r="E896" s="572" t="s">
        <v>1617</v>
      </c>
      <c r="F896" s="572" t="s">
        <v>4010</v>
      </c>
      <c r="G896" s="572" t="s">
        <v>224</v>
      </c>
      <c r="H896" s="572" t="s">
        <v>242</v>
      </c>
      <c r="I896" s="573">
        <v>42355</v>
      </c>
      <c r="J896" s="573">
        <v>42324</v>
      </c>
      <c r="K896" s="573">
        <v>42705</v>
      </c>
      <c r="L896" s="572" t="s">
        <v>208</v>
      </c>
      <c r="M896" s="572" t="s">
        <v>209</v>
      </c>
      <c r="N896" s="573">
        <v>42361</v>
      </c>
      <c r="O896" s="572" t="s">
        <v>210</v>
      </c>
      <c r="P896" s="572" t="s">
        <v>242</v>
      </c>
      <c r="Q896" s="572" t="s">
        <v>215</v>
      </c>
      <c r="R896" s="572" t="s">
        <v>211</v>
      </c>
      <c r="S896" s="572" t="s">
        <v>212</v>
      </c>
      <c r="T896" s="572" t="s">
        <v>56</v>
      </c>
      <c r="U896" s="574">
        <v>750000</v>
      </c>
      <c r="V896" s="575"/>
      <c r="W896" s="572"/>
      <c r="X896" s="576" t="s">
        <v>33</v>
      </c>
      <c r="Y896" s="576"/>
    </row>
    <row r="897" spans="1:25" s="577" customFormat="1" x14ac:dyDescent="0.25">
      <c r="A897" s="572" t="s">
        <v>4011</v>
      </c>
      <c r="B897" s="572" t="s">
        <v>2028</v>
      </c>
      <c r="C897" s="572">
        <v>1</v>
      </c>
      <c r="D897" s="572"/>
      <c r="E897" s="572" t="s">
        <v>2029</v>
      </c>
      <c r="F897" s="572" t="s">
        <v>4012</v>
      </c>
      <c r="G897" s="572" t="s">
        <v>224</v>
      </c>
      <c r="H897" s="572" t="s">
        <v>242</v>
      </c>
      <c r="I897" s="573">
        <v>42355</v>
      </c>
      <c r="J897" s="573">
        <v>42324</v>
      </c>
      <c r="K897" s="573">
        <v>42705</v>
      </c>
      <c r="L897" s="572" t="s">
        <v>208</v>
      </c>
      <c r="M897" s="572" t="s">
        <v>209</v>
      </c>
      <c r="N897" s="573">
        <v>42361</v>
      </c>
      <c r="O897" s="572" t="s">
        <v>210</v>
      </c>
      <c r="P897" s="572" t="s">
        <v>242</v>
      </c>
      <c r="Q897" s="572" t="s">
        <v>215</v>
      </c>
      <c r="R897" s="572" t="s">
        <v>211</v>
      </c>
      <c r="S897" s="572" t="s">
        <v>212</v>
      </c>
      <c r="T897" s="572" t="s">
        <v>56</v>
      </c>
      <c r="U897" s="574">
        <v>266000</v>
      </c>
      <c r="V897" s="575">
        <v>266000</v>
      </c>
      <c r="W897" s="572">
        <v>25480</v>
      </c>
      <c r="X897" s="576" t="s">
        <v>33</v>
      </c>
      <c r="Y897" s="576"/>
    </row>
    <row r="898" spans="1:25" s="577" customFormat="1" x14ac:dyDescent="0.25">
      <c r="A898" s="572" t="s">
        <v>4013</v>
      </c>
      <c r="B898" s="572" t="s">
        <v>2044</v>
      </c>
      <c r="C898" s="572">
        <v>1</v>
      </c>
      <c r="D898" s="572"/>
      <c r="E898" s="572" t="s">
        <v>2045</v>
      </c>
      <c r="F898" s="572" t="s">
        <v>4014</v>
      </c>
      <c r="G898" s="572" t="s">
        <v>224</v>
      </c>
      <c r="H898" s="572" t="s">
        <v>242</v>
      </c>
      <c r="I898" s="573">
        <v>42355</v>
      </c>
      <c r="J898" s="573">
        <v>42324</v>
      </c>
      <c r="K898" s="573">
        <v>42705</v>
      </c>
      <c r="L898" s="572" t="s">
        <v>208</v>
      </c>
      <c r="M898" s="572" t="s">
        <v>209</v>
      </c>
      <c r="N898" s="573">
        <v>42361</v>
      </c>
      <c r="O898" s="572" t="s">
        <v>210</v>
      </c>
      <c r="P898" s="572" t="s">
        <v>242</v>
      </c>
      <c r="Q898" s="572" t="s">
        <v>215</v>
      </c>
      <c r="R898" s="572" t="s">
        <v>211</v>
      </c>
      <c r="S898" s="572" t="s">
        <v>212</v>
      </c>
      <c r="T898" s="572" t="s">
        <v>56</v>
      </c>
      <c r="U898" s="574">
        <v>2000000</v>
      </c>
      <c r="V898" s="575">
        <v>2000000</v>
      </c>
      <c r="W898" s="572">
        <v>71568</v>
      </c>
      <c r="X898" s="576" t="s">
        <v>33</v>
      </c>
      <c r="Y898" s="576"/>
    </row>
    <row r="899" spans="1:25" s="577" customFormat="1" x14ac:dyDescent="0.25">
      <c r="A899" s="572" t="s">
        <v>4015</v>
      </c>
      <c r="B899" s="572" t="s">
        <v>2791</v>
      </c>
      <c r="C899" s="572">
        <v>1</v>
      </c>
      <c r="D899" s="572"/>
      <c r="E899" s="572" t="s">
        <v>1615</v>
      </c>
      <c r="F899" s="572" t="s">
        <v>4016</v>
      </c>
      <c r="G899" s="572" t="s">
        <v>224</v>
      </c>
      <c r="H899" s="572" t="s">
        <v>242</v>
      </c>
      <c r="I899" s="573">
        <v>42355</v>
      </c>
      <c r="J899" s="573">
        <v>42324</v>
      </c>
      <c r="K899" s="573">
        <v>42705</v>
      </c>
      <c r="L899" s="572" t="s">
        <v>208</v>
      </c>
      <c r="M899" s="572" t="s">
        <v>209</v>
      </c>
      <c r="N899" s="573">
        <v>42361</v>
      </c>
      <c r="O899" s="572" t="s">
        <v>210</v>
      </c>
      <c r="P899" s="572" t="s">
        <v>242</v>
      </c>
      <c r="Q899" s="572" t="s">
        <v>215</v>
      </c>
      <c r="R899" s="572" t="s">
        <v>211</v>
      </c>
      <c r="S899" s="572" t="s">
        <v>212</v>
      </c>
      <c r="T899" s="572" t="s">
        <v>56</v>
      </c>
      <c r="U899" s="574">
        <v>764000</v>
      </c>
      <c r="V899" s="575">
        <v>764000</v>
      </c>
      <c r="W899" s="572"/>
      <c r="X899" s="576" t="s">
        <v>33</v>
      </c>
      <c r="Y899" s="576"/>
    </row>
    <row r="900" spans="1:25" s="577" customFormat="1" x14ac:dyDescent="0.25">
      <c r="A900" s="572" t="s">
        <v>4017</v>
      </c>
      <c r="B900" s="572" t="s">
        <v>4018</v>
      </c>
      <c r="C900" s="572">
        <v>2</v>
      </c>
      <c r="D900" s="572">
        <v>406789</v>
      </c>
      <c r="E900" s="572" t="s">
        <v>1131</v>
      </c>
      <c r="F900" s="572" t="s">
        <v>4019</v>
      </c>
      <c r="G900" s="572" t="s">
        <v>224</v>
      </c>
      <c r="H900" s="572" t="s">
        <v>3484</v>
      </c>
      <c r="I900" s="573">
        <v>42360</v>
      </c>
      <c r="J900" s="573">
        <v>42370</v>
      </c>
      <c r="K900" s="573">
        <v>42643</v>
      </c>
      <c r="L900" s="572" t="s">
        <v>208</v>
      </c>
      <c r="M900" s="572" t="s">
        <v>209</v>
      </c>
      <c r="N900" s="573">
        <v>42361</v>
      </c>
      <c r="O900" s="572" t="s">
        <v>210</v>
      </c>
      <c r="P900" s="572" t="s">
        <v>3484</v>
      </c>
      <c r="Q900" s="572" t="s">
        <v>215</v>
      </c>
      <c r="R900" s="572" t="s">
        <v>211</v>
      </c>
      <c r="S900" s="572" t="s">
        <v>350</v>
      </c>
      <c r="T900" s="572" t="s">
        <v>1558</v>
      </c>
      <c r="U900" s="574">
        <v>147600</v>
      </c>
      <c r="V900" s="575">
        <v>57600</v>
      </c>
      <c r="W900" s="572">
        <v>584032</v>
      </c>
      <c r="X900" s="576" t="s">
        <v>33</v>
      </c>
      <c r="Y900" s="576"/>
    </row>
    <row r="901" spans="1:25" s="577" customFormat="1" x14ac:dyDescent="0.25">
      <c r="A901" s="572" t="s">
        <v>4020</v>
      </c>
      <c r="B901" s="572">
        <v>816168</v>
      </c>
      <c r="C901" s="572">
        <v>0</v>
      </c>
      <c r="D901" s="572"/>
      <c r="E901" s="572" t="s">
        <v>4021</v>
      </c>
      <c r="F901" s="572" t="s">
        <v>4022</v>
      </c>
      <c r="G901" s="572" t="s">
        <v>236</v>
      </c>
      <c r="H901" s="572" t="s">
        <v>3484</v>
      </c>
      <c r="I901" s="573">
        <v>42298</v>
      </c>
      <c r="J901" s="573">
        <v>42114</v>
      </c>
      <c r="K901" s="573">
        <v>42479</v>
      </c>
      <c r="L901" s="572" t="s">
        <v>208</v>
      </c>
      <c r="M901" s="572" t="s">
        <v>209</v>
      </c>
      <c r="N901" s="573">
        <v>42361</v>
      </c>
      <c r="O901" s="572" t="s">
        <v>210</v>
      </c>
      <c r="P901" s="572" t="s">
        <v>2805</v>
      </c>
      <c r="Q901" s="572" t="s">
        <v>1857</v>
      </c>
      <c r="R901" s="572" t="s">
        <v>1857</v>
      </c>
      <c r="S901" s="572" t="s">
        <v>212</v>
      </c>
      <c r="T901" s="572" t="s">
        <v>547</v>
      </c>
      <c r="U901" s="572">
        <v>0</v>
      </c>
      <c r="V901" s="575"/>
      <c r="W901" s="572"/>
      <c r="X901" s="576" t="s">
        <v>33</v>
      </c>
      <c r="Y901" s="576"/>
    </row>
    <row r="902" spans="1:25" s="577" customFormat="1" x14ac:dyDescent="0.25">
      <c r="A902" s="572" t="s">
        <v>4023</v>
      </c>
      <c r="B902" s="572">
        <v>816314</v>
      </c>
      <c r="C902" s="572">
        <v>0</v>
      </c>
      <c r="D902" s="572"/>
      <c r="E902" s="572" t="s">
        <v>4024</v>
      </c>
      <c r="F902" s="572" t="s">
        <v>4025</v>
      </c>
      <c r="G902" s="572" t="s">
        <v>236</v>
      </c>
      <c r="H902" s="572" t="s">
        <v>3484</v>
      </c>
      <c r="I902" s="573">
        <v>42305</v>
      </c>
      <c r="J902" s="573">
        <v>42114</v>
      </c>
      <c r="K902" s="573">
        <v>42479</v>
      </c>
      <c r="L902" s="572" t="s">
        <v>208</v>
      </c>
      <c r="M902" s="572" t="s">
        <v>209</v>
      </c>
      <c r="N902" s="573">
        <v>42361</v>
      </c>
      <c r="O902" s="572" t="s">
        <v>210</v>
      </c>
      <c r="P902" s="572" t="s">
        <v>2805</v>
      </c>
      <c r="Q902" s="572" t="s">
        <v>1857</v>
      </c>
      <c r="R902" s="572" t="s">
        <v>1857</v>
      </c>
      <c r="S902" s="572" t="s">
        <v>212</v>
      </c>
      <c r="T902" s="572" t="s">
        <v>547</v>
      </c>
      <c r="U902" s="572">
        <v>0</v>
      </c>
      <c r="V902" s="575"/>
      <c r="W902" s="572">
        <v>570390</v>
      </c>
      <c r="X902" s="576" t="s">
        <v>33</v>
      </c>
      <c r="Y902" s="576"/>
    </row>
    <row r="903" spans="1:25" s="577" customFormat="1" x14ac:dyDescent="0.25">
      <c r="A903" s="572" t="s">
        <v>4026</v>
      </c>
      <c r="B903" s="572">
        <v>816369</v>
      </c>
      <c r="C903" s="572">
        <v>0</v>
      </c>
      <c r="D903" s="572"/>
      <c r="E903" s="572" t="s">
        <v>2515</v>
      </c>
      <c r="F903" s="572" t="s">
        <v>4027</v>
      </c>
      <c r="G903" s="572" t="s">
        <v>236</v>
      </c>
      <c r="H903" s="572" t="s">
        <v>3484</v>
      </c>
      <c r="I903" s="573">
        <v>42306</v>
      </c>
      <c r="J903" s="573">
        <v>42114</v>
      </c>
      <c r="K903" s="573">
        <v>42479</v>
      </c>
      <c r="L903" s="572" t="s">
        <v>208</v>
      </c>
      <c r="M903" s="572" t="s">
        <v>209</v>
      </c>
      <c r="N903" s="573">
        <v>42361</v>
      </c>
      <c r="O903" s="572" t="s">
        <v>210</v>
      </c>
      <c r="P903" s="572" t="s">
        <v>2805</v>
      </c>
      <c r="Q903" s="572" t="s">
        <v>1857</v>
      </c>
      <c r="R903" s="572" t="s">
        <v>1857</v>
      </c>
      <c r="S903" s="572" t="s">
        <v>212</v>
      </c>
      <c r="T903" s="572" t="s">
        <v>547</v>
      </c>
      <c r="U903" s="572">
        <v>0</v>
      </c>
      <c r="V903" s="575"/>
      <c r="W903" s="572"/>
      <c r="X903" s="576" t="s">
        <v>33</v>
      </c>
      <c r="Y903" s="576"/>
    </row>
    <row r="904" spans="1:25" s="577" customFormat="1" x14ac:dyDescent="0.25">
      <c r="A904" s="572" t="s">
        <v>4028</v>
      </c>
      <c r="B904" s="572">
        <v>816786</v>
      </c>
      <c r="C904" s="572">
        <v>0</v>
      </c>
      <c r="D904" s="572"/>
      <c r="E904" s="572" t="s">
        <v>4029</v>
      </c>
      <c r="F904" s="572" t="s">
        <v>4030</v>
      </c>
      <c r="G904" s="572" t="s">
        <v>6</v>
      </c>
      <c r="H904" s="572" t="s">
        <v>242</v>
      </c>
      <c r="I904" s="573">
        <v>42355</v>
      </c>
      <c r="J904" s="573">
        <v>42324</v>
      </c>
      <c r="K904" s="572"/>
      <c r="L904" s="572" t="s">
        <v>208</v>
      </c>
      <c r="M904" s="572" t="s">
        <v>209</v>
      </c>
      <c r="N904" s="573">
        <v>42361</v>
      </c>
      <c r="O904" s="572" t="s">
        <v>210</v>
      </c>
      <c r="P904" s="572" t="s">
        <v>242</v>
      </c>
      <c r="Q904" s="572"/>
      <c r="R904" s="572"/>
      <c r="S904" s="572" t="s">
        <v>212</v>
      </c>
      <c r="T904" s="572" t="s">
        <v>56</v>
      </c>
      <c r="U904" s="572">
        <v>0</v>
      </c>
      <c r="V904" s="575"/>
      <c r="W904" s="572">
        <v>106162</v>
      </c>
      <c r="X904" s="576" t="s">
        <v>33</v>
      </c>
      <c r="Y904" s="576"/>
    </row>
    <row r="905" spans="1:25" s="577" customFormat="1" x14ac:dyDescent="0.25">
      <c r="A905" s="572" t="s">
        <v>4031</v>
      </c>
      <c r="B905" s="572">
        <v>816825</v>
      </c>
      <c r="C905" s="572">
        <v>0</v>
      </c>
      <c r="D905" s="572"/>
      <c r="E905" s="572" t="s">
        <v>2713</v>
      </c>
      <c r="F905" s="572" t="s">
        <v>4032</v>
      </c>
      <c r="G905" s="572" t="s">
        <v>6</v>
      </c>
      <c r="H905" s="572" t="s">
        <v>242</v>
      </c>
      <c r="I905" s="573">
        <v>42360</v>
      </c>
      <c r="J905" s="573">
        <v>42325</v>
      </c>
      <c r="K905" s="572"/>
      <c r="L905" s="572" t="s">
        <v>208</v>
      </c>
      <c r="M905" s="572" t="s">
        <v>209</v>
      </c>
      <c r="N905" s="573">
        <v>42361</v>
      </c>
      <c r="O905" s="572" t="s">
        <v>210</v>
      </c>
      <c r="P905" s="572" t="s">
        <v>242</v>
      </c>
      <c r="Q905" s="572"/>
      <c r="R905" s="572"/>
      <c r="S905" s="572" t="s">
        <v>212</v>
      </c>
      <c r="T905" s="572" t="s">
        <v>56</v>
      </c>
      <c r="U905" s="574">
        <v>83000</v>
      </c>
      <c r="V905" s="575"/>
      <c r="W905" s="572">
        <v>161094</v>
      </c>
      <c r="X905" s="576" t="s">
        <v>33</v>
      </c>
      <c r="Y905" s="576"/>
    </row>
    <row r="906" spans="1:25" s="577" customFormat="1" x14ac:dyDescent="0.25">
      <c r="A906" s="572" t="s">
        <v>4033</v>
      </c>
      <c r="B906" s="572" t="s">
        <v>4034</v>
      </c>
      <c r="C906" s="572">
        <v>5</v>
      </c>
      <c r="D906" s="572">
        <v>405759</v>
      </c>
      <c r="E906" s="572" t="s">
        <v>1131</v>
      </c>
      <c r="F906" s="572" t="s">
        <v>4035</v>
      </c>
      <c r="G906" s="572" t="s">
        <v>224</v>
      </c>
      <c r="H906" s="572" t="s">
        <v>3484</v>
      </c>
      <c r="I906" s="573">
        <v>42354</v>
      </c>
      <c r="J906" s="573">
        <v>42370</v>
      </c>
      <c r="K906" s="573">
        <v>42551</v>
      </c>
      <c r="L906" s="572" t="s">
        <v>208</v>
      </c>
      <c r="M906" s="572" t="s">
        <v>209</v>
      </c>
      <c r="N906" s="573">
        <v>42360</v>
      </c>
      <c r="O906" s="572" t="s">
        <v>210</v>
      </c>
      <c r="P906" s="572" t="s">
        <v>3484</v>
      </c>
      <c r="Q906" s="572" t="s">
        <v>349</v>
      </c>
      <c r="R906" s="572" t="s">
        <v>211</v>
      </c>
      <c r="S906" s="572" t="s">
        <v>350</v>
      </c>
      <c r="T906" s="572" t="s">
        <v>1641</v>
      </c>
      <c r="U906" s="574">
        <v>624604.6</v>
      </c>
      <c r="V906" s="575">
        <v>100320</v>
      </c>
      <c r="W906" s="572">
        <v>584032</v>
      </c>
      <c r="X906" s="576" t="s">
        <v>33</v>
      </c>
      <c r="Y906" s="576"/>
    </row>
    <row r="907" spans="1:25" s="577" customFormat="1" x14ac:dyDescent="0.25">
      <c r="A907" s="572" t="s">
        <v>4036</v>
      </c>
      <c r="B907" s="572" t="s">
        <v>4037</v>
      </c>
      <c r="C907" s="572">
        <v>2</v>
      </c>
      <c r="D907" s="572">
        <v>406372</v>
      </c>
      <c r="E907" s="572" t="s">
        <v>1131</v>
      </c>
      <c r="F907" s="572" t="s">
        <v>4038</v>
      </c>
      <c r="G907" s="572" t="s">
        <v>224</v>
      </c>
      <c r="H907" s="572" t="s">
        <v>3484</v>
      </c>
      <c r="I907" s="573">
        <v>42353</v>
      </c>
      <c r="J907" s="573">
        <v>42370</v>
      </c>
      <c r="K907" s="573">
        <v>42735</v>
      </c>
      <c r="L907" s="572" t="s">
        <v>208</v>
      </c>
      <c r="M907" s="572" t="s">
        <v>209</v>
      </c>
      <c r="N907" s="573">
        <v>42360</v>
      </c>
      <c r="O907" s="572" t="s">
        <v>210</v>
      </c>
      <c r="P907" s="572" t="s">
        <v>3484</v>
      </c>
      <c r="Q907" s="572" t="s">
        <v>349</v>
      </c>
      <c r="R907" s="572" t="s">
        <v>211</v>
      </c>
      <c r="S907" s="572" t="s">
        <v>350</v>
      </c>
      <c r="T907" s="572" t="s">
        <v>1641</v>
      </c>
      <c r="U907" s="574">
        <v>422569</v>
      </c>
      <c r="V907" s="575">
        <v>160000</v>
      </c>
      <c r="W907" s="572">
        <v>584032</v>
      </c>
      <c r="X907" s="576" t="s">
        <v>33</v>
      </c>
      <c r="Y907" s="576"/>
    </row>
    <row r="908" spans="1:25" s="577" customFormat="1" x14ac:dyDescent="0.25">
      <c r="A908" s="572" t="s">
        <v>4039</v>
      </c>
      <c r="B908" s="572" t="s">
        <v>4040</v>
      </c>
      <c r="C908" s="572">
        <v>1</v>
      </c>
      <c r="D908" s="572">
        <v>407328</v>
      </c>
      <c r="E908" s="572" t="s">
        <v>1131</v>
      </c>
      <c r="F908" s="572" t="s">
        <v>4041</v>
      </c>
      <c r="G908" s="572" t="s">
        <v>224</v>
      </c>
      <c r="H908" s="572" t="s">
        <v>3484</v>
      </c>
      <c r="I908" s="573">
        <v>42348</v>
      </c>
      <c r="J908" s="573">
        <v>42370</v>
      </c>
      <c r="K908" s="573">
        <v>42551</v>
      </c>
      <c r="L908" s="572" t="s">
        <v>208</v>
      </c>
      <c r="M908" s="572" t="s">
        <v>209</v>
      </c>
      <c r="N908" s="573">
        <v>42360</v>
      </c>
      <c r="O908" s="572" t="s">
        <v>210</v>
      </c>
      <c r="P908" s="572" t="s">
        <v>3484</v>
      </c>
      <c r="Q908" s="572" t="s">
        <v>215</v>
      </c>
      <c r="R908" s="572" t="s">
        <v>211</v>
      </c>
      <c r="S908" s="572" t="s">
        <v>350</v>
      </c>
      <c r="T908" s="572" t="s">
        <v>1558</v>
      </c>
      <c r="U908" s="574">
        <v>221000</v>
      </c>
      <c r="V908" s="575">
        <v>115000</v>
      </c>
      <c r="W908" s="572">
        <v>584032</v>
      </c>
      <c r="X908" s="576" t="s">
        <v>33</v>
      </c>
      <c r="Y908" s="576"/>
    </row>
    <row r="909" spans="1:25" s="577" customFormat="1" x14ac:dyDescent="0.25">
      <c r="A909" s="572" t="s">
        <v>4042</v>
      </c>
      <c r="B909" s="572" t="s">
        <v>4043</v>
      </c>
      <c r="C909" s="572">
        <v>0</v>
      </c>
      <c r="D909" s="572">
        <v>407560</v>
      </c>
      <c r="E909" s="572" t="s">
        <v>1131</v>
      </c>
      <c r="F909" s="572" t="s">
        <v>4044</v>
      </c>
      <c r="G909" s="572" t="s">
        <v>224</v>
      </c>
      <c r="H909" s="572" t="s">
        <v>3484</v>
      </c>
      <c r="I909" s="573">
        <v>42334</v>
      </c>
      <c r="J909" s="573">
        <v>42345</v>
      </c>
      <c r="K909" s="573">
        <v>42613</v>
      </c>
      <c r="L909" s="572" t="s">
        <v>208</v>
      </c>
      <c r="M909" s="572" t="s">
        <v>209</v>
      </c>
      <c r="N909" s="573">
        <v>42360</v>
      </c>
      <c r="O909" s="572" t="s">
        <v>210</v>
      </c>
      <c r="P909" s="572" t="s">
        <v>3484</v>
      </c>
      <c r="Q909" s="572" t="s">
        <v>215</v>
      </c>
      <c r="R909" s="572" t="s">
        <v>211</v>
      </c>
      <c r="S909" s="572" t="s">
        <v>350</v>
      </c>
      <c r="T909" s="572" t="s">
        <v>1641</v>
      </c>
      <c r="U909" s="574">
        <v>900000</v>
      </c>
      <c r="V909" s="575"/>
      <c r="W909" s="572">
        <v>584032</v>
      </c>
      <c r="X909" s="576" t="s">
        <v>33</v>
      </c>
      <c r="Y909" s="576"/>
    </row>
    <row r="910" spans="1:25" s="577" customFormat="1" x14ac:dyDescent="0.25">
      <c r="A910" s="572" t="s">
        <v>4045</v>
      </c>
      <c r="B910" s="572" t="s">
        <v>4046</v>
      </c>
      <c r="C910" s="572">
        <v>9</v>
      </c>
      <c r="D910" s="572">
        <v>404570</v>
      </c>
      <c r="E910" s="572" t="s">
        <v>1131</v>
      </c>
      <c r="F910" s="572" t="s">
        <v>4047</v>
      </c>
      <c r="G910" s="572" t="s">
        <v>224</v>
      </c>
      <c r="H910" s="572" t="s">
        <v>3484</v>
      </c>
      <c r="I910" s="573">
        <v>42354</v>
      </c>
      <c r="J910" s="573">
        <v>42370</v>
      </c>
      <c r="K910" s="573">
        <v>42551</v>
      </c>
      <c r="L910" s="572" t="s">
        <v>208</v>
      </c>
      <c r="M910" s="572" t="s">
        <v>209</v>
      </c>
      <c r="N910" s="573">
        <v>42360</v>
      </c>
      <c r="O910" s="572" t="s">
        <v>210</v>
      </c>
      <c r="P910" s="572" t="s">
        <v>3484</v>
      </c>
      <c r="Q910" s="572" t="s">
        <v>349</v>
      </c>
      <c r="R910" s="572" t="s">
        <v>211</v>
      </c>
      <c r="S910" s="572" t="s">
        <v>350</v>
      </c>
      <c r="T910" s="572" t="s">
        <v>1641</v>
      </c>
      <c r="U910" s="574">
        <v>861954.4</v>
      </c>
      <c r="V910" s="575">
        <v>80640</v>
      </c>
      <c r="W910" s="572">
        <v>584032</v>
      </c>
      <c r="X910" s="576" t="s">
        <v>33</v>
      </c>
      <c r="Y910" s="576"/>
    </row>
    <row r="911" spans="1:25" s="577" customFormat="1" x14ac:dyDescent="0.25">
      <c r="A911" s="572" t="s">
        <v>4048</v>
      </c>
      <c r="B911" s="572" t="s">
        <v>4049</v>
      </c>
      <c r="C911" s="572">
        <v>2</v>
      </c>
      <c r="D911" s="572">
        <v>406148</v>
      </c>
      <c r="E911" s="572" t="s">
        <v>4050</v>
      </c>
      <c r="F911" s="572" t="s">
        <v>4051</v>
      </c>
      <c r="G911" s="572" t="s">
        <v>224</v>
      </c>
      <c r="H911" s="572" t="s">
        <v>3484</v>
      </c>
      <c r="I911" s="573">
        <v>42352</v>
      </c>
      <c r="J911" s="573">
        <v>42359</v>
      </c>
      <c r="K911" s="573">
        <v>42551</v>
      </c>
      <c r="L911" s="572" t="s">
        <v>208</v>
      </c>
      <c r="M911" s="572" t="s">
        <v>209</v>
      </c>
      <c r="N911" s="573">
        <v>42360</v>
      </c>
      <c r="O911" s="572" t="s">
        <v>210</v>
      </c>
      <c r="P911" s="572" t="s">
        <v>3484</v>
      </c>
      <c r="Q911" s="572" t="s">
        <v>2886</v>
      </c>
      <c r="R911" s="572" t="s">
        <v>2886</v>
      </c>
      <c r="S911" s="572" t="s">
        <v>350</v>
      </c>
      <c r="T911" s="572" t="s">
        <v>1558</v>
      </c>
      <c r="U911" s="574">
        <v>664905</v>
      </c>
      <c r="V911" s="575">
        <v>95150</v>
      </c>
      <c r="W911" s="572">
        <v>581209</v>
      </c>
      <c r="X911" s="576" t="s">
        <v>33</v>
      </c>
      <c r="Y911" s="576"/>
    </row>
    <row r="912" spans="1:25" s="577" customFormat="1" x14ac:dyDescent="0.25">
      <c r="A912" s="572" t="s">
        <v>4052</v>
      </c>
      <c r="B912" s="572" t="s">
        <v>3988</v>
      </c>
      <c r="C912" s="572">
        <v>1</v>
      </c>
      <c r="D912" s="572"/>
      <c r="E912" s="572" t="s">
        <v>1525</v>
      </c>
      <c r="F912" s="572" t="s">
        <v>4053</v>
      </c>
      <c r="G912" s="572" t="s">
        <v>224</v>
      </c>
      <c r="H912" s="572" t="s">
        <v>225</v>
      </c>
      <c r="I912" s="573">
        <v>42339</v>
      </c>
      <c r="J912" s="573">
        <v>42370</v>
      </c>
      <c r="K912" s="573">
        <v>42750</v>
      </c>
      <c r="L912" s="572" t="s">
        <v>208</v>
      </c>
      <c r="M912" s="572" t="s">
        <v>209</v>
      </c>
      <c r="N912" s="573">
        <v>42360</v>
      </c>
      <c r="O912" s="572" t="s">
        <v>210</v>
      </c>
      <c r="P912" s="572" t="s">
        <v>225</v>
      </c>
      <c r="Q912" s="572" t="s">
        <v>215</v>
      </c>
      <c r="R912" s="572" t="s">
        <v>211</v>
      </c>
      <c r="S912" s="572" t="s">
        <v>212</v>
      </c>
      <c r="T912" s="572" t="s">
        <v>56</v>
      </c>
      <c r="U912" s="574">
        <v>3000000</v>
      </c>
      <c r="V912" s="575"/>
      <c r="W912" s="572">
        <v>2074</v>
      </c>
      <c r="X912" s="576" t="s">
        <v>33</v>
      </c>
      <c r="Y912" s="576"/>
    </row>
    <row r="913" spans="1:25" s="577" customFormat="1" x14ac:dyDescent="0.25">
      <c r="A913" s="572" t="s">
        <v>4054</v>
      </c>
      <c r="B913" s="572" t="s">
        <v>4055</v>
      </c>
      <c r="C913" s="572">
        <v>0</v>
      </c>
      <c r="D913" s="572"/>
      <c r="E913" s="572" t="s">
        <v>397</v>
      </c>
      <c r="F913" s="572" t="s">
        <v>4056</v>
      </c>
      <c r="G913" s="572" t="s">
        <v>224</v>
      </c>
      <c r="H913" s="572" t="s">
        <v>1716</v>
      </c>
      <c r="I913" s="573">
        <v>42326</v>
      </c>
      <c r="J913" s="573">
        <v>42325</v>
      </c>
      <c r="K913" s="573">
        <v>42690</v>
      </c>
      <c r="L913" s="572" t="s">
        <v>208</v>
      </c>
      <c r="M913" s="572" t="s">
        <v>209</v>
      </c>
      <c r="N913" s="573">
        <v>42360</v>
      </c>
      <c r="O913" s="572" t="s">
        <v>210</v>
      </c>
      <c r="P913" s="572" t="s">
        <v>1716</v>
      </c>
      <c r="Q913" s="572" t="s">
        <v>215</v>
      </c>
      <c r="R913" s="572" t="s">
        <v>211</v>
      </c>
      <c r="S913" s="572" t="s">
        <v>212</v>
      </c>
      <c r="T913" s="572" t="s">
        <v>1651</v>
      </c>
      <c r="U913" s="574">
        <v>16000000</v>
      </c>
      <c r="V913" s="575"/>
      <c r="W913" s="572">
        <v>25272</v>
      </c>
      <c r="X913" s="576" t="s">
        <v>33</v>
      </c>
      <c r="Y913" s="576"/>
    </row>
    <row r="914" spans="1:25" s="577" customFormat="1" x14ac:dyDescent="0.25">
      <c r="A914" s="572" t="s">
        <v>4057</v>
      </c>
      <c r="B914" s="572">
        <v>810514</v>
      </c>
      <c r="C914" s="572">
        <v>2</v>
      </c>
      <c r="D914" s="572">
        <v>404477</v>
      </c>
      <c r="E914" s="572" t="s">
        <v>4058</v>
      </c>
      <c r="F914" s="572" t="s">
        <v>4059</v>
      </c>
      <c r="G914" s="572" t="s">
        <v>236</v>
      </c>
      <c r="H914" s="572" t="s">
        <v>3484</v>
      </c>
      <c r="I914" s="573">
        <v>42325</v>
      </c>
      <c r="J914" s="573">
        <v>42370</v>
      </c>
      <c r="K914" s="573">
        <v>42735</v>
      </c>
      <c r="L914" s="572" t="s">
        <v>208</v>
      </c>
      <c r="M914" s="572" t="s">
        <v>209</v>
      </c>
      <c r="N914" s="573">
        <v>42360</v>
      </c>
      <c r="O914" s="572" t="s">
        <v>210</v>
      </c>
      <c r="P914" s="572" t="s">
        <v>3484</v>
      </c>
      <c r="Q914" s="572" t="s">
        <v>349</v>
      </c>
      <c r="R914" s="572" t="s">
        <v>211</v>
      </c>
      <c r="S914" s="572" t="s">
        <v>350</v>
      </c>
      <c r="T914" s="572" t="s">
        <v>3525</v>
      </c>
      <c r="U914" s="574">
        <v>705600</v>
      </c>
      <c r="V914" s="575"/>
      <c r="W914" s="572">
        <v>154775</v>
      </c>
      <c r="X914" s="576" t="s">
        <v>33</v>
      </c>
      <c r="Y914" s="576"/>
    </row>
    <row r="915" spans="1:25" s="577" customFormat="1" x14ac:dyDescent="0.25">
      <c r="A915" s="572" t="s">
        <v>4060</v>
      </c>
      <c r="B915" s="572">
        <v>810923</v>
      </c>
      <c r="C915" s="572">
        <v>4</v>
      </c>
      <c r="D915" s="572"/>
      <c r="E915" s="572" t="s">
        <v>222</v>
      </c>
      <c r="F915" s="572" t="s">
        <v>4061</v>
      </c>
      <c r="G915" s="572" t="s">
        <v>462</v>
      </c>
      <c r="H915" s="572" t="s">
        <v>225</v>
      </c>
      <c r="I915" s="573">
        <v>42355</v>
      </c>
      <c r="J915" s="573">
        <v>42356</v>
      </c>
      <c r="K915" s="573">
        <v>42373</v>
      </c>
      <c r="L915" s="572" t="s">
        <v>208</v>
      </c>
      <c r="M915" s="572" t="s">
        <v>209</v>
      </c>
      <c r="N915" s="573">
        <v>42360</v>
      </c>
      <c r="O915" s="572" t="s">
        <v>210</v>
      </c>
      <c r="P915" s="572" t="s">
        <v>225</v>
      </c>
      <c r="Q915" s="572" t="s">
        <v>215</v>
      </c>
      <c r="R915" s="572" t="s">
        <v>211</v>
      </c>
      <c r="S915" s="572" t="s">
        <v>212</v>
      </c>
      <c r="T915" s="572" t="s">
        <v>333</v>
      </c>
      <c r="U915" s="572">
        <v>0</v>
      </c>
      <c r="V915" s="575"/>
      <c r="W915" s="572">
        <v>53346</v>
      </c>
      <c r="X915" s="576" t="s">
        <v>33</v>
      </c>
      <c r="Y915" s="576"/>
    </row>
    <row r="916" spans="1:25" s="577" customFormat="1" x14ac:dyDescent="0.25">
      <c r="A916" s="572" t="s">
        <v>4062</v>
      </c>
      <c r="B916" s="572" t="s">
        <v>221</v>
      </c>
      <c r="C916" s="572">
        <v>1</v>
      </c>
      <c r="D916" s="572"/>
      <c r="E916" s="572" t="s">
        <v>222</v>
      </c>
      <c r="F916" s="572" t="s">
        <v>4063</v>
      </c>
      <c r="G916" s="572" t="s">
        <v>224</v>
      </c>
      <c r="H916" s="572" t="s">
        <v>225</v>
      </c>
      <c r="I916" s="573">
        <v>42355</v>
      </c>
      <c r="J916" s="573">
        <v>42353</v>
      </c>
      <c r="K916" s="573">
        <v>42490</v>
      </c>
      <c r="L916" s="572" t="s">
        <v>208</v>
      </c>
      <c r="M916" s="572" t="s">
        <v>209</v>
      </c>
      <c r="N916" s="573">
        <v>42360</v>
      </c>
      <c r="O916" s="572" t="s">
        <v>210</v>
      </c>
      <c r="P916" s="572" t="s">
        <v>225</v>
      </c>
      <c r="Q916" s="572" t="s">
        <v>215</v>
      </c>
      <c r="R916" s="572" t="s">
        <v>211</v>
      </c>
      <c r="S916" s="572" t="s">
        <v>212</v>
      </c>
      <c r="T916" s="572" t="s">
        <v>56</v>
      </c>
      <c r="U916" s="574">
        <v>412000</v>
      </c>
      <c r="V916" s="575"/>
      <c r="W916" s="572">
        <v>53346</v>
      </c>
      <c r="X916" s="576" t="s">
        <v>33</v>
      </c>
      <c r="Y916" s="576"/>
    </row>
    <row r="917" spans="1:25" s="577" customFormat="1" x14ac:dyDescent="0.25">
      <c r="A917" s="572" t="s">
        <v>4064</v>
      </c>
      <c r="B917" s="572" t="s">
        <v>4065</v>
      </c>
      <c r="C917" s="572">
        <v>0</v>
      </c>
      <c r="D917" s="572">
        <v>407594</v>
      </c>
      <c r="E917" s="572" t="s">
        <v>4066</v>
      </c>
      <c r="F917" s="572" t="s">
        <v>4067</v>
      </c>
      <c r="G917" s="572" t="s">
        <v>224</v>
      </c>
      <c r="H917" s="572" t="s">
        <v>225</v>
      </c>
      <c r="I917" s="573">
        <v>42354</v>
      </c>
      <c r="J917" s="573">
        <v>42354</v>
      </c>
      <c r="K917" s="573">
        <v>43084</v>
      </c>
      <c r="L917" s="572" t="s">
        <v>208</v>
      </c>
      <c r="M917" s="572" t="s">
        <v>209</v>
      </c>
      <c r="N917" s="573">
        <v>42360</v>
      </c>
      <c r="O917" s="572" t="s">
        <v>210</v>
      </c>
      <c r="P917" s="572" t="s">
        <v>225</v>
      </c>
      <c r="Q917" s="572" t="s">
        <v>215</v>
      </c>
      <c r="R917" s="572" t="s">
        <v>211</v>
      </c>
      <c r="S917" s="572" t="s">
        <v>350</v>
      </c>
      <c r="T917" s="572" t="s">
        <v>1636</v>
      </c>
      <c r="U917" s="572">
        <v>0</v>
      </c>
      <c r="V917" s="575"/>
      <c r="W917" s="572">
        <v>144140</v>
      </c>
      <c r="X917" s="576" t="s">
        <v>33</v>
      </c>
      <c r="Y917" s="576"/>
    </row>
    <row r="918" spans="1:25" s="577" customFormat="1" x14ac:dyDescent="0.25">
      <c r="A918" s="572" t="s">
        <v>4068</v>
      </c>
      <c r="B918" s="572">
        <v>812779</v>
      </c>
      <c r="C918" s="572">
        <v>2</v>
      </c>
      <c r="D918" s="572">
        <v>406735</v>
      </c>
      <c r="E918" s="572" t="s">
        <v>4069</v>
      </c>
      <c r="F918" s="572" t="s">
        <v>4070</v>
      </c>
      <c r="G918" s="572" t="s">
        <v>236</v>
      </c>
      <c r="H918" s="572" t="s">
        <v>3484</v>
      </c>
      <c r="I918" s="573">
        <v>42345</v>
      </c>
      <c r="J918" s="573">
        <v>42355</v>
      </c>
      <c r="K918" s="573">
        <v>42643</v>
      </c>
      <c r="L918" s="572" t="s">
        <v>208</v>
      </c>
      <c r="M918" s="572" t="s">
        <v>209</v>
      </c>
      <c r="N918" s="573">
        <v>42360</v>
      </c>
      <c r="O918" s="572" t="s">
        <v>210</v>
      </c>
      <c r="P918" s="572" t="s">
        <v>3484</v>
      </c>
      <c r="Q918" s="572" t="s">
        <v>215</v>
      </c>
      <c r="R918" s="572" t="s">
        <v>211</v>
      </c>
      <c r="S918" s="572" t="s">
        <v>350</v>
      </c>
      <c r="T918" s="572" t="s">
        <v>1558</v>
      </c>
      <c r="U918" s="574">
        <v>684000</v>
      </c>
      <c r="V918" s="575">
        <v>336000</v>
      </c>
      <c r="W918" s="572"/>
      <c r="X918" s="576" t="s">
        <v>33</v>
      </c>
      <c r="Y918" s="576"/>
    </row>
    <row r="919" spans="1:25" s="577" customFormat="1" x14ac:dyDescent="0.25">
      <c r="A919" s="572" t="s">
        <v>4071</v>
      </c>
      <c r="B919" s="572" t="s">
        <v>4072</v>
      </c>
      <c r="C919" s="572">
        <v>1</v>
      </c>
      <c r="D919" s="572"/>
      <c r="E919" s="572" t="s">
        <v>1737</v>
      </c>
      <c r="F919" s="572" t="s">
        <v>4073</v>
      </c>
      <c r="G919" s="572" t="s">
        <v>224</v>
      </c>
      <c r="H919" s="572" t="s">
        <v>757</v>
      </c>
      <c r="I919" s="573">
        <v>42307</v>
      </c>
      <c r="J919" s="573">
        <v>42339</v>
      </c>
      <c r="K919" s="573">
        <v>42704</v>
      </c>
      <c r="L919" s="572" t="s">
        <v>208</v>
      </c>
      <c r="M919" s="572" t="s">
        <v>209</v>
      </c>
      <c r="N919" s="573">
        <v>42360</v>
      </c>
      <c r="O919" s="572" t="s">
        <v>210</v>
      </c>
      <c r="P919" s="572" t="s">
        <v>631</v>
      </c>
      <c r="Q919" s="572" t="s">
        <v>215</v>
      </c>
      <c r="R919" s="572" t="s">
        <v>211</v>
      </c>
      <c r="S919" s="572" t="s">
        <v>212</v>
      </c>
      <c r="T919" s="572" t="s">
        <v>56</v>
      </c>
      <c r="U919" s="574">
        <v>1300000</v>
      </c>
      <c r="V919" s="575"/>
      <c r="W919" s="572">
        <v>148624</v>
      </c>
      <c r="X919" s="576" t="s">
        <v>33</v>
      </c>
      <c r="Y919" s="576"/>
    </row>
    <row r="920" spans="1:25" s="577" customFormat="1" x14ac:dyDescent="0.25">
      <c r="A920" s="572" t="s">
        <v>4074</v>
      </c>
      <c r="B920" s="572">
        <v>815876</v>
      </c>
      <c r="C920" s="572">
        <v>0</v>
      </c>
      <c r="D920" s="572"/>
      <c r="E920" s="572" t="s">
        <v>3684</v>
      </c>
      <c r="F920" s="572" t="s">
        <v>3685</v>
      </c>
      <c r="G920" s="572" t="s">
        <v>240</v>
      </c>
      <c r="H920" s="572" t="s">
        <v>225</v>
      </c>
      <c r="I920" s="573">
        <v>42277</v>
      </c>
      <c r="J920" s="573">
        <v>42349</v>
      </c>
      <c r="K920" s="573">
        <v>44176</v>
      </c>
      <c r="L920" s="572" t="s">
        <v>208</v>
      </c>
      <c r="M920" s="572" t="s">
        <v>209</v>
      </c>
      <c r="N920" s="573">
        <v>42360</v>
      </c>
      <c r="O920" s="572" t="s">
        <v>210</v>
      </c>
      <c r="P920" s="572" t="s">
        <v>225</v>
      </c>
      <c r="Q920" s="572" t="s">
        <v>215</v>
      </c>
      <c r="R920" s="572" t="s">
        <v>211</v>
      </c>
      <c r="S920" s="572" t="s">
        <v>212</v>
      </c>
      <c r="T920" s="572" t="s">
        <v>56</v>
      </c>
      <c r="U920" s="574">
        <v>750000</v>
      </c>
      <c r="V920" s="575"/>
      <c r="W920" s="572"/>
      <c r="X920" s="576" t="s">
        <v>33</v>
      </c>
      <c r="Y920" s="576"/>
    </row>
    <row r="921" spans="1:25" s="577" customFormat="1" x14ac:dyDescent="0.25">
      <c r="A921" s="572" t="s">
        <v>4075</v>
      </c>
      <c r="B921" s="572" t="s">
        <v>4076</v>
      </c>
      <c r="C921" s="572">
        <v>0</v>
      </c>
      <c r="D921" s="572"/>
      <c r="E921" s="572" t="s">
        <v>3684</v>
      </c>
      <c r="F921" s="572" t="s">
        <v>4077</v>
      </c>
      <c r="G921" s="572" t="s">
        <v>224</v>
      </c>
      <c r="H921" s="572" t="s">
        <v>225</v>
      </c>
      <c r="I921" s="573">
        <v>42277</v>
      </c>
      <c r="J921" s="573">
        <v>42349</v>
      </c>
      <c r="K921" s="573">
        <v>42716</v>
      </c>
      <c r="L921" s="572" t="s">
        <v>208</v>
      </c>
      <c r="M921" s="572" t="s">
        <v>209</v>
      </c>
      <c r="N921" s="573">
        <v>42360</v>
      </c>
      <c r="O921" s="572" t="s">
        <v>210</v>
      </c>
      <c r="P921" s="572" t="s">
        <v>225</v>
      </c>
      <c r="Q921" s="572" t="s">
        <v>215</v>
      </c>
      <c r="R921" s="572" t="s">
        <v>211</v>
      </c>
      <c r="S921" s="572" t="s">
        <v>355</v>
      </c>
      <c r="T921" s="572" t="s">
        <v>56</v>
      </c>
      <c r="U921" s="574">
        <v>750000</v>
      </c>
      <c r="V921" s="575"/>
      <c r="W921" s="572"/>
      <c r="X921" s="576" t="s">
        <v>33</v>
      </c>
      <c r="Y921" s="576"/>
    </row>
    <row r="922" spans="1:25" s="577" customFormat="1" x14ac:dyDescent="0.25">
      <c r="A922" s="572" t="s">
        <v>4078</v>
      </c>
      <c r="B922" s="572">
        <v>816695</v>
      </c>
      <c r="C922" s="572">
        <v>0</v>
      </c>
      <c r="D922" s="572"/>
      <c r="E922" s="572" t="s">
        <v>4079</v>
      </c>
      <c r="F922" s="572" t="s">
        <v>4080</v>
      </c>
      <c r="G922" s="572" t="s">
        <v>462</v>
      </c>
      <c r="H922" s="572" t="s">
        <v>225</v>
      </c>
      <c r="I922" s="573">
        <v>42342</v>
      </c>
      <c r="J922" s="573">
        <v>42355</v>
      </c>
      <c r="K922" s="573">
        <v>44182</v>
      </c>
      <c r="L922" s="572" t="s">
        <v>208</v>
      </c>
      <c r="M922" s="572" t="s">
        <v>209</v>
      </c>
      <c r="N922" s="573">
        <v>42360</v>
      </c>
      <c r="O922" s="572" t="s">
        <v>210</v>
      </c>
      <c r="P922" s="572" t="s">
        <v>225</v>
      </c>
      <c r="Q922" s="572" t="s">
        <v>215</v>
      </c>
      <c r="R922" s="572" t="s">
        <v>211</v>
      </c>
      <c r="S922" s="572" t="s">
        <v>355</v>
      </c>
      <c r="T922" s="572" t="s">
        <v>56</v>
      </c>
      <c r="U922" s="574">
        <v>500000</v>
      </c>
      <c r="V922" s="575"/>
      <c r="W922" s="572">
        <v>158732</v>
      </c>
      <c r="X922" s="576" t="s">
        <v>33</v>
      </c>
      <c r="Y922" s="576"/>
    </row>
    <row r="923" spans="1:25" s="577" customFormat="1" x14ac:dyDescent="0.25">
      <c r="A923" s="572" t="s">
        <v>4081</v>
      </c>
      <c r="B923" s="572">
        <v>816740</v>
      </c>
      <c r="C923" s="572">
        <v>0</v>
      </c>
      <c r="D923" s="572">
        <v>407583</v>
      </c>
      <c r="E923" s="572" t="s">
        <v>4082</v>
      </c>
      <c r="F923" s="572" t="s">
        <v>4083</v>
      </c>
      <c r="G923" s="572" t="s">
        <v>236</v>
      </c>
      <c r="H923" s="572" t="s">
        <v>3484</v>
      </c>
      <c r="I923" s="573">
        <v>42349</v>
      </c>
      <c r="J923" s="573">
        <v>42381</v>
      </c>
      <c r="K923" s="573">
        <v>42532</v>
      </c>
      <c r="L923" s="572" t="s">
        <v>208</v>
      </c>
      <c r="M923" s="572" t="s">
        <v>209</v>
      </c>
      <c r="N923" s="573">
        <v>42360</v>
      </c>
      <c r="O923" s="572" t="s">
        <v>210</v>
      </c>
      <c r="P923" s="572" t="s">
        <v>3484</v>
      </c>
      <c r="Q923" s="572" t="s">
        <v>215</v>
      </c>
      <c r="R923" s="572" t="s">
        <v>2886</v>
      </c>
      <c r="S923" s="572" t="s">
        <v>350</v>
      </c>
      <c r="T923" s="572" t="s">
        <v>1558</v>
      </c>
      <c r="U923" s="572">
        <v>0</v>
      </c>
      <c r="V923" s="575"/>
      <c r="W923" s="572"/>
      <c r="X923" s="576" t="s">
        <v>33</v>
      </c>
      <c r="Y923" s="576"/>
    </row>
    <row r="924" spans="1:25" s="577" customFormat="1" x14ac:dyDescent="0.25">
      <c r="A924" s="572" t="s">
        <v>4084</v>
      </c>
      <c r="B924" s="572">
        <v>816758</v>
      </c>
      <c r="C924" s="572">
        <v>0</v>
      </c>
      <c r="D924" s="572"/>
      <c r="E924" s="572" t="s">
        <v>4085</v>
      </c>
      <c r="F924" s="572" t="s">
        <v>4086</v>
      </c>
      <c r="G924" s="572" t="s">
        <v>462</v>
      </c>
      <c r="H924" s="572" t="s">
        <v>3600</v>
      </c>
      <c r="I924" s="573">
        <v>42353</v>
      </c>
      <c r="J924" s="573">
        <v>42356</v>
      </c>
      <c r="K924" s="573">
        <v>44182</v>
      </c>
      <c r="L924" s="572" t="s">
        <v>208</v>
      </c>
      <c r="M924" s="572" t="s">
        <v>209</v>
      </c>
      <c r="N924" s="573">
        <v>42360</v>
      </c>
      <c r="O924" s="572" t="s">
        <v>210</v>
      </c>
      <c r="P924" s="572" t="s">
        <v>3600</v>
      </c>
      <c r="Q924" s="572" t="s">
        <v>215</v>
      </c>
      <c r="R924" s="572" t="s">
        <v>211</v>
      </c>
      <c r="S924" s="572" t="s">
        <v>350</v>
      </c>
      <c r="T924" s="572" t="s">
        <v>56</v>
      </c>
      <c r="U924" s="574">
        <v>2000000</v>
      </c>
      <c r="V924" s="575"/>
      <c r="W924" s="572">
        <v>147515</v>
      </c>
      <c r="X924" s="576" t="s">
        <v>33</v>
      </c>
      <c r="Y924" s="576"/>
    </row>
    <row r="925" spans="1:25" s="577" customFormat="1" x14ac:dyDescent="0.25">
      <c r="A925" s="572" t="s">
        <v>4087</v>
      </c>
      <c r="B925" s="572">
        <v>816794</v>
      </c>
      <c r="C925" s="572">
        <v>0</v>
      </c>
      <c r="D925" s="572">
        <v>406703</v>
      </c>
      <c r="E925" s="572" t="s">
        <v>4088</v>
      </c>
      <c r="F925" s="572" t="s">
        <v>4089</v>
      </c>
      <c r="G925" s="572" t="s">
        <v>236</v>
      </c>
      <c r="H925" s="572" t="s">
        <v>3484</v>
      </c>
      <c r="I925" s="573">
        <v>42355</v>
      </c>
      <c r="J925" s="573">
        <v>42008</v>
      </c>
      <c r="K925" s="573">
        <v>42643</v>
      </c>
      <c r="L925" s="572" t="s">
        <v>208</v>
      </c>
      <c r="M925" s="572" t="s">
        <v>209</v>
      </c>
      <c r="N925" s="573">
        <v>42360</v>
      </c>
      <c r="O925" s="572" t="s">
        <v>210</v>
      </c>
      <c r="P925" s="572" t="s">
        <v>3484</v>
      </c>
      <c r="Q925" s="572" t="s">
        <v>4430</v>
      </c>
      <c r="R925" s="572" t="s">
        <v>2886</v>
      </c>
      <c r="S925" s="572" t="s">
        <v>350</v>
      </c>
      <c r="T925" s="572" t="s">
        <v>1558</v>
      </c>
      <c r="U925" s="574">
        <v>170000</v>
      </c>
      <c r="V925" s="575"/>
      <c r="W925" s="572"/>
      <c r="X925" s="576" t="s">
        <v>33</v>
      </c>
      <c r="Y925" s="576"/>
    </row>
    <row r="926" spans="1:25" s="577" customFormat="1" x14ac:dyDescent="0.25">
      <c r="A926" s="572" t="s">
        <v>4090</v>
      </c>
      <c r="B926" s="572">
        <v>466</v>
      </c>
      <c r="C926" s="572">
        <v>1</v>
      </c>
      <c r="D926" s="572">
        <v>466</v>
      </c>
      <c r="E926" s="572" t="s">
        <v>3655</v>
      </c>
      <c r="F926" s="572" t="s">
        <v>3656</v>
      </c>
      <c r="G926" s="572" t="s">
        <v>240</v>
      </c>
      <c r="H926" s="572" t="s">
        <v>757</v>
      </c>
      <c r="I926" s="573">
        <v>42314</v>
      </c>
      <c r="J926" s="573">
        <v>42339</v>
      </c>
      <c r="K926" s="573">
        <v>42704</v>
      </c>
      <c r="L926" s="572" t="s">
        <v>208</v>
      </c>
      <c r="M926" s="572" t="s">
        <v>209</v>
      </c>
      <c r="N926" s="573">
        <v>42355</v>
      </c>
      <c r="O926" s="572" t="s">
        <v>210</v>
      </c>
      <c r="P926" s="572" t="s">
        <v>3690</v>
      </c>
      <c r="Q926" s="572" t="s">
        <v>215</v>
      </c>
      <c r="R926" s="572" t="s">
        <v>211</v>
      </c>
      <c r="S926" s="572" t="s">
        <v>212</v>
      </c>
      <c r="T926" s="572" t="s">
        <v>56</v>
      </c>
      <c r="U926" s="572">
        <v>0</v>
      </c>
      <c r="V926" s="575"/>
      <c r="W926" s="572">
        <v>69988</v>
      </c>
      <c r="X926" s="576" t="s">
        <v>33</v>
      </c>
      <c r="Y926" s="576"/>
    </row>
    <row r="927" spans="1:25" s="577" customFormat="1" x14ac:dyDescent="0.25">
      <c r="A927" s="572" t="s">
        <v>4091</v>
      </c>
      <c r="B927" s="572">
        <v>804269</v>
      </c>
      <c r="C927" s="572">
        <v>3</v>
      </c>
      <c r="D927" s="572"/>
      <c r="E927" s="572" t="s">
        <v>4092</v>
      </c>
      <c r="F927" s="572" t="s">
        <v>4093</v>
      </c>
      <c r="G927" s="572" t="s">
        <v>462</v>
      </c>
      <c r="H927" s="572" t="s">
        <v>757</v>
      </c>
      <c r="I927" s="573">
        <v>42334</v>
      </c>
      <c r="J927" s="573">
        <v>42248</v>
      </c>
      <c r="K927" s="573">
        <v>42613</v>
      </c>
      <c r="L927" s="572" t="s">
        <v>208</v>
      </c>
      <c r="M927" s="572" t="s">
        <v>209</v>
      </c>
      <c r="N927" s="573">
        <v>42355</v>
      </c>
      <c r="O927" s="572" t="s">
        <v>210</v>
      </c>
      <c r="P927" s="572" t="s">
        <v>3690</v>
      </c>
      <c r="Q927" s="572" t="s">
        <v>1857</v>
      </c>
      <c r="R927" s="572" t="s">
        <v>211</v>
      </c>
      <c r="S927" s="572" t="s">
        <v>212</v>
      </c>
      <c r="T927" s="572" t="s">
        <v>715</v>
      </c>
      <c r="U927" s="574">
        <v>210682</v>
      </c>
      <c r="V927" s="575"/>
      <c r="W927" s="572">
        <v>26443</v>
      </c>
      <c r="X927" s="576" t="s">
        <v>33</v>
      </c>
      <c r="Y927" s="576"/>
    </row>
    <row r="928" spans="1:25" s="577" customFormat="1" x14ac:dyDescent="0.25">
      <c r="A928" s="572" t="s">
        <v>4094</v>
      </c>
      <c r="B928" s="572">
        <v>804426</v>
      </c>
      <c r="C928" s="572">
        <v>1</v>
      </c>
      <c r="D928" s="572"/>
      <c r="E928" s="572" t="s">
        <v>3028</v>
      </c>
      <c r="F928" s="572" t="s">
        <v>3029</v>
      </c>
      <c r="G928" s="572" t="s">
        <v>462</v>
      </c>
      <c r="H928" s="572" t="s">
        <v>757</v>
      </c>
      <c r="I928" s="573">
        <v>42223</v>
      </c>
      <c r="J928" s="573">
        <v>42233</v>
      </c>
      <c r="K928" s="572"/>
      <c r="L928" s="572" t="s">
        <v>208</v>
      </c>
      <c r="M928" s="572" t="s">
        <v>209</v>
      </c>
      <c r="N928" s="573">
        <v>42355</v>
      </c>
      <c r="O928" s="572" t="s">
        <v>210</v>
      </c>
      <c r="P928" s="572" t="s">
        <v>3690</v>
      </c>
      <c r="Q928" s="572" t="s">
        <v>1857</v>
      </c>
      <c r="R928" s="572" t="s">
        <v>211</v>
      </c>
      <c r="S928" s="572" t="s">
        <v>212</v>
      </c>
      <c r="T928" s="572" t="s">
        <v>56</v>
      </c>
      <c r="U928" s="572">
        <v>0</v>
      </c>
      <c r="V928" s="575"/>
      <c r="W928" s="572">
        <v>11564</v>
      </c>
      <c r="X928" s="576" t="s">
        <v>33</v>
      </c>
      <c r="Y928" s="576"/>
    </row>
    <row r="929" spans="1:25" s="577" customFormat="1" x14ac:dyDescent="0.25">
      <c r="A929" s="572" t="s">
        <v>4095</v>
      </c>
      <c r="B929" s="572" t="s">
        <v>3195</v>
      </c>
      <c r="C929" s="572">
        <v>1</v>
      </c>
      <c r="D929" s="572"/>
      <c r="E929" s="572" t="s">
        <v>2969</v>
      </c>
      <c r="F929" s="572" t="s">
        <v>4096</v>
      </c>
      <c r="G929" s="572" t="s">
        <v>224</v>
      </c>
      <c r="H929" s="572" t="s">
        <v>757</v>
      </c>
      <c r="I929" s="573">
        <v>42313</v>
      </c>
      <c r="J929" s="573">
        <v>42339</v>
      </c>
      <c r="K929" s="573">
        <v>42704</v>
      </c>
      <c r="L929" s="572" t="s">
        <v>208</v>
      </c>
      <c r="M929" s="572" t="s">
        <v>209</v>
      </c>
      <c r="N929" s="573">
        <v>42355</v>
      </c>
      <c r="O929" s="572" t="s">
        <v>210</v>
      </c>
      <c r="P929" s="572" t="s">
        <v>3690</v>
      </c>
      <c r="Q929" s="572" t="s">
        <v>215</v>
      </c>
      <c r="R929" s="572" t="s">
        <v>211</v>
      </c>
      <c r="S929" s="572" t="s">
        <v>212</v>
      </c>
      <c r="T929" s="572" t="s">
        <v>463</v>
      </c>
      <c r="U929" s="574">
        <v>18500000</v>
      </c>
      <c r="V929" s="575"/>
      <c r="W929" s="572">
        <v>15314</v>
      </c>
      <c r="X929" s="576" t="s">
        <v>33</v>
      </c>
      <c r="Y929" s="576"/>
    </row>
    <row r="930" spans="1:25" s="577" customFormat="1" x14ac:dyDescent="0.25">
      <c r="A930" s="572" t="s">
        <v>4097</v>
      </c>
      <c r="B930" s="572" t="s">
        <v>4098</v>
      </c>
      <c r="C930" s="572">
        <v>0</v>
      </c>
      <c r="D930" s="572"/>
      <c r="E930" s="572" t="s">
        <v>1525</v>
      </c>
      <c r="F930" s="572" t="s">
        <v>4099</v>
      </c>
      <c r="G930" s="572" t="s">
        <v>224</v>
      </c>
      <c r="H930" s="572" t="s">
        <v>225</v>
      </c>
      <c r="I930" s="573">
        <v>42314</v>
      </c>
      <c r="J930" s="573">
        <v>42312</v>
      </c>
      <c r="K930" s="573">
        <v>42678</v>
      </c>
      <c r="L930" s="572" t="s">
        <v>208</v>
      </c>
      <c r="M930" s="572" t="s">
        <v>209</v>
      </c>
      <c r="N930" s="573">
        <v>42355</v>
      </c>
      <c r="O930" s="572" t="s">
        <v>210</v>
      </c>
      <c r="P930" s="572" t="s">
        <v>225</v>
      </c>
      <c r="Q930" s="572" t="s">
        <v>215</v>
      </c>
      <c r="R930" s="572" t="s">
        <v>211</v>
      </c>
      <c r="S930" s="572"/>
      <c r="T930" s="572" t="s">
        <v>3525</v>
      </c>
      <c r="U930" s="574">
        <v>7469.9</v>
      </c>
      <c r="V930" s="575"/>
      <c r="W930" s="572">
        <v>2074</v>
      </c>
      <c r="X930" s="576" t="s">
        <v>33</v>
      </c>
      <c r="Y930" s="576"/>
    </row>
    <row r="931" spans="1:25" s="577" customFormat="1" x14ac:dyDescent="0.25">
      <c r="A931" s="572" t="s">
        <v>4100</v>
      </c>
      <c r="B931" s="572" t="s">
        <v>4101</v>
      </c>
      <c r="C931" s="572">
        <v>1</v>
      </c>
      <c r="D931" s="572"/>
      <c r="E931" s="572" t="s">
        <v>4102</v>
      </c>
      <c r="F931" s="572" t="s">
        <v>4103</v>
      </c>
      <c r="G931" s="572" t="s">
        <v>213</v>
      </c>
      <c r="H931" s="572" t="s">
        <v>757</v>
      </c>
      <c r="I931" s="573">
        <v>42307</v>
      </c>
      <c r="J931" s="573">
        <v>42339</v>
      </c>
      <c r="K931" s="573">
        <v>42704</v>
      </c>
      <c r="L931" s="572" t="s">
        <v>208</v>
      </c>
      <c r="M931" s="572" t="s">
        <v>209</v>
      </c>
      <c r="N931" s="573">
        <v>42355</v>
      </c>
      <c r="O931" s="572" t="s">
        <v>210</v>
      </c>
      <c r="P931" s="572" t="s">
        <v>3690</v>
      </c>
      <c r="Q931" s="572" t="s">
        <v>215</v>
      </c>
      <c r="R931" s="572" t="s">
        <v>211</v>
      </c>
      <c r="S931" s="572" t="s">
        <v>212</v>
      </c>
      <c r="T931" s="572" t="s">
        <v>547</v>
      </c>
      <c r="U931" s="574">
        <v>150000</v>
      </c>
      <c r="V931" s="575"/>
      <c r="W931" s="572"/>
      <c r="X931" s="576" t="s">
        <v>33</v>
      </c>
      <c r="Y931" s="576"/>
    </row>
    <row r="932" spans="1:25" s="577" customFormat="1" x14ac:dyDescent="0.25">
      <c r="A932" s="572" t="s">
        <v>4104</v>
      </c>
      <c r="B932" s="572" t="s">
        <v>2541</v>
      </c>
      <c r="C932" s="572">
        <v>2</v>
      </c>
      <c r="D932" s="572"/>
      <c r="E932" s="572" t="s">
        <v>472</v>
      </c>
      <c r="F932" s="572" t="s">
        <v>4105</v>
      </c>
      <c r="G932" s="572" t="s">
        <v>224</v>
      </c>
      <c r="H932" s="572" t="s">
        <v>757</v>
      </c>
      <c r="I932" s="573">
        <v>42304</v>
      </c>
      <c r="J932" s="573">
        <v>42339</v>
      </c>
      <c r="K932" s="573">
        <v>42704</v>
      </c>
      <c r="L932" s="572" t="s">
        <v>208</v>
      </c>
      <c r="M932" s="572" t="s">
        <v>209</v>
      </c>
      <c r="N932" s="573">
        <v>42355</v>
      </c>
      <c r="O932" s="572" t="s">
        <v>210</v>
      </c>
      <c r="P932" s="572" t="s">
        <v>3690</v>
      </c>
      <c r="Q932" s="572" t="s">
        <v>215</v>
      </c>
      <c r="R932" s="572" t="s">
        <v>211</v>
      </c>
      <c r="S932" s="572" t="s">
        <v>212</v>
      </c>
      <c r="T932" s="572" t="s">
        <v>56</v>
      </c>
      <c r="U932" s="574">
        <v>884000</v>
      </c>
      <c r="V932" s="575"/>
      <c r="W932" s="572">
        <v>598033</v>
      </c>
      <c r="X932" s="576" t="s">
        <v>33</v>
      </c>
      <c r="Y932" s="576"/>
    </row>
    <row r="933" spans="1:25" s="577" customFormat="1" x14ac:dyDescent="0.25">
      <c r="A933" s="572" t="s">
        <v>4106</v>
      </c>
      <c r="B933" s="572" t="s">
        <v>4107</v>
      </c>
      <c r="C933" s="572">
        <v>1</v>
      </c>
      <c r="D933" s="572"/>
      <c r="E933" s="572" t="s">
        <v>620</v>
      </c>
      <c r="F933" s="572" t="s">
        <v>4108</v>
      </c>
      <c r="G933" s="572" t="s">
        <v>213</v>
      </c>
      <c r="H933" s="572" t="s">
        <v>214</v>
      </c>
      <c r="I933" s="573">
        <v>42314</v>
      </c>
      <c r="J933" s="573">
        <v>42339</v>
      </c>
      <c r="K933" s="573">
        <v>42704</v>
      </c>
      <c r="L933" s="572" t="s">
        <v>208</v>
      </c>
      <c r="M933" s="572" t="s">
        <v>209</v>
      </c>
      <c r="N933" s="573">
        <v>42355</v>
      </c>
      <c r="O933" s="572" t="s">
        <v>210</v>
      </c>
      <c r="P933" s="572" t="s">
        <v>214</v>
      </c>
      <c r="Q933" s="572" t="s">
        <v>215</v>
      </c>
      <c r="R933" s="572" t="s">
        <v>211</v>
      </c>
      <c r="S933" s="572" t="s">
        <v>212</v>
      </c>
      <c r="T933" s="572" t="s">
        <v>56</v>
      </c>
      <c r="U933" s="572">
        <v>0</v>
      </c>
      <c r="V933" s="575"/>
      <c r="W933" s="572">
        <v>171414</v>
      </c>
      <c r="X933" s="576" t="s">
        <v>33</v>
      </c>
      <c r="Y933" s="576"/>
    </row>
    <row r="934" spans="1:25" s="577" customFormat="1" x14ac:dyDescent="0.25">
      <c r="A934" s="572" t="s">
        <v>4109</v>
      </c>
      <c r="B934" s="572" t="s">
        <v>1910</v>
      </c>
      <c r="C934" s="572">
        <v>2</v>
      </c>
      <c r="D934" s="572"/>
      <c r="E934" s="572" t="s">
        <v>620</v>
      </c>
      <c r="F934" s="572" t="s">
        <v>4110</v>
      </c>
      <c r="G934" s="572" t="s">
        <v>1825</v>
      </c>
      <c r="H934" s="572" t="s">
        <v>214</v>
      </c>
      <c r="I934" s="573">
        <v>42314</v>
      </c>
      <c r="J934" s="573">
        <v>42339</v>
      </c>
      <c r="K934" s="573">
        <v>42704</v>
      </c>
      <c r="L934" s="572" t="s">
        <v>208</v>
      </c>
      <c r="M934" s="572" t="s">
        <v>209</v>
      </c>
      <c r="N934" s="573">
        <v>42355</v>
      </c>
      <c r="O934" s="572" t="s">
        <v>210</v>
      </c>
      <c r="P934" s="572" t="s">
        <v>214</v>
      </c>
      <c r="Q934" s="572" t="s">
        <v>215</v>
      </c>
      <c r="R934" s="572" t="s">
        <v>211</v>
      </c>
      <c r="S934" s="572" t="s">
        <v>212</v>
      </c>
      <c r="T934" s="572" t="s">
        <v>56</v>
      </c>
      <c r="U934" s="574">
        <v>231400</v>
      </c>
      <c r="V934" s="575"/>
      <c r="W934" s="572">
        <v>171414</v>
      </c>
      <c r="X934" s="576" t="s">
        <v>33</v>
      </c>
      <c r="Y934" s="576"/>
    </row>
    <row r="935" spans="1:25" s="577" customFormat="1" x14ac:dyDescent="0.25">
      <c r="A935" s="572" t="s">
        <v>4111</v>
      </c>
      <c r="B935" s="572" t="s">
        <v>2659</v>
      </c>
      <c r="C935" s="572">
        <v>1</v>
      </c>
      <c r="D935" s="572"/>
      <c r="E935" s="572" t="s">
        <v>940</v>
      </c>
      <c r="F935" s="572" t="s">
        <v>4112</v>
      </c>
      <c r="G935" s="572" t="s">
        <v>224</v>
      </c>
      <c r="H935" s="572" t="s">
        <v>757</v>
      </c>
      <c r="I935" s="573">
        <v>42307</v>
      </c>
      <c r="J935" s="573">
        <v>42339</v>
      </c>
      <c r="K935" s="573">
        <v>42704</v>
      </c>
      <c r="L935" s="572" t="s">
        <v>208</v>
      </c>
      <c r="M935" s="572" t="s">
        <v>209</v>
      </c>
      <c r="N935" s="573">
        <v>42355</v>
      </c>
      <c r="O935" s="572" t="s">
        <v>210</v>
      </c>
      <c r="P935" s="572" t="s">
        <v>3690</v>
      </c>
      <c r="Q935" s="572" t="s">
        <v>215</v>
      </c>
      <c r="R935" s="572" t="s">
        <v>211</v>
      </c>
      <c r="S935" s="572" t="s">
        <v>212</v>
      </c>
      <c r="T935" s="572" t="s">
        <v>56</v>
      </c>
      <c r="U935" s="574">
        <v>546000</v>
      </c>
      <c r="V935" s="575"/>
      <c r="W935" s="572">
        <v>12907</v>
      </c>
      <c r="X935" s="576" t="s">
        <v>33</v>
      </c>
      <c r="Y935" s="576"/>
    </row>
    <row r="936" spans="1:25" s="577" customFormat="1" x14ac:dyDescent="0.25">
      <c r="A936" s="572" t="s">
        <v>4113</v>
      </c>
      <c r="B936" s="572" t="s">
        <v>4114</v>
      </c>
      <c r="C936" s="572">
        <v>1</v>
      </c>
      <c r="D936" s="572"/>
      <c r="E936" s="572" t="s">
        <v>3277</v>
      </c>
      <c r="F936" s="572" t="s">
        <v>4115</v>
      </c>
      <c r="G936" s="572" t="s">
        <v>224</v>
      </c>
      <c r="H936" s="572" t="s">
        <v>757</v>
      </c>
      <c r="I936" s="573">
        <v>42307</v>
      </c>
      <c r="J936" s="573">
        <v>42339</v>
      </c>
      <c r="K936" s="573">
        <v>42704</v>
      </c>
      <c r="L936" s="572" t="s">
        <v>208</v>
      </c>
      <c r="M936" s="572" t="s">
        <v>209</v>
      </c>
      <c r="N936" s="573">
        <v>42355</v>
      </c>
      <c r="O936" s="572" t="s">
        <v>210</v>
      </c>
      <c r="P936" s="572" t="s">
        <v>3690</v>
      </c>
      <c r="Q936" s="572" t="s">
        <v>215</v>
      </c>
      <c r="R936" s="572" t="s">
        <v>211</v>
      </c>
      <c r="S936" s="572" t="s">
        <v>212</v>
      </c>
      <c r="T936" s="572" t="s">
        <v>56</v>
      </c>
      <c r="U936" s="574">
        <v>338000</v>
      </c>
      <c r="V936" s="575"/>
      <c r="W936" s="572">
        <v>61276</v>
      </c>
      <c r="X936" s="576" t="s">
        <v>33</v>
      </c>
      <c r="Y936" s="576"/>
    </row>
    <row r="937" spans="1:25" s="577" customFormat="1" x14ac:dyDescent="0.25">
      <c r="A937" s="572" t="s">
        <v>4116</v>
      </c>
      <c r="B937" s="572" t="s">
        <v>3075</v>
      </c>
      <c r="C937" s="572">
        <v>1</v>
      </c>
      <c r="D937" s="572"/>
      <c r="E937" s="572" t="s">
        <v>3072</v>
      </c>
      <c r="F937" s="572" t="s">
        <v>3662</v>
      </c>
      <c r="G937" s="572" t="s">
        <v>224</v>
      </c>
      <c r="H937" s="572" t="s">
        <v>757</v>
      </c>
      <c r="I937" s="573">
        <v>42307</v>
      </c>
      <c r="J937" s="573">
        <v>42339</v>
      </c>
      <c r="K937" s="573">
        <v>42704</v>
      </c>
      <c r="L937" s="572" t="s">
        <v>208</v>
      </c>
      <c r="M937" s="572" t="s">
        <v>209</v>
      </c>
      <c r="N937" s="573">
        <v>42355</v>
      </c>
      <c r="O937" s="572" t="s">
        <v>210</v>
      </c>
      <c r="P937" s="572" t="s">
        <v>3690</v>
      </c>
      <c r="Q937" s="572" t="s">
        <v>215</v>
      </c>
      <c r="R937" s="572" t="s">
        <v>211</v>
      </c>
      <c r="S937" s="572" t="s">
        <v>212</v>
      </c>
      <c r="T937" s="572" t="s">
        <v>56</v>
      </c>
      <c r="U937" s="572">
        <v>0</v>
      </c>
      <c r="V937" s="575"/>
      <c r="W937" s="572">
        <v>3973</v>
      </c>
      <c r="X937" s="576" t="s">
        <v>33</v>
      </c>
      <c r="Y937" s="576"/>
    </row>
    <row r="938" spans="1:25" s="577" customFormat="1" x14ac:dyDescent="0.25">
      <c r="A938" s="572" t="s">
        <v>4117</v>
      </c>
      <c r="B938" s="572">
        <v>816528</v>
      </c>
      <c r="C938" s="572">
        <v>0</v>
      </c>
      <c r="D938" s="572"/>
      <c r="E938" s="572" t="s">
        <v>4118</v>
      </c>
      <c r="F938" s="572" t="s">
        <v>4119</v>
      </c>
      <c r="G938" s="572" t="s">
        <v>236</v>
      </c>
      <c r="H938" s="572" t="s">
        <v>214</v>
      </c>
      <c r="I938" s="573">
        <v>42320</v>
      </c>
      <c r="J938" s="573">
        <v>42339</v>
      </c>
      <c r="K938" s="572"/>
      <c r="L938" s="572" t="s">
        <v>208</v>
      </c>
      <c r="M938" s="572" t="s">
        <v>209</v>
      </c>
      <c r="N938" s="573">
        <v>42355</v>
      </c>
      <c r="O938" s="572" t="s">
        <v>210</v>
      </c>
      <c r="P938" s="572" t="s">
        <v>214</v>
      </c>
      <c r="Q938" s="572" t="s">
        <v>215</v>
      </c>
      <c r="R938" s="572" t="s">
        <v>211</v>
      </c>
      <c r="S938" s="572" t="s">
        <v>212</v>
      </c>
      <c r="T938" s="572" t="s">
        <v>56</v>
      </c>
      <c r="U938" s="574">
        <v>286000</v>
      </c>
      <c r="V938" s="575"/>
      <c r="W938" s="572">
        <v>568200</v>
      </c>
      <c r="X938" s="576" t="s">
        <v>33</v>
      </c>
      <c r="Y938" s="576"/>
    </row>
    <row r="939" spans="1:25" s="577" customFormat="1" x14ac:dyDescent="0.25">
      <c r="A939" s="572" t="s">
        <v>4120</v>
      </c>
      <c r="B939" s="572" t="s">
        <v>4121</v>
      </c>
      <c r="C939" s="572">
        <v>3</v>
      </c>
      <c r="D939" s="572">
        <v>405451</v>
      </c>
      <c r="E939" s="572" t="s">
        <v>1131</v>
      </c>
      <c r="F939" s="572" t="s">
        <v>4122</v>
      </c>
      <c r="G939" s="572" t="s">
        <v>224</v>
      </c>
      <c r="H939" s="572" t="s">
        <v>3484</v>
      </c>
      <c r="I939" s="573">
        <v>42347</v>
      </c>
      <c r="J939" s="573">
        <v>42379</v>
      </c>
      <c r="K939" s="573">
        <v>42744</v>
      </c>
      <c r="L939" s="572" t="s">
        <v>208</v>
      </c>
      <c r="M939" s="572" t="s">
        <v>209</v>
      </c>
      <c r="N939" s="573">
        <v>42354</v>
      </c>
      <c r="O939" s="572" t="s">
        <v>210</v>
      </c>
      <c r="P939" s="572" t="s">
        <v>3484</v>
      </c>
      <c r="Q939" s="572" t="s">
        <v>349</v>
      </c>
      <c r="R939" s="572" t="s">
        <v>211</v>
      </c>
      <c r="S939" s="572" t="s">
        <v>350</v>
      </c>
      <c r="T939" s="572" t="s">
        <v>1558</v>
      </c>
      <c r="U939" s="574">
        <v>550000</v>
      </c>
      <c r="V939" s="575">
        <v>150000</v>
      </c>
      <c r="W939" s="572">
        <v>584032</v>
      </c>
      <c r="X939" s="576" t="s">
        <v>33</v>
      </c>
      <c r="Y939" s="576"/>
    </row>
    <row r="940" spans="1:25" s="577" customFormat="1" x14ac:dyDescent="0.25">
      <c r="A940" s="572" t="s">
        <v>4123</v>
      </c>
      <c r="B940" s="572" t="s">
        <v>4124</v>
      </c>
      <c r="C940" s="572">
        <v>3</v>
      </c>
      <c r="D940" s="572">
        <v>405855</v>
      </c>
      <c r="E940" s="572" t="s">
        <v>1131</v>
      </c>
      <c r="F940" s="572" t="s">
        <v>4125</v>
      </c>
      <c r="G940" s="572" t="s">
        <v>224</v>
      </c>
      <c r="H940" s="572" t="s">
        <v>3484</v>
      </c>
      <c r="I940" s="573">
        <v>42347</v>
      </c>
      <c r="J940" s="573">
        <v>42403</v>
      </c>
      <c r="K940" s="573">
        <v>42768</v>
      </c>
      <c r="L940" s="572" t="s">
        <v>208</v>
      </c>
      <c r="M940" s="572" t="s">
        <v>209</v>
      </c>
      <c r="N940" s="573">
        <v>42354</v>
      </c>
      <c r="O940" s="572" t="s">
        <v>210</v>
      </c>
      <c r="P940" s="572" t="s">
        <v>3484</v>
      </c>
      <c r="Q940" s="572" t="s">
        <v>215</v>
      </c>
      <c r="R940" s="572" t="s">
        <v>211</v>
      </c>
      <c r="S940" s="572" t="s">
        <v>350</v>
      </c>
      <c r="T940" s="572" t="s">
        <v>1641</v>
      </c>
      <c r="U940" s="574">
        <v>500000</v>
      </c>
      <c r="V940" s="575">
        <v>150000</v>
      </c>
      <c r="W940" s="572">
        <v>584032</v>
      </c>
      <c r="X940" s="576" t="s">
        <v>33</v>
      </c>
      <c r="Y940" s="576"/>
    </row>
    <row r="941" spans="1:25" s="577" customFormat="1" x14ac:dyDescent="0.25">
      <c r="A941" s="572" t="s">
        <v>4126</v>
      </c>
      <c r="B941" s="572" t="s">
        <v>4127</v>
      </c>
      <c r="C941" s="572">
        <v>3</v>
      </c>
      <c r="D941" s="572">
        <v>405876</v>
      </c>
      <c r="E941" s="572" t="s">
        <v>1131</v>
      </c>
      <c r="F941" s="572" t="s">
        <v>4128</v>
      </c>
      <c r="G941" s="572" t="s">
        <v>224</v>
      </c>
      <c r="H941" s="572" t="s">
        <v>3484</v>
      </c>
      <c r="I941" s="573">
        <v>42347</v>
      </c>
      <c r="J941" s="573">
        <v>42447</v>
      </c>
      <c r="K941" s="573">
        <v>42811</v>
      </c>
      <c r="L941" s="572" t="s">
        <v>208</v>
      </c>
      <c r="M941" s="572" t="s">
        <v>209</v>
      </c>
      <c r="N941" s="573">
        <v>42354</v>
      </c>
      <c r="O941" s="572" t="s">
        <v>210</v>
      </c>
      <c r="P941" s="572" t="s">
        <v>3484</v>
      </c>
      <c r="Q941" s="572" t="s">
        <v>349</v>
      </c>
      <c r="R941" s="572" t="s">
        <v>211</v>
      </c>
      <c r="S941" s="572" t="s">
        <v>350</v>
      </c>
      <c r="T941" s="572" t="s">
        <v>1641</v>
      </c>
      <c r="U941" s="574">
        <v>550000</v>
      </c>
      <c r="V941" s="575">
        <v>150000</v>
      </c>
      <c r="W941" s="572">
        <v>584032</v>
      </c>
      <c r="X941" s="576" t="s">
        <v>33</v>
      </c>
      <c r="Y941" s="576"/>
    </row>
    <row r="942" spans="1:25" s="577" customFormat="1" x14ac:dyDescent="0.25">
      <c r="A942" s="572" t="s">
        <v>4129</v>
      </c>
      <c r="B942" s="572" t="s">
        <v>4130</v>
      </c>
      <c r="C942" s="572">
        <v>2</v>
      </c>
      <c r="D942" s="572">
        <v>406235</v>
      </c>
      <c r="E942" s="572" t="s">
        <v>1131</v>
      </c>
      <c r="F942" s="572" t="s">
        <v>4131</v>
      </c>
      <c r="G942" s="572" t="s">
        <v>224</v>
      </c>
      <c r="H942" s="572" t="s">
        <v>3484</v>
      </c>
      <c r="I942" s="573">
        <v>42347</v>
      </c>
      <c r="J942" s="573">
        <v>42453</v>
      </c>
      <c r="K942" s="573">
        <v>42817</v>
      </c>
      <c r="L942" s="572" t="s">
        <v>208</v>
      </c>
      <c r="M942" s="572" t="s">
        <v>209</v>
      </c>
      <c r="N942" s="573">
        <v>42354</v>
      </c>
      <c r="O942" s="572" t="s">
        <v>210</v>
      </c>
      <c r="P942" s="572" t="s">
        <v>3484</v>
      </c>
      <c r="Q942" s="572" t="s">
        <v>349</v>
      </c>
      <c r="R942" s="572" t="s">
        <v>211</v>
      </c>
      <c r="S942" s="572" t="s">
        <v>350</v>
      </c>
      <c r="T942" s="572" t="s">
        <v>1558</v>
      </c>
      <c r="U942" s="574">
        <v>450000</v>
      </c>
      <c r="V942" s="575">
        <v>150000</v>
      </c>
      <c r="W942" s="572">
        <v>584032</v>
      </c>
      <c r="X942" s="576" t="s">
        <v>33</v>
      </c>
      <c r="Y942" s="576"/>
    </row>
    <row r="943" spans="1:25" s="577" customFormat="1" x14ac:dyDescent="0.25">
      <c r="A943" s="572" t="s">
        <v>4132</v>
      </c>
      <c r="B943" s="572" t="s">
        <v>4133</v>
      </c>
      <c r="C943" s="572">
        <v>1</v>
      </c>
      <c r="D943" s="572">
        <v>406943</v>
      </c>
      <c r="E943" s="572" t="s">
        <v>1131</v>
      </c>
      <c r="F943" s="572" t="s">
        <v>4134</v>
      </c>
      <c r="G943" s="572" t="s">
        <v>224</v>
      </c>
      <c r="H943" s="572" t="s">
        <v>3484</v>
      </c>
      <c r="I943" s="573">
        <v>42341</v>
      </c>
      <c r="J943" s="573">
        <v>42370</v>
      </c>
      <c r="K943" s="573">
        <v>42643</v>
      </c>
      <c r="L943" s="572" t="s">
        <v>208</v>
      </c>
      <c r="M943" s="572" t="s">
        <v>209</v>
      </c>
      <c r="N943" s="573">
        <v>42354</v>
      </c>
      <c r="O943" s="572" t="s">
        <v>210</v>
      </c>
      <c r="P943" s="572" t="s">
        <v>3484</v>
      </c>
      <c r="Q943" s="572" t="s">
        <v>1857</v>
      </c>
      <c r="R943" s="572" t="s">
        <v>1857</v>
      </c>
      <c r="S943" s="572" t="s">
        <v>350</v>
      </c>
      <c r="T943" s="572" t="s">
        <v>1558</v>
      </c>
      <c r="U943" s="574">
        <v>66200</v>
      </c>
      <c r="V943" s="575">
        <v>19200</v>
      </c>
      <c r="W943" s="572">
        <v>584032</v>
      </c>
      <c r="X943" s="576" t="s">
        <v>33</v>
      </c>
      <c r="Y943" s="576"/>
    </row>
    <row r="944" spans="1:25" s="577" customFormat="1" x14ac:dyDescent="0.25">
      <c r="A944" s="572" t="s">
        <v>4135</v>
      </c>
      <c r="B944" s="572" t="s">
        <v>4136</v>
      </c>
      <c r="C944" s="572">
        <v>1</v>
      </c>
      <c r="D944" s="572"/>
      <c r="E944" s="572" t="s">
        <v>1131</v>
      </c>
      <c r="F944" s="572" t="s">
        <v>4137</v>
      </c>
      <c r="G944" s="572" t="s">
        <v>224</v>
      </c>
      <c r="H944" s="572" t="s">
        <v>3484</v>
      </c>
      <c r="I944" s="573">
        <v>42341</v>
      </c>
      <c r="J944" s="573">
        <v>42370</v>
      </c>
      <c r="K944" s="573">
        <v>42643</v>
      </c>
      <c r="L944" s="572" t="s">
        <v>208</v>
      </c>
      <c r="M944" s="572" t="s">
        <v>209</v>
      </c>
      <c r="N944" s="573">
        <v>42354</v>
      </c>
      <c r="O944" s="572" t="s">
        <v>210</v>
      </c>
      <c r="P944" s="572" t="s">
        <v>3484</v>
      </c>
      <c r="Q944" s="572" t="s">
        <v>1857</v>
      </c>
      <c r="R944" s="572" t="s">
        <v>1857</v>
      </c>
      <c r="S944" s="572" t="s">
        <v>350</v>
      </c>
      <c r="T944" s="572" t="s">
        <v>1558</v>
      </c>
      <c r="U944" s="574">
        <v>338800</v>
      </c>
      <c r="V944" s="575">
        <v>172800</v>
      </c>
      <c r="W944" s="572">
        <v>584032</v>
      </c>
      <c r="X944" s="576" t="s">
        <v>33</v>
      </c>
      <c r="Y944" s="576"/>
    </row>
    <row r="945" spans="1:25" s="577" customFormat="1" x14ac:dyDescent="0.25">
      <c r="A945" s="572" t="s">
        <v>4138</v>
      </c>
      <c r="B945" s="572" t="s">
        <v>4139</v>
      </c>
      <c r="C945" s="572">
        <v>1</v>
      </c>
      <c r="D945" s="572">
        <v>407246</v>
      </c>
      <c r="E945" s="572" t="s">
        <v>1131</v>
      </c>
      <c r="F945" s="572" t="s">
        <v>4140</v>
      </c>
      <c r="G945" s="572" t="s">
        <v>224</v>
      </c>
      <c r="H945" s="572" t="s">
        <v>3484</v>
      </c>
      <c r="I945" s="573">
        <v>42341</v>
      </c>
      <c r="J945" s="573">
        <v>42370</v>
      </c>
      <c r="K945" s="573">
        <v>42643</v>
      </c>
      <c r="L945" s="572" t="s">
        <v>208</v>
      </c>
      <c r="M945" s="572" t="s">
        <v>209</v>
      </c>
      <c r="N945" s="573">
        <v>42354</v>
      </c>
      <c r="O945" s="572" t="s">
        <v>210</v>
      </c>
      <c r="P945" s="572" t="s">
        <v>3484</v>
      </c>
      <c r="Q945" s="572" t="s">
        <v>1857</v>
      </c>
      <c r="R945" s="572" t="s">
        <v>1857</v>
      </c>
      <c r="S945" s="572" t="s">
        <v>350</v>
      </c>
      <c r="T945" s="572" t="s">
        <v>1558</v>
      </c>
      <c r="U945" s="574">
        <v>99600</v>
      </c>
      <c r="V945" s="575">
        <v>57600</v>
      </c>
      <c r="W945" s="572">
        <v>584032</v>
      </c>
      <c r="X945" s="576" t="s">
        <v>33</v>
      </c>
      <c r="Y945" s="576"/>
    </row>
    <row r="946" spans="1:25" s="577" customFormat="1" x14ac:dyDescent="0.25">
      <c r="A946" s="572" t="s">
        <v>4141</v>
      </c>
      <c r="B946" s="572" t="s">
        <v>4142</v>
      </c>
      <c r="C946" s="572">
        <v>1</v>
      </c>
      <c r="D946" s="572"/>
      <c r="E946" s="572" t="s">
        <v>1131</v>
      </c>
      <c r="F946" s="572" t="s">
        <v>4143</v>
      </c>
      <c r="G946" s="572" t="s">
        <v>224</v>
      </c>
      <c r="H946" s="572" t="s">
        <v>3484</v>
      </c>
      <c r="I946" s="573">
        <v>42342</v>
      </c>
      <c r="J946" s="573">
        <v>42370</v>
      </c>
      <c r="K946" s="573">
        <v>42643</v>
      </c>
      <c r="L946" s="572" t="s">
        <v>208</v>
      </c>
      <c r="M946" s="572" t="s">
        <v>209</v>
      </c>
      <c r="N946" s="573">
        <v>42354</v>
      </c>
      <c r="O946" s="572" t="s">
        <v>210</v>
      </c>
      <c r="P946" s="572" t="s">
        <v>3484</v>
      </c>
      <c r="Q946" s="572" t="s">
        <v>1857</v>
      </c>
      <c r="R946" s="572" t="s">
        <v>1857</v>
      </c>
      <c r="S946" s="572" t="s">
        <v>350</v>
      </c>
      <c r="T946" s="572" t="s">
        <v>1558</v>
      </c>
      <c r="U946" s="574">
        <v>194000</v>
      </c>
      <c r="V946" s="575">
        <v>96000</v>
      </c>
      <c r="W946" s="572">
        <v>584032</v>
      </c>
      <c r="X946" s="576" t="s">
        <v>33</v>
      </c>
      <c r="Y946" s="576"/>
    </row>
    <row r="947" spans="1:25" s="577" customFormat="1" x14ac:dyDescent="0.25">
      <c r="A947" s="572" t="s">
        <v>4144</v>
      </c>
      <c r="B947" s="572" t="s">
        <v>4145</v>
      </c>
      <c r="C947" s="572">
        <v>1</v>
      </c>
      <c r="D947" s="572"/>
      <c r="E947" s="572" t="s">
        <v>1131</v>
      </c>
      <c r="F947" s="572" t="s">
        <v>4146</v>
      </c>
      <c r="G947" s="572" t="s">
        <v>224</v>
      </c>
      <c r="H947" s="572" t="s">
        <v>3484</v>
      </c>
      <c r="I947" s="573">
        <v>42342</v>
      </c>
      <c r="J947" s="573">
        <v>42370</v>
      </c>
      <c r="K947" s="573">
        <v>42582</v>
      </c>
      <c r="L947" s="572" t="s">
        <v>208</v>
      </c>
      <c r="M947" s="572" t="s">
        <v>209</v>
      </c>
      <c r="N947" s="573">
        <v>42354</v>
      </c>
      <c r="O947" s="572" t="s">
        <v>210</v>
      </c>
      <c r="P947" s="572" t="s">
        <v>3484</v>
      </c>
      <c r="Q947" s="572" t="s">
        <v>1857</v>
      </c>
      <c r="R947" s="572" t="s">
        <v>1857</v>
      </c>
      <c r="S947" s="572" t="s">
        <v>350</v>
      </c>
      <c r="T947" s="572" t="s">
        <v>1558</v>
      </c>
      <c r="U947" s="574">
        <v>115900</v>
      </c>
      <c r="V947" s="575">
        <v>70400</v>
      </c>
      <c r="W947" s="572">
        <v>584032</v>
      </c>
      <c r="X947" s="576" t="s">
        <v>33</v>
      </c>
      <c r="Y947" s="576"/>
    </row>
    <row r="948" spans="1:25" s="577" customFormat="1" x14ac:dyDescent="0.25">
      <c r="A948" s="572" t="s">
        <v>4147</v>
      </c>
      <c r="B948" s="572" t="s">
        <v>3482</v>
      </c>
      <c r="C948" s="572">
        <v>1</v>
      </c>
      <c r="D948" s="572">
        <v>407473</v>
      </c>
      <c r="E948" s="572" t="s">
        <v>1131</v>
      </c>
      <c r="F948" s="572" t="s">
        <v>4148</v>
      </c>
      <c r="G948" s="572" t="s">
        <v>224</v>
      </c>
      <c r="H948" s="572" t="s">
        <v>3484</v>
      </c>
      <c r="I948" s="573">
        <v>42345</v>
      </c>
      <c r="J948" s="573">
        <v>42370</v>
      </c>
      <c r="K948" s="573">
        <v>42643</v>
      </c>
      <c r="L948" s="572" t="s">
        <v>208</v>
      </c>
      <c r="M948" s="572" t="s">
        <v>209</v>
      </c>
      <c r="N948" s="573">
        <v>42354</v>
      </c>
      <c r="O948" s="572" t="s">
        <v>210</v>
      </c>
      <c r="P948" s="572" t="s">
        <v>3484</v>
      </c>
      <c r="Q948" s="572" t="s">
        <v>215</v>
      </c>
      <c r="R948" s="572" t="s">
        <v>1857</v>
      </c>
      <c r="S948" s="572" t="s">
        <v>350</v>
      </c>
      <c r="T948" s="572" t="s">
        <v>1558</v>
      </c>
      <c r="U948" s="574">
        <v>134400</v>
      </c>
      <c r="V948" s="575">
        <v>96000</v>
      </c>
      <c r="W948" s="572">
        <v>584032</v>
      </c>
      <c r="X948" s="576" t="s">
        <v>33</v>
      </c>
      <c r="Y948" s="576"/>
    </row>
    <row r="949" spans="1:25" s="577" customFormat="1" x14ac:dyDescent="0.25">
      <c r="A949" s="572" t="s">
        <v>4149</v>
      </c>
      <c r="B949" s="572" t="s">
        <v>4150</v>
      </c>
      <c r="C949" s="572">
        <v>4</v>
      </c>
      <c r="D949" s="572">
        <v>404995</v>
      </c>
      <c r="E949" s="572" t="s">
        <v>1131</v>
      </c>
      <c r="F949" s="572" t="s">
        <v>4151</v>
      </c>
      <c r="G949" s="572" t="s">
        <v>224</v>
      </c>
      <c r="H949" s="572" t="s">
        <v>3484</v>
      </c>
      <c r="I949" s="573">
        <v>42346</v>
      </c>
      <c r="J949" s="573">
        <v>42379</v>
      </c>
      <c r="K949" s="573">
        <v>42744</v>
      </c>
      <c r="L949" s="572" t="s">
        <v>208</v>
      </c>
      <c r="M949" s="572" t="s">
        <v>209</v>
      </c>
      <c r="N949" s="573">
        <v>42354</v>
      </c>
      <c r="O949" s="572" t="s">
        <v>210</v>
      </c>
      <c r="P949" s="572" t="s">
        <v>3484</v>
      </c>
      <c r="Q949" s="572" t="s">
        <v>215</v>
      </c>
      <c r="R949" s="572" t="s">
        <v>211</v>
      </c>
      <c r="S949" s="572" t="s">
        <v>350</v>
      </c>
      <c r="T949" s="572" t="s">
        <v>1558</v>
      </c>
      <c r="U949" s="574">
        <v>660000</v>
      </c>
      <c r="V949" s="575">
        <v>150000</v>
      </c>
      <c r="W949" s="572">
        <v>584032</v>
      </c>
      <c r="X949" s="576" t="s">
        <v>33</v>
      </c>
      <c r="Y949" s="576"/>
    </row>
    <row r="950" spans="1:25" s="577" customFormat="1" x14ac:dyDescent="0.25">
      <c r="A950" s="572" t="s">
        <v>4152</v>
      </c>
      <c r="B950" s="572" t="s">
        <v>4153</v>
      </c>
      <c r="C950" s="572">
        <v>2</v>
      </c>
      <c r="D950" s="572"/>
      <c r="E950" s="572" t="s">
        <v>4154</v>
      </c>
      <c r="F950" s="572" t="s">
        <v>4155</v>
      </c>
      <c r="G950" s="572" t="s">
        <v>577</v>
      </c>
      <c r="H950" s="572" t="s">
        <v>757</v>
      </c>
      <c r="I950" s="573">
        <v>42318</v>
      </c>
      <c r="J950" s="573">
        <v>42339</v>
      </c>
      <c r="K950" s="573">
        <v>42704</v>
      </c>
      <c r="L950" s="572" t="s">
        <v>208</v>
      </c>
      <c r="M950" s="572" t="s">
        <v>209</v>
      </c>
      <c r="N950" s="573">
        <v>42354</v>
      </c>
      <c r="O950" s="572" t="s">
        <v>210</v>
      </c>
      <c r="P950" s="572" t="s">
        <v>3690</v>
      </c>
      <c r="Q950" s="572" t="s">
        <v>215</v>
      </c>
      <c r="R950" s="572" t="s">
        <v>211</v>
      </c>
      <c r="S950" s="572" t="s">
        <v>212</v>
      </c>
      <c r="T950" s="572" t="s">
        <v>56</v>
      </c>
      <c r="U950" s="574">
        <v>140000</v>
      </c>
      <c r="V950" s="575"/>
      <c r="W950" s="572"/>
      <c r="X950" s="576" t="s">
        <v>33</v>
      </c>
      <c r="Y950" s="576"/>
    </row>
    <row r="951" spans="1:25" s="577" customFormat="1" x14ac:dyDescent="0.25">
      <c r="A951" s="572" t="s">
        <v>4156</v>
      </c>
      <c r="B951" s="572" t="s">
        <v>4157</v>
      </c>
      <c r="C951" s="572">
        <v>0</v>
      </c>
      <c r="D951" s="572"/>
      <c r="E951" s="572" t="s">
        <v>4158</v>
      </c>
      <c r="F951" s="572" t="s">
        <v>4159</v>
      </c>
      <c r="G951" s="572" t="s">
        <v>224</v>
      </c>
      <c r="H951" s="572" t="s">
        <v>3492</v>
      </c>
      <c r="I951" s="573">
        <v>42327</v>
      </c>
      <c r="J951" s="573">
        <v>42339</v>
      </c>
      <c r="K951" s="573">
        <v>43160</v>
      </c>
      <c r="L951" s="572" t="s">
        <v>208</v>
      </c>
      <c r="M951" s="572" t="s">
        <v>209</v>
      </c>
      <c r="N951" s="573">
        <v>42354</v>
      </c>
      <c r="O951" s="572" t="s">
        <v>210</v>
      </c>
      <c r="P951" s="572" t="s">
        <v>3492</v>
      </c>
      <c r="Q951" s="572" t="s">
        <v>215</v>
      </c>
      <c r="R951" s="572" t="s">
        <v>211</v>
      </c>
      <c r="S951" s="572" t="s">
        <v>4431</v>
      </c>
      <c r="T951" s="572" t="s">
        <v>56</v>
      </c>
      <c r="U951" s="574">
        <v>250000</v>
      </c>
      <c r="V951" s="575"/>
      <c r="W951" s="572">
        <v>19686</v>
      </c>
      <c r="X951" s="576" t="s">
        <v>33</v>
      </c>
      <c r="Y951" s="576"/>
    </row>
    <row r="952" spans="1:25" s="577" customFormat="1" x14ac:dyDescent="0.25">
      <c r="A952" s="572" t="s">
        <v>4160</v>
      </c>
      <c r="B952" s="572">
        <v>810901</v>
      </c>
      <c r="C952" s="572">
        <v>3</v>
      </c>
      <c r="D952" s="572">
        <v>406159</v>
      </c>
      <c r="E952" s="572" t="s">
        <v>4161</v>
      </c>
      <c r="F952" s="572" t="s">
        <v>4162</v>
      </c>
      <c r="G952" s="572" t="s">
        <v>236</v>
      </c>
      <c r="H952" s="572" t="s">
        <v>3484</v>
      </c>
      <c r="I952" s="573">
        <v>42345</v>
      </c>
      <c r="J952" s="573">
        <v>42370</v>
      </c>
      <c r="K952" s="573">
        <v>42613</v>
      </c>
      <c r="L952" s="572" t="s">
        <v>208</v>
      </c>
      <c r="M952" s="572" t="s">
        <v>209</v>
      </c>
      <c r="N952" s="573">
        <v>42354</v>
      </c>
      <c r="O952" s="572" t="s">
        <v>210</v>
      </c>
      <c r="P952" s="572" t="s">
        <v>3484</v>
      </c>
      <c r="Q952" s="572" t="s">
        <v>349</v>
      </c>
      <c r="R952" s="572" t="s">
        <v>211</v>
      </c>
      <c r="S952" s="572" t="s">
        <v>350</v>
      </c>
      <c r="T952" s="572" t="s">
        <v>1641</v>
      </c>
      <c r="U952" s="574">
        <v>600000</v>
      </c>
      <c r="V952" s="575">
        <v>150000</v>
      </c>
      <c r="W952" s="572">
        <v>175409</v>
      </c>
      <c r="X952" s="576" t="s">
        <v>33</v>
      </c>
      <c r="Y952" s="576"/>
    </row>
    <row r="953" spans="1:25" s="577" customFormat="1" x14ac:dyDescent="0.25">
      <c r="A953" s="572" t="s">
        <v>4163</v>
      </c>
      <c r="B953" s="572" t="s">
        <v>4164</v>
      </c>
      <c r="C953" s="572">
        <v>0</v>
      </c>
      <c r="D953" s="572"/>
      <c r="E953" s="572" t="s">
        <v>4165</v>
      </c>
      <c r="F953" s="572" t="s">
        <v>4166</v>
      </c>
      <c r="G953" s="572" t="s">
        <v>224</v>
      </c>
      <c r="H953" s="572" t="s">
        <v>3492</v>
      </c>
      <c r="I953" s="573">
        <v>42334</v>
      </c>
      <c r="J953" s="573">
        <v>42339</v>
      </c>
      <c r="K953" s="573">
        <v>44146</v>
      </c>
      <c r="L953" s="572" t="s">
        <v>208</v>
      </c>
      <c r="M953" s="572" t="s">
        <v>209</v>
      </c>
      <c r="N953" s="573">
        <v>42354</v>
      </c>
      <c r="O953" s="572" t="s">
        <v>210</v>
      </c>
      <c r="P953" s="572" t="s">
        <v>3492</v>
      </c>
      <c r="Q953" s="572" t="s">
        <v>349</v>
      </c>
      <c r="R953" s="572" t="s">
        <v>211</v>
      </c>
      <c r="S953" s="572" t="s">
        <v>4431</v>
      </c>
      <c r="T953" s="572" t="s">
        <v>1636</v>
      </c>
      <c r="U953" s="574">
        <v>5000000</v>
      </c>
      <c r="V953" s="575"/>
      <c r="W953" s="572">
        <v>67319</v>
      </c>
      <c r="X953" s="576" t="s">
        <v>33</v>
      </c>
      <c r="Y953" s="576"/>
    </row>
    <row r="954" spans="1:25" s="577" customFormat="1" x14ac:dyDescent="0.25">
      <c r="A954" s="572" t="s">
        <v>4167</v>
      </c>
      <c r="B954" s="572" t="s">
        <v>1399</v>
      </c>
      <c r="C954" s="572">
        <v>1</v>
      </c>
      <c r="D954" s="572"/>
      <c r="E954" s="572" t="s">
        <v>1398</v>
      </c>
      <c r="F954" s="572" t="s">
        <v>4168</v>
      </c>
      <c r="G954" s="572" t="s">
        <v>224</v>
      </c>
      <c r="H954" s="572" t="s">
        <v>1393</v>
      </c>
      <c r="I954" s="573">
        <v>42328</v>
      </c>
      <c r="J954" s="573">
        <v>42339</v>
      </c>
      <c r="K954" s="573">
        <v>43190</v>
      </c>
      <c r="L954" s="572" t="s">
        <v>208</v>
      </c>
      <c r="M954" s="572" t="s">
        <v>209</v>
      </c>
      <c r="N954" s="573">
        <v>42353</v>
      </c>
      <c r="O954" s="572" t="s">
        <v>210</v>
      </c>
      <c r="P954" s="572" t="s">
        <v>1393</v>
      </c>
      <c r="Q954" s="572" t="s">
        <v>215</v>
      </c>
      <c r="R954" s="572" t="s">
        <v>211</v>
      </c>
      <c r="S954" s="572" t="s">
        <v>212</v>
      </c>
      <c r="T954" s="572" t="s">
        <v>463</v>
      </c>
      <c r="U954" s="574">
        <v>12000000</v>
      </c>
      <c r="V954" s="575">
        <v>6000000</v>
      </c>
      <c r="W954" s="572">
        <v>4962</v>
      </c>
      <c r="X954" s="576" t="s">
        <v>33</v>
      </c>
      <c r="Y954" s="576"/>
    </row>
    <row r="955" spans="1:25" s="577" customFormat="1" x14ac:dyDescent="0.25">
      <c r="A955" s="572" t="s">
        <v>4169</v>
      </c>
      <c r="B955" s="572" t="s">
        <v>4170</v>
      </c>
      <c r="C955" s="572">
        <v>0</v>
      </c>
      <c r="D955" s="572"/>
      <c r="E955" s="572" t="s">
        <v>4171</v>
      </c>
      <c r="F955" s="572" t="s">
        <v>4172</v>
      </c>
      <c r="G955" s="572" t="s">
        <v>224</v>
      </c>
      <c r="H955" s="572" t="s">
        <v>1393</v>
      </c>
      <c r="I955" s="573">
        <v>42304</v>
      </c>
      <c r="J955" s="573">
        <v>42309</v>
      </c>
      <c r="K955" s="573">
        <v>42674</v>
      </c>
      <c r="L955" s="572" t="s">
        <v>208</v>
      </c>
      <c r="M955" s="572" t="s">
        <v>209</v>
      </c>
      <c r="N955" s="573">
        <v>42353</v>
      </c>
      <c r="O955" s="572" t="s">
        <v>210</v>
      </c>
      <c r="P955" s="572" t="s">
        <v>1393</v>
      </c>
      <c r="Q955" s="572" t="s">
        <v>215</v>
      </c>
      <c r="R955" s="572" t="s">
        <v>211</v>
      </c>
      <c r="S955" s="572" t="s">
        <v>350</v>
      </c>
      <c r="T955" s="572" t="s">
        <v>1636</v>
      </c>
      <c r="U955" s="574">
        <v>6000</v>
      </c>
      <c r="V955" s="575"/>
      <c r="W955" s="572">
        <v>14929</v>
      </c>
      <c r="X955" s="576" t="s">
        <v>33</v>
      </c>
      <c r="Y955" s="576"/>
    </row>
    <row r="956" spans="1:25" s="577" customFormat="1" x14ac:dyDescent="0.25">
      <c r="A956" s="572" t="s">
        <v>4173</v>
      </c>
      <c r="B956" s="572">
        <v>3073</v>
      </c>
      <c r="C956" s="572">
        <v>4</v>
      </c>
      <c r="D956" s="572">
        <v>3073</v>
      </c>
      <c r="E956" s="572" t="s">
        <v>4171</v>
      </c>
      <c r="F956" s="572" t="s">
        <v>4174</v>
      </c>
      <c r="G956" s="572" t="s">
        <v>240</v>
      </c>
      <c r="H956" s="572" t="s">
        <v>1393</v>
      </c>
      <c r="I956" s="573">
        <v>42320</v>
      </c>
      <c r="J956" s="573">
        <v>41368</v>
      </c>
      <c r="K956" s="573">
        <v>42460</v>
      </c>
      <c r="L956" s="572" t="s">
        <v>208</v>
      </c>
      <c r="M956" s="572" t="s">
        <v>209</v>
      </c>
      <c r="N956" s="573">
        <v>42353</v>
      </c>
      <c r="O956" s="572" t="s">
        <v>210</v>
      </c>
      <c r="P956" s="572" t="s">
        <v>1393</v>
      </c>
      <c r="Q956" s="572" t="s">
        <v>211</v>
      </c>
      <c r="R956" s="572" t="s">
        <v>363</v>
      </c>
      <c r="S956" s="572" t="s">
        <v>355</v>
      </c>
      <c r="T956" s="572" t="s">
        <v>56</v>
      </c>
      <c r="U956" s="574">
        <v>85000000</v>
      </c>
      <c r="V956" s="575"/>
      <c r="W956" s="572">
        <v>14929</v>
      </c>
      <c r="X956" s="576" t="s">
        <v>33</v>
      </c>
      <c r="Y956" s="576"/>
    </row>
    <row r="957" spans="1:25" s="577" customFormat="1" x14ac:dyDescent="0.25">
      <c r="A957" s="572" t="s">
        <v>4175</v>
      </c>
      <c r="B957" s="572">
        <v>402951</v>
      </c>
      <c r="C957" s="572">
        <v>5</v>
      </c>
      <c r="D957" s="572">
        <v>402951</v>
      </c>
      <c r="E957" s="572" t="s">
        <v>4176</v>
      </c>
      <c r="F957" s="572" t="s">
        <v>4177</v>
      </c>
      <c r="G957" s="572" t="s">
        <v>240</v>
      </c>
      <c r="H957" s="572" t="s">
        <v>634</v>
      </c>
      <c r="I957" s="573">
        <v>42346</v>
      </c>
      <c r="J957" s="573">
        <v>42401</v>
      </c>
      <c r="K957" s="573">
        <v>42490</v>
      </c>
      <c r="L957" s="572" t="s">
        <v>208</v>
      </c>
      <c r="M957" s="572" t="s">
        <v>209</v>
      </c>
      <c r="N957" s="573">
        <v>42353</v>
      </c>
      <c r="O957" s="572" t="s">
        <v>210</v>
      </c>
      <c r="P957" s="572" t="s">
        <v>634</v>
      </c>
      <c r="Q957" s="572" t="s">
        <v>215</v>
      </c>
      <c r="R957" s="572" t="s">
        <v>211</v>
      </c>
      <c r="S957" s="572" t="s">
        <v>350</v>
      </c>
      <c r="T957" s="572" t="s">
        <v>56</v>
      </c>
      <c r="U957" s="574">
        <v>3335000</v>
      </c>
      <c r="V957" s="575"/>
      <c r="W957" s="572">
        <v>67137</v>
      </c>
      <c r="X957" s="576" t="s">
        <v>33</v>
      </c>
      <c r="Y957" s="576"/>
    </row>
    <row r="958" spans="1:25" s="577" customFormat="1" x14ac:dyDescent="0.25">
      <c r="A958" s="572" t="s">
        <v>4178</v>
      </c>
      <c r="B958" s="572" t="s">
        <v>4179</v>
      </c>
      <c r="C958" s="572">
        <v>0</v>
      </c>
      <c r="D958" s="572"/>
      <c r="E958" s="572" t="s">
        <v>2511</v>
      </c>
      <c r="F958" s="572" t="s">
        <v>4180</v>
      </c>
      <c r="G958" s="572" t="s">
        <v>224</v>
      </c>
      <c r="H958" s="572" t="s">
        <v>1393</v>
      </c>
      <c r="I958" s="573">
        <v>42341</v>
      </c>
      <c r="J958" s="573">
        <v>42307</v>
      </c>
      <c r="K958" s="573">
        <v>42369</v>
      </c>
      <c r="L958" s="572" t="s">
        <v>208</v>
      </c>
      <c r="M958" s="572" t="s">
        <v>209</v>
      </c>
      <c r="N958" s="573">
        <v>42353</v>
      </c>
      <c r="O958" s="572" t="s">
        <v>210</v>
      </c>
      <c r="P958" s="572" t="s">
        <v>1393</v>
      </c>
      <c r="Q958" s="572" t="s">
        <v>215</v>
      </c>
      <c r="R958" s="572" t="s">
        <v>211</v>
      </c>
      <c r="S958" s="572" t="s">
        <v>212</v>
      </c>
      <c r="T958" s="572" t="s">
        <v>56</v>
      </c>
      <c r="U958" s="574">
        <v>1000000</v>
      </c>
      <c r="V958" s="575"/>
      <c r="W958" s="572"/>
      <c r="X958" s="576" t="s">
        <v>33</v>
      </c>
      <c r="Y958" s="576"/>
    </row>
    <row r="959" spans="1:25" s="577" customFormat="1" x14ac:dyDescent="0.25">
      <c r="A959" s="572" t="s">
        <v>4181</v>
      </c>
      <c r="B959" s="572" t="s">
        <v>4182</v>
      </c>
      <c r="C959" s="572">
        <v>0</v>
      </c>
      <c r="D959" s="572">
        <v>407503</v>
      </c>
      <c r="E959" s="572" t="s">
        <v>4066</v>
      </c>
      <c r="F959" s="572" t="s">
        <v>4183</v>
      </c>
      <c r="G959" s="572" t="s">
        <v>224</v>
      </c>
      <c r="H959" s="572" t="s">
        <v>225</v>
      </c>
      <c r="I959" s="573">
        <v>42312</v>
      </c>
      <c r="J959" s="573">
        <v>42312</v>
      </c>
      <c r="K959" s="573">
        <v>42338</v>
      </c>
      <c r="L959" s="572" t="s">
        <v>208</v>
      </c>
      <c r="M959" s="572" t="s">
        <v>209</v>
      </c>
      <c r="N959" s="573">
        <v>42353</v>
      </c>
      <c r="O959" s="572" t="s">
        <v>210</v>
      </c>
      <c r="P959" s="572" t="s">
        <v>225</v>
      </c>
      <c r="Q959" s="572" t="s">
        <v>215</v>
      </c>
      <c r="R959" s="572" t="s">
        <v>211</v>
      </c>
      <c r="S959" s="572" t="s">
        <v>350</v>
      </c>
      <c r="T959" s="572" t="s">
        <v>3525</v>
      </c>
      <c r="U959" s="574">
        <v>72069.5</v>
      </c>
      <c r="V959" s="575"/>
      <c r="W959" s="572">
        <v>144140</v>
      </c>
      <c r="X959" s="576" t="s">
        <v>33</v>
      </c>
      <c r="Y959" s="576"/>
    </row>
    <row r="960" spans="1:25" s="577" customFormat="1" x14ac:dyDescent="0.25">
      <c r="A960" s="572" t="s">
        <v>4184</v>
      </c>
      <c r="B960" s="572" t="s">
        <v>4185</v>
      </c>
      <c r="C960" s="572">
        <v>0</v>
      </c>
      <c r="D960" s="572">
        <v>407558</v>
      </c>
      <c r="E960" s="572" t="s">
        <v>4066</v>
      </c>
      <c r="F960" s="572" t="s">
        <v>4186</v>
      </c>
      <c r="G960" s="572" t="s">
        <v>224</v>
      </c>
      <c r="H960" s="572" t="s">
        <v>225</v>
      </c>
      <c r="I960" s="573">
        <v>42341</v>
      </c>
      <c r="J960" s="573">
        <v>42341</v>
      </c>
      <c r="K960" s="573">
        <v>43073</v>
      </c>
      <c r="L960" s="572" t="s">
        <v>208</v>
      </c>
      <c r="M960" s="572" t="s">
        <v>209</v>
      </c>
      <c r="N960" s="573">
        <v>42353</v>
      </c>
      <c r="O960" s="572" t="s">
        <v>210</v>
      </c>
      <c r="P960" s="572" t="s">
        <v>225</v>
      </c>
      <c r="Q960" s="572" t="s">
        <v>215</v>
      </c>
      <c r="R960" s="572" t="s">
        <v>211</v>
      </c>
      <c r="S960" s="572" t="s">
        <v>355</v>
      </c>
      <c r="T960" s="572" t="s">
        <v>3525</v>
      </c>
      <c r="U960" s="572">
        <v>0</v>
      </c>
      <c r="V960" s="575"/>
      <c r="W960" s="572">
        <v>144140</v>
      </c>
      <c r="X960" s="576" t="s">
        <v>33</v>
      </c>
      <c r="Y960" s="576"/>
    </row>
    <row r="961" spans="1:25" s="577" customFormat="1" x14ac:dyDescent="0.25">
      <c r="A961" s="572" t="s">
        <v>4187</v>
      </c>
      <c r="B961" s="572" t="s">
        <v>4188</v>
      </c>
      <c r="C961" s="572">
        <v>1</v>
      </c>
      <c r="D961" s="572"/>
      <c r="E961" s="572" t="s">
        <v>3086</v>
      </c>
      <c r="F961" s="572" t="s">
        <v>4189</v>
      </c>
      <c r="G961" s="572" t="s">
        <v>213</v>
      </c>
      <c r="H961" s="572" t="s">
        <v>214</v>
      </c>
      <c r="I961" s="573">
        <v>42312</v>
      </c>
      <c r="J961" s="573">
        <v>42369</v>
      </c>
      <c r="K961" s="573">
        <v>42704</v>
      </c>
      <c r="L961" s="572" t="s">
        <v>208</v>
      </c>
      <c r="M961" s="572" t="s">
        <v>209</v>
      </c>
      <c r="N961" s="573">
        <v>42353</v>
      </c>
      <c r="O961" s="572" t="s">
        <v>210</v>
      </c>
      <c r="P961" s="572" t="s">
        <v>214</v>
      </c>
      <c r="Q961" s="572" t="s">
        <v>215</v>
      </c>
      <c r="R961" s="572" t="s">
        <v>211</v>
      </c>
      <c r="S961" s="572" t="s">
        <v>212</v>
      </c>
      <c r="T961" s="572" t="s">
        <v>56</v>
      </c>
      <c r="U961" s="572">
        <v>0</v>
      </c>
      <c r="V961" s="575"/>
      <c r="W961" s="572">
        <v>235950</v>
      </c>
      <c r="X961" s="576" t="s">
        <v>33</v>
      </c>
      <c r="Y961" s="576"/>
    </row>
    <row r="962" spans="1:25" s="577" customFormat="1" x14ac:dyDescent="0.25">
      <c r="A962" s="572" t="s">
        <v>4190</v>
      </c>
      <c r="B962" s="572">
        <v>816430</v>
      </c>
      <c r="C962" s="572">
        <v>0</v>
      </c>
      <c r="D962" s="572"/>
      <c r="E962" s="572" t="s">
        <v>3651</v>
      </c>
      <c r="F962" s="572" t="s">
        <v>3753</v>
      </c>
      <c r="G962" s="572" t="s">
        <v>462</v>
      </c>
      <c r="H962" s="572" t="s">
        <v>225</v>
      </c>
      <c r="I962" s="573">
        <v>42310</v>
      </c>
      <c r="J962" s="573">
        <v>42310</v>
      </c>
      <c r="K962" s="573">
        <v>44137</v>
      </c>
      <c r="L962" s="572" t="s">
        <v>208</v>
      </c>
      <c r="M962" s="572" t="s">
        <v>209</v>
      </c>
      <c r="N962" s="573">
        <v>42353</v>
      </c>
      <c r="O962" s="572" t="s">
        <v>210</v>
      </c>
      <c r="P962" s="572" t="s">
        <v>225</v>
      </c>
      <c r="Q962" s="572" t="s">
        <v>215</v>
      </c>
      <c r="R962" s="572" t="s">
        <v>211</v>
      </c>
      <c r="S962" s="572" t="s">
        <v>355</v>
      </c>
      <c r="T962" s="572" t="s">
        <v>56</v>
      </c>
      <c r="U962" s="572">
        <v>0</v>
      </c>
      <c r="V962" s="575"/>
      <c r="W962" s="572">
        <v>54222</v>
      </c>
      <c r="X962" s="576" t="s">
        <v>33</v>
      </c>
      <c r="Y962" s="576"/>
    </row>
    <row r="963" spans="1:25" s="577" customFormat="1" x14ac:dyDescent="0.25">
      <c r="A963" s="572" t="s">
        <v>4191</v>
      </c>
      <c r="B963" s="572">
        <v>816568</v>
      </c>
      <c r="C963" s="572">
        <v>0</v>
      </c>
      <c r="D963" s="572"/>
      <c r="E963" s="572" t="s">
        <v>4192</v>
      </c>
      <c r="F963" s="572" t="s">
        <v>4193</v>
      </c>
      <c r="G963" s="572" t="s">
        <v>462</v>
      </c>
      <c r="H963" s="572" t="s">
        <v>225</v>
      </c>
      <c r="I963" s="573">
        <v>42325</v>
      </c>
      <c r="J963" s="573">
        <v>42355</v>
      </c>
      <c r="K963" s="573">
        <v>44182</v>
      </c>
      <c r="L963" s="572" t="s">
        <v>208</v>
      </c>
      <c r="M963" s="572" t="s">
        <v>209</v>
      </c>
      <c r="N963" s="573">
        <v>42352</v>
      </c>
      <c r="O963" s="572" t="s">
        <v>210</v>
      </c>
      <c r="P963" s="572" t="s">
        <v>225</v>
      </c>
      <c r="Q963" s="572" t="s">
        <v>215</v>
      </c>
      <c r="R963" s="572" t="s">
        <v>211</v>
      </c>
      <c r="S963" s="572" t="s">
        <v>355</v>
      </c>
      <c r="T963" s="572" t="s">
        <v>56</v>
      </c>
      <c r="U963" s="574">
        <v>500000</v>
      </c>
      <c r="V963" s="575"/>
      <c r="W963" s="572">
        <v>9508</v>
      </c>
      <c r="X963" s="576" t="s">
        <v>33</v>
      </c>
      <c r="Y963" s="576"/>
    </row>
    <row r="964" spans="1:25" s="577" customFormat="1" x14ac:dyDescent="0.25">
      <c r="A964" s="572" t="s">
        <v>4194</v>
      </c>
      <c r="B964" s="572">
        <v>816585</v>
      </c>
      <c r="C964" s="572">
        <v>0</v>
      </c>
      <c r="D964" s="572">
        <v>407148</v>
      </c>
      <c r="E964" s="572" t="s">
        <v>4195</v>
      </c>
      <c r="F964" s="572" t="s">
        <v>4196</v>
      </c>
      <c r="G964" s="572" t="s">
        <v>462</v>
      </c>
      <c r="H964" s="572" t="s">
        <v>207</v>
      </c>
      <c r="I964" s="573">
        <v>42326</v>
      </c>
      <c r="J964" s="573">
        <v>42339</v>
      </c>
      <c r="K964" s="573">
        <v>42460</v>
      </c>
      <c r="L964" s="572" t="s">
        <v>208</v>
      </c>
      <c r="M964" s="572" t="s">
        <v>209</v>
      </c>
      <c r="N964" s="573">
        <v>42352</v>
      </c>
      <c r="O964" s="572" t="s">
        <v>210</v>
      </c>
      <c r="P964" s="572" t="s">
        <v>207</v>
      </c>
      <c r="Q964" s="572" t="s">
        <v>215</v>
      </c>
      <c r="R964" s="572" t="s">
        <v>211</v>
      </c>
      <c r="S964" s="572" t="s">
        <v>350</v>
      </c>
      <c r="T964" s="572" t="s">
        <v>3525</v>
      </c>
      <c r="U964" s="574">
        <v>101850</v>
      </c>
      <c r="V964" s="575"/>
      <c r="W964" s="572">
        <v>595073</v>
      </c>
      <c r="X964" s="576" t="s">
        <v>33</v>
      </c>
      <c r="Y964" s="576"/>
    </row>
    <row r="965" spans="1:25" s="577" customFormat="1" x14ac:dyDescent="0.25">
      <c r="A965" s="572" t="s">
        <v>4197</v>
      </c>
      <c r="B965" s="572" t="s">
        <v>4198</v>
      </c>
      <c r="C965" s="572">
        <v>0</v>
      </c>
      <c r="D965" s="572">
        <v>407547</v>
      </c>
      <c r="E965" s="572" t="s">
        <v>1369</v>
      </c>
      <c r="F965" s="572" t="s">
        <v>4199</v>
      </c>
      <c r="G965" s="572" t="s">
        <v>224</v>
      </c>
      <c r="H965" s="572" t="s">
        <v>3492</v>
      </c>
      <c r="I965" s="573">
        <v>41989</v>
      </c>
      <c r="J965" s="573">
        <v>42339</v>
      </c>
      <c r="K965" s="573">
        <v>43069</v>
      </c>
      <c r="L965" s="572" t="s">
        <v>208</v>
      </c>
      <c r="M965" s="572" t="s">
        <v>209</v>
      </c>
      <c r="N965" s="573">
        <v>42349</v>
      </c>
      <c r="O965" s="572" t="s">
        <v>210</v>
      </c>
      <c r="P965" s="572" t="s">
        <v>3492</v>
      </c>
      <c r="Q965" s="572" t="s">
        <v>349</v>
      </c>
      <c r="R965" s="572" t="s">
        <v>211</v>
      </c>
      <c r="S965" s="572" t="s">
        <v>350</v>
      </c>
      <c r="T965" s="572" t="s">
        <v>1641</v>
      </c>
      <c r="U965" s="574">
        <v>5952201.8399999999</v>
      </c>
      <c r="V965" s="575"/>
      <c r="W965" s="572">
        <v>163164</v>
      </c>
      <c r="X965" s="576" t="s">
        <v>33</v>
      </c>
      <c r="Y965" s="576"/>
    </row>
    <row r="966" spans="1:25" s="577" customFormat="1" x14ac:dyDescent="0.25">
      <c r="A966" s="572" t="s">
        <v>4200</v>
      </c>
      <c r="B966" s="572">
        <v>402397</v>
      </c>
      <c r="C966" s="572">
        <v>7</v>
      </c>
      <c r="D966" s="572">
        <v>402397</v>
      </c>
      <c r="E966" s="572" t="s">
        <v>4201</v>
      </c>
      <c r="F966" s="572" t="s">
        <v>4202</v>
      </c>
      <c r="G966" s="572" t="s">
        <v>236</v>
      </c>
      <c r="H966" s="572" t="s">
        <v>3484</v>
      </c>
      <c r="I966" s="573">
        <v>42332</v>
      </c>
      <c r="J966" s="573">
        <v>42370</v>
      </c>
      <c r="K966" s="573">
        <v>42735</v>
      </c>
      <c r="L966" s="572" t="s">
        <v>208</v>
      </c>
      <c r="M966" s="572" t="s">
        <v>209</v>
      </c>
      <c r="N966" s="573">
        <v>42348</v>
      </c>
      <c r="O966" s="572" t="s">
        <v>210</v>
      </c>
      <c r="P966" s="572" t="s">
        <v>3484</v>
      </c>
      <c r="Q966" s="572" t="s">
        <v>215</v>
      </c>
      <c r="R966" s="572" t="s">
        <v>211</v>
      </c>
      <c r="S966" s="572" t="s">
        <v>350</v>
      </c>
      <c r="T966" s="572" t="s">
        <v>3525</v>
      </c>
      <c r="U966" s="574">
        <v>1541700</v>
      </c>
      <c r="V966" s="575">
        <v>30000</v>
      </c>
      <c r="W966" s="572">
        <v>561967</v>
      </c>
      <c r="X966" s="576" t="s">
        <v>33</v>
      </c>
      <c r="Y966" s="576"/>
    </row>
    <row r="967" spans="1:25" s="577" customFormat="1" x14ac:dyDescent="0.25">
      <c r="A967" s="572" t="s">
        <v>4203</v>
      </c>
      <c r="B967" s="572" t="s">
        <v>4204</v>
      </c>
      <c r="C967" s="572">
        <v>3</v>
      </c>
      <c r="D967" s="572">
        <v>406006</v>
      </c>
      <c r="E967" s="572" t="s">
        <v>4205</v>
      </c>
      <c r="F967" s="572" t="s">
        <v>4206</v>
      </c>
      <c r="G967" s="572" t="s">
        <v>224</v>
      </c>
      <c r="H967" s="572" t="s">
        <v>3484</v>
      </c>
      <c r="I967" s="573">
        <v>42345</v>
      </c>
      <c r="J967" s="573">
        <v>42357</v>
      </c>
      <c r="K967" s="573">
        <v>42426</v>
      </c>
      <c r="L967" s="572" t="s">
        <v>208</v>
      </c>
      <c r="M967" s="572" t="s">
        <v>209</v>
      </c>
      <c r="N967" s="573">
        <v>42348</v>
      </c>
      <c r="O967" s="572" t="s">
        <v>210</v>
      </c>
      <c r="P967" s="572" t="s">
        <v>3484</v>
      </c>
      <c r="Q967" s="572" t="s">
        <v>1857</v>
      </c>
      <c r="R967" s="572" t="s">
        <v>1857</v>
      </c>
      <c r="S967" s="572" t="s">
        <v>350</v>
      </c>
      <c r="T967" s="572" t="s">
        <v>1558</v>
      </c>
      <c r="U967" s="574">
        <v>649200</v>
      </c>
      <c r="V967" s="575">
        <v>51000</v>
      </c>
      <c r="W967" s="572">
        <v>566347</v>
      </c>
      <c r="X967" s="576" t="s">
        <v>33</v>
      </c>
      <c r="Y967" s="576"/>
    </row>
    <row r="968" spans="1:25" s="577" customFormat="1" x14ac:dyDescent="0.25">
      <c r="A968" s="572" t="s">
        <v>4207</v>
      </c>
      <c r="B968" s="572" t="s">
        <v>4208</v>
      </c>
      <c r="C968" s="572">
        <v>2</v>
      </c>
      <c r="D968" s="572">
        <v>406496</v>
      </c>
      <c r="E968" s="572" t="s">
        <v>4205</v>
      </c>
      <c r="F968" s="572" t="s">
        <v>4209</v>
      </c>
      <c r="G968" s="572" t="s">
        <v>224</v>
      </c>
      <c r="H968" s="572" t="s">
        <v>3484</v>
      </c>
      <c r="I968" s="573">
        <v>42345</v>
      </c>
      <c r="J968" s="573">
        <v>42362</v>
      </c>
      <c r="K968" s="573">
        <v>42551</v>
      </c>
      <c r="L968" s="572" t="s">
        <v>208</v>
      </c>
      <c r="M968" s="572" t="s">
        <v>209</v>
      </c>
      <c r="N968" s="573">
        <v>42348</v>
      </c>
      <c r="O968" s="572" t="s">
        <v>210</v>
      </c>
      <c r="P968" s="572" t="s">
        <v>3484</v>
      </c>
      <c r="Q968" s="572" t="s">
        <v>1857</v>
      </c>
      <c r="R968" s="572" t="s">
        <v>1857</v>
      </c>
      <c r="S968" s="572" t="s">
        <v>350</v>
      </c>
      <c r="T968" s="572" t="s">
        <v>1558</v>
      </c>
      <c r="U968" s="574">
        <v>528000</v>
      </c>
      <c r="V968" s="575">
        <v>132000</v>
      </c>
      <c r="W968" s="572">
        <v>566347</v>
      </c>
      <c r="X968" s="576" t="s">
        <v>33</v>
      </c>
      <c r="Y968" s="576"/>
    </row>
    <row r="969" spans="1:25" s="577" customFormat="1" x14ac:dyDescent="0.25">
      <c r="A969" s="572" t="s">
        <v>4210</v>
      </c>
      <c r="B969" s="572">
        <v>811261</v>
      </c>
      <c r="C969" s="572">
        <v>2</v>
      </c>
      <c r="D969" s="572">
        <v>406266</v>
      </c>
      <c r="E969" s="572" t="s">
        <v>4211</v>
      </c>
      <c r="F969" s="572" t="s">
        <v>4212</v>
      </c>
      <c r="G969" s="572" t="s">
        <v>236</v>
      </c>
      <c r="H969" s="572" t="s">
        <v>3484</v>
      </c>
      <c r="I969" s="573">
        <v>42332</v>
      </c>
      <c r="J969" s="573">
        <v>42370</v>
      </c>
      <c r="K969" s="573">
        <v>42735</v>
      </c>
      <c r="L969" s="572" t="s">
        <v>208</v>
      </c>
      <c r="M969" s="572" t="s">
        <v>209</v>
      </c>
      <c r="N969" s="573">
        <v>42348</v>
      </c>
      <c r="O969" s="572" t="s">
        <v>210</v>
      </c>
      <c r="P969" s="572" t="s">
        <v>3484</v>
      </c>
      <c r="Q969" s="572" t="s">
        <v>349</v>
      </c>
      <c r="R969" s="572" t="s">
        <v>211</v>
      </c>
      <c r="S969" s="572" t="s">
        <v>350</v>
      </c>
      <c r="T969" s="572" t="s">
        <v>3525</v>
      </c>
      <c r="U969" s="574">
        <v>394000</v>
      </c>
      <c r="V969" s="575">
        <v>30000</v>
      </c>
      <c r="W969" s="572">
        <v>163460</v>
      </c>
      <c r="X969" s="576" t="s">
        <v>33</v>
      </c>
      <c r="Y969" s="576"/>
    </row>
    <row r="970" spans="1:25" s="577" customFormat="1" x14ac:dyDescent="0.25">
      <c r="A970" s="572" t="s">
        <v>4213</v>
      </c>
      <c r="B970" s="572">
        <v>811762</v>
      </c>
      <c r="C970" s="572">
        <v>3</v>
      </c>
      <c r="D970" s="572">
        <v>406440</v>
      </c>
      <c r="E970" s="572" t="s">
        <v>2875</v>
      </c>
      <c r="F970" s="572" t="s">
        <v>4214</v>
      </c>
      <c r="G970" s="572" t="s">
        <v>236</v>
      </c>
      <c r="H970" s="572" t="s">
        <v>3484</v>
      </c>
      <c r="I970" s="573">
        <v>42345</v>
      </c>
      <c r="J970" s="573">
        <v>42361</v>
      </c>
      <c r="K970" s="573">
        <v>42551</v>
      </c>
      <c r="L970" s="572" t="s">
        <v>208</v>
      </c>
      <c r="M970" s="572" t="s">
        <v>209</v>
      </c>
      <c r="N970" s="573">
        <v>42348</v>
      </c>
      <c r="O970" s="572" t="s">
        <v>210</v>
      </c>
      <c r="P970" s="572" t="s">
        <v>3484</v>
      </c>
      <c r="Q970" s="572" t="s">
        <v>215</v>
      </c>
      <c r="R970" s="572" t="s">
        <v>211</v>
      </c>
      <c r="S970" s="572" t="s">
        <v>350</v>
      </c>
      <c r="T970" s="572" t="s">
        <v>1558</v>
      </c>
      <c r="U970" s="574">
        <v>309400</v>
      </c>
      <c r="V970" s="575">
        <v>78000</v>
      </c>
      <c r="W970" s="572"/>
      <c r="X970" s="576" t="s">
        <v>33</v>
      </c>
      <c r="Y970" s="576"/>
    </row>
    <row r="971" spans="1:25" s="577" customFormat="1" x14ac:dyDescent="0.25">
      <c r="A971" s="572" t="s">
        <v>4215</v>
      </c>
      <c r="B971" s="572">
        <v>812740</v>
      </c>
      <c r="C971" s="572">
        <v>1</v>
      </c>
      <c r="D971" s="572">
        <v>406697</v>
      </c>
      <c r="E971" s="572" t="s">
        <v>4216</v>
      </c>
      <c r="F971" s="572" t="s">
        <v>4217</v>
      </c>
      <c r="G971" s="572" t="s">
        <v>236</v>
      </c>
      <c r="H971" s="572" t="s">
        <v>3484</v>
      </c>
      <c r="I971" s="573">
        <v>42332</v>
      </c>
      <c r="J971" s="573">
        <v>42312</v>
      </c>
      <c r="K971" s="573">
        <v>42735</v>
      </c>
      <c r="L971" s="572" t="s">
        <v>208</v>
      </c>
      <c r="M971" s="572" t="s">
        <v>209</v>
      </c>
      <c r="N971" s="573">
        <v>42348</v>
      </c>
      <c r="O971" s="572" t="s">
        <v>210</v>
      </c>
      <c r="P971" s="572" t="s">
        <v>3484</v>
      </c>
      <c r="Q971" s="572" t="s">
        <v>215</v>
      </c>
      <c r="R971" s="572" t="s">
        <v>211</v>
      </c>
      <c r="S971" s="572" t="s">
        <v>350</v>
      </c>
      <c r="T971" s="572" t="s">
        <v>3525</v>
      </c>
      <c r="U971" s="574">
        <v>151250</v>
      </c>
      <c r="V971" s="575">
        <v>20000</v>
      </c>
      <c r="W971" s="572">
        <v>267020</v>
      </c>
      <c r="X971" s="576" t="s">
        <v>33</v>
      </c>
      <c r="Y971" s="576"/>
    </row>
    <row r="972" spans="1:25" s="577" customFormat="1" x14ac:dyDescent="0.25">
      <c r="A972" s="572" t="s">
        <v>4218</v>
      </c>
      <c r="B972" s="572" t="s">
        <v>4219</v>
      </c>
      <c r="C972" s="572">
        <v>1</v>
      </c>
      <c r="D972" s="572"/>
      <c r="E972" s="572" t="s">
        <v>1181</v>
      </c>
      <c r="F972" s="572" t="s">
        <v>4220</v>
      </c>
      <c r="G972" s="572" t="s">
        <v>213</v>
      </c>
      <c r="H972" s="572" t="s">
        <v>214</v>
      </c>
      <c r="I972" s="573">
        <v>42314</v>
      </c>
      <c r="J972" s="573">
        <v>42309</v>
      </c>
      <c r="K972" s="573">
        <v>42674</v>
      </c>
      <c r="L972" s="572" t="s">
        <v>208</v>
      </c>
      <c r="M972" s="572" t="s">
        <v>209</v>
      </c>
      <c r="N972" s="573">
        <v>42348</v>
      </c>
      <c r="O972" s="572" t="s">
        <v>210</v>
      </c>
      <c r="P972" s="572" t="s">
        <v>214</v>
      </c>
      <c r="Q972" s="572" t="s">
        <v>215</v>
      </c>
      <c r="R972" s="572" t="s">
        <v>211</v>
      </c>
      <c r="S972" s="572" t="s">
        <v>212</v>
      </c>
      <c r="T972" s="572" t="s">
        <v>56</v>
      </c>
      <c r="U972" s="572">
        <v>0</v>
      </c>
      <c r="V972" s="575"/>
      <c r="W972" s="572">
        <v>7785</v>
      </c>
      <c r="X972" s="576" t="s">
        <v>33</v>
      </c>
      <c r="Y972" s="576"/>
    </row>
    <row r="973" spans="1:25" s="577" customFormat="1" x14ac:dyDescent="0.25">
      <c r="A973" s="572" t="s">
        <v>4221</v>
      </c>
      <c r="B973" s="572" t="s">
        <v>4222</v>
      </c>
      <c r="C973" s="572">
        <v>1</v>
      </c>
      <c r="D973" s="572"/>
      <c r="E973" s="572" t="s">
        <v>1184</v>
      </c>
      <c r="F973" s="572" t="s">
        <v>4223</v>
      </c>
      <c r="G973" s="572" t="s">
        <v>213</v>
      </c>
      <c r="H973" s="572" t="s">
        <v>214</v>
      </c>
      <c r="I973" s="573">
        <v>42314</v>
      </c>
      <c r="J973" s="573">
        <v>42309</v>
      </c>
      <c r="K973" s="573">
        <v>42674</v>
      </c>
      <c r="L973" s="572" t="s">
        <v>208</v>
      </c>
      <c r="M973" s="572" t="s">
        <v>209</v>
      </c>
      <c r="N973" s="573">
        <v>42348</v>
      </c>
      <c r="O973" s="572" t="s">
        <v>210</v>
      </c>
      <c r="P973" s="572" t="s">
        <v>214</v>
      </c>
      <c r="Q973" s="572" t="s">
        <v>215</v>
      </c>
      <c r="R973" s="572" t="s">
        <v>211</v>
      </c>
      <c r="S973" s="572" t="s">
        <v>212</v>
      </c>
      <c r="T973" s="572" t="s">
        <v>56</v>
      </c>
      <c r="U973" s="572">
        <v>0</v>
      </c>
      <c r="V973" s="575"/>
      <c r="W973" s="572">
        <v>142786</v>
      </c>
      <c r="X973" s="576" t="s">
        <v>33</v>
      </c>
      <c r="Y973" s="576"/>
    </row>
    <row r="974" spans="1:25" s="577" customFormat="1" x14ac:dyDescent="0.25">
      <c r="A974" s="572" t="s">
        <v>4224</v>
      </c>
      <c r="B974" s="572" t="s">
        <v>4225</v>
      </c>
      <c r="C974" s="572">
        <v>1</v>
      </c>
      <c r="D974" s="572"/>
      <c r="E974" s="572" t="s">
        <v>2117</v>
      </c>
      <c r="F974" s="572" t="s">
        <v>4226</v>
      </c>
      <c r="G974" s="572" t="s">
        <v>213</v>
      </c>
      <c r="H974" s="572" t="s">
        <v>214</v>
      </c>
      <c r="I974" s="573">
        <v>42314</v>
      </c>
      <c r="J974" s="573">
        <v>42309</v>
      </c>
      <c r="K974" s="573">
        <v>42674</v>
      </c>
      <c r="L974" s="572" t="s">
        <v>208</v>
      </c>
      <c r="M974" s="572" t="s">
        <v>209</v>
      </c>
      <c r="N974" s="573">
        <v>42348</v>
      </c>
      <c r="O974" s="572" t="s">
        <v>210</v>
      </c>
      <c r="P974" s="572" t="s">
        <v>214</v>
      </c>
      <c r="Q974" s="572" t="s">
        <v>215</v>
      </c>
      <c r="R974" s="572" t="s">
        <v>211</v>
      </c>
      <c r="S974" s="572" t="s">
        <v>212</v>
      </c>
      <c r="T974" s="572" t="s">
        <v>56</v>
      </c>
      <c r="U974" s="572">
        <v>0</v>
      </c>
      <c r="V974" s="575"/>
      <c r="W974" s="572">
        <v>68250</v>
      </c>
      <c r="X974" s="576" t="s">
        <v>33</v>
      </c>
      <c r="Y974" s="576"/>
    </row>
    <row r="975" spans="1:25" s="577" customFormat="1" x14ac:dyDescent="0.25">
      <c r="A975" s="572" t="s">
        <v>4227</v>
      </c>
      <c r="B975" s="572">
        <v>815909</v>
      </c>
      <c r="C975" s="572">
        <v>0</v>
      </c>
      <c r="D975" s="572"/>
      <c r="E975" s="572" t="s">
        <v>3695</v>
      </c>
      <c r="F975" s="572" t="s">
        <v>3696</v>
      </c>
      <c r="G975" s="572" t="s">
        <v>240</v>
      </c>
      <c r="H975" s="572" t="s">
        <v>242</v>
      </c>
      <c r="I975" s="573">
        <v>42282</v>
      </c>
      <c r="J975" s="573">
        <v>42309</v>
      </c>
      <c r="K975" s="573">
        <v>44135</v>
      </c>
      <c r="L975" s="572" t="s">
        <v>208</v>
      </c>
      <c r="M975" s="572" t="s">
        <v>209</v>
      </c>
      <c r="N975" s="573">
        <v>42348</v>
      </c>
      <c r="O975" s="572" t="s">
        <v>210</v>
      </c>
      <c r="P975" s="572" t="s">
        <v>242</v>
      </c>
      <c r="Q975" s="572" t="s">
        <v>215</v>
      </c>
      <c r="R975" s="572" t="s">
        <v>211</v>
      </c>
      <c r="S975" s="572" t="s">
        <v>212</v>
      </c>
      <c r="T975" s="572" t="s">
        <v>56</v>
      </c>
      <c r="U975" s="572">
        <v>0</v>
      </c>
      <c r="V975" s="575"/>
      <c r="W975" s="572">
        <v>24424</v>
      </c>
      <c r="X975" s="576" t="s">
        <v>33</v>
      </c>
      <c r="Y975" s="576"/>
    </row>
    <row r="976" spans="1:25" s="577" customFormat="1" x14ac:dyDescent="0.25">
      <c r="A976" s="572" t="s">
        <v>4228</v>
      </c>
      <c r="B976" s="572" t="s">
        <v>4229</v>
      </c>
      <c r="C976" s="572">
        <v>1</v>
      </c>
      <c r="D976" s="572"/>
      <c r="E976" s="572" t="s">
        <v>2620</v>
      </c>
      <c r="F976" s="572" t="s">
        <v>4230</v>
      </c>
      <c r="G976" s="572" t="s">
        <v>213</v>
      </c>
      <c r="H976" s="572" t="s">
        <v>214</v>
      </c>
      <c r="I976" s="573">
        <v>42312</v>
      </c>
      <c r="J976" s="573">
        <v>42339</v>
      </c>
      <c r="K976" s="573">
        <v>42704</v>
      </c>
      <c r="L976" s="572" t="s">
        <v>208</v>
      </c>
      <c r="M976" s="572" t="s">
        <v>209</v>
      </c>
      <c r="N976" s="573">
        <v>42347</v>
      </c>
      <c r="O976" s="572" t="s">
        <v>210</v>
      </c>
      <c r="P976" s="572" t="s">
        <v>214</v>
      </c>
      <c r="Q976" s="572" t="s">
        <v>215</v>
      </c>
      <c r="R976" s="572" t="s">
        <v>211</v>
      </c>
      <c r="S976" s="572" t="s">
        <v>212</v>
      </c>
      <c r="T976" s="572" t="s">
        <v>56</v>
      </c>
      <c r="U976" s="572">
        <v>0</v>
      </c>
      <c r="V976" s="575"/>
      <c r="W976" s="572"/>
      <c r="X976" s="576" t="s">
        <v>33</v>
      </c>
      <c r="Y976" s="576"/>
    </row>
    <row r="977" spans="1:25" s="577" customFormat="1" x14ac:dyDescent="0.25">
      <c r="A977" s="572" t="s">
        <v>4231</v>
      </c>
      <c r="B977" s="572">
        <v>816128</v>
      </c>
      <c r="C977" s="572">
        <v>0</v>
      </c>
      <c r="D977" s="572"/>
      <c r="E977" s="572" t="s">
        <v>2315</v>
      </c>
      <c r="F977" s="572" t="s">
        <v>4232</v>
      </c>
      <c r="G977" s="572" t="s">
        <v>236</v>
      </c>
      <c r="H977" s="572" t="s">
        <v>214</v>
      </c>
      <c r="I977" s="573">
        <v>42297</v>
      </c>
      <c r="J977" s="573">
        <v>42339</v>
      </c>
      <c r="K977" s="572"/>
      <c r="L977" s="572" t="s">
        <v>208</v>
      </c>
      <c r="M977" s="572" t="s">
        <v>209</v>
      </c>
      <c r="N977" s="573">
        <v>42347</v>
      </c>
      <c r="O977" s="572" t="s">
        <v>210</v>
      </c>
      <c r="P977" s="572" t="s">
        <v>214</v>
      </c>
      <c r="Q977" s="572" t="s">
        <v>215</v>
      </c>
      <c r="R977" s="572" t="s">
        <v>211</v>
      </c>
      <c r="S977" s="572" t="s">
        <v>212</v>
      </c>
      <c r="T977" s="572" t="s">
        <v>56</v>
      </c>
      <c r="U977" s="574">
        <v>273000</v>
      </c>
      <c r="V977" s="575"/>
      <c r="W977" s="572">
        <v>601689</v>
      </c>
      <c r="X977" s="576" t="s">
        <v>33</v>
      </c>
      <c r="Y977" s="576"/>
    </row>
    <row r="978" spans="1:25" s="577" customFormat="1" x14ac:dyDescent="0.25">
      <c r="A978" s="572" t="s">
        <v>4233</v>
      </c>
      <c r="B978" s="572">
        <v>816151</v>
      </c>
      <c r="C978" s="572">
        <v>0</v>
      </c>
      <c r="D978" s="572"/>
      <c r="E978" s="572" t="s">
        <v>2589</v>
      </c>
      <c r="F978" s="572" t="s">
        <v>4234</v>
      </c>
      <c r="G978" s="572" t="s">
        <v>236</v>
      </c>
      <c r="H978" s="572" t="s">
        <v>214</v>
      </c>
      <c r="I978" s="573">
        <v>42297</v>
      </c>
      <c r="J978" s="573">
        <v>42339</v>
      </c>
      <c r="K978" s="572"/>
      <c r="L978" s="572" t="s">
        <v>208</v>
      </c>
      <c r="M978" s="572" t="s">
        <v>209</v>
      </c>
      <c r="N978" s="573">
        <v>42347</v>
      </c>
      <c r="O978" s="572" t="s">
        <v>210</v>
      </c>
      <c r="P978" s="572" t="s">
        <v>214</v>
      </c>
      <c r="Q978" s="572" t="s">
        <v>215</v>
      </c>
      <c r="R978" s="572" t="s">
        <v>211</v>
      </c>
      <c r="S978" s="572" t="s">
        <v>212</v>
      </c>
      <c r="T978" s="572" t="s">
        <v>56</v>
      </c>
      <c r="U978" s="574">
        <v>231400</v>
      </c>
      <c r="V978" s="575"/>
      <c r="W978" s="572"/>
      <c r="X978" s="576" t="s">
        <v>33</v>
      </c>
      <c r="Y978" s="576"/>
    </row>
    <row r="979" spans="1:25" s="577" customFormat="1" x14ac:dyDescent="0.25">
      <c r="A979" s="572" t="s">
        <v>4235</v>
      </c>
      <c r="B979" s="572">
        <v>816308</v>
      </c>
      <c r="C979" s="572">
        <v>0</v>
      </c>
      <c r="D979" s="572"/>
      <c r="E979" s="572" t="s">
        <v>4236</v>
      </c>
      <c r="F979" s="572" t="s">
        <v>4237</v>
      </c>
      <c r="G979" s="572" t="s">
        <v>236</v>
      </c>
      <c r="H979" s="572" t="s">
        <v>214</v>
      </c>
      <c r="I979" s="573">
        <v>42305</v>
      </c>
      <c r="J979" s="573">
        <v>42339</v>
      </c>
      <c r="K979" s="572"/>
      <c r="L979" s="572" t="s">
        <v>208</v>
      </c>
      <c r="M979" s="572" t="s">
        <v>209</v>
      </c>
      <c r="N979" s="573">
        <v>42347</v>
      </c>
      <c r="O979" s="572" t="s">
        <v>210</v>
      </c>
      <c r="P979" s="572" t="s">
        <v>214</v>
      </c>
      <c r="Q979" s="572" t="s">
        <v>215</v>
      </c>
      <c r="R979" s="572" t="s">
        <v>211</v>
      </c>
      <c r="S979" s="572" t="s">
        <v>212</v>
      </c>
      <c r="T979" s="572" t="s">
        <v>56</v>
      </c>
      <c r="U979" s="574">
        <v>273000</v>
      </c>
      <c r="V979" s="575"/>
      <c r="W979" s="572">
        <v>41794</v>
      </c>
      <c r="X979" s="576" t="s">
        <v>33</v>
      </c>
      <c r="Y979" s="576"/>
    </row>
    <row r="980" spans="1:25" s="577" customFormat="1" x14ac:dyDescent="0.25">
      <c r="A980" s="572" t="s">
        <v>4238</v>
      </c>
      <c r="B980" s="572">
        <v>816363</v>
      </c>
      <c r="C980" s="572">
        <v>0</v>
      </c>
      <c r="D980" s="572"/>
      <c r="E980" s="572" t="s">
        <v>2523</v>
      </c>
      <c r="F980" s="572" t="s">
        <v>4239</v>
      </c>
      <c r="G980" s="572" t="s">
        <v>236</v>
      </c>
      <c r="H980" s="572" t="s">
        <v>214</v>
      </c>
      <c r="I980" s="573">
        <v>42306</v>
      </c>
      <c r="J980" s="573">
        <v>42339</v>
      </c>
      <c r="K980" s="572"/>
      <c r="L980" s="572" t="s">
        <v>208</v>
      </c>
      <c r="M980" s="572" t="s">
        <v>209</v>
      </c>
      <c r="N980" s="573">
        <v>42347</v>
      </c>
      <c r="O980" s="572" t="s">
        <v>210</v>
      </c>
      <c r="P980" s="572" t="s">
        <v>214</v>
      </c>
      <c r="Q980" s="572" t="s">
        <v>215</v>
      </c>
      <c r="R980" s="572" t="s">
        <v>211</v>
      </c>
      <c r="S980" s="572" t="s">
        <v>212</v>
      </c>
      <c r="T980" s="572" t="s">
        <v>56</v>
      </c>
      <c r="U980" s="574">
        <v>273000</v>
      </c>
      <c r="V980" s="575"/>
      <c r="W980" s="572"/>
      <c r="X980" s="576" t="s">
        <v>33</v>
      </c>
      <c r="Y980" s="576"/>
    </row>
    <row r="981" spans="1:25" s="577" customFormat="1" x14ac:dyDescent="0.25">
      <c r="A981" s="572" t="s">
        <v>4240</v>
      </c>
      <c r="B981" s="572">
        <v>816439</v>
      </c>
      <c r="C981" s="572">
        <v>0</v>
      </c>
      <c r="D981" s="572"/>
      <c r="E981" s="572" t="s">
        <v>4241</v>
      </c>
      <c r="F981" s="572" t="s">
        <v>4242</v>
      </c>
      <c r="G981" s="572" t="s">
        <v>236</v>
      </c>
      <c r="H981" s="572" t="s">
        <v>214</v>
      </c>
      <c r="I981" s="573">
        <v>42310</v>
      </c>
      <c r="J981" s="573">
        <v>42339</v>
      </c>
      <c r="K981" s="572"/>
      <c r="L981" s="572" t="s">
        <v>208</v>
      </c>
      <c r="M981" s="572" t="s">
        <v>209</v>
      </c>
      <c r="N981" s="573">
        <v>42347</v>
      </c>
      <c r="O981" s="572" t="s">
        <v>210</v>
      </c>
      <c r="P981" s="572" t="s">
        <v>214</v>
      </c>
      <c r="Q981" s="572" t="s">
        <v>215</v>
      </c>
      <c r="R981" s="572" t="s">
        <v>211</v>
      </c>
      <c r="S981" s="572" t="s">
        <v>212</v>
      </c>
      <c r="T981" s="572" t="s">
        <v>56</v>
      </c>
      <c r="U981" s="574">
        <v>273000</v>
      </c>
      <c r="V981" s="575"/>
      <c r="W981" s="572"/>
      <c r="X981" s="576" t="s">
        <v>33</v>
      </c>
      <c r="Y981" s="576"/>
    </row>
    <row r="982" spans="1:25" s="577" customFormat="1" x14ac:dyDescent="0.25">
      <c r="A982" s="572" t="s">
        <v>4243</v>
      </c>
      <c r="B982" s="572">
        <v>815717</v>
      </c>
      <c r="C982" s="572">
        <v>0</v>
      </c>
      <c r="D982" s="572"/>
      <c r="E982" s="572" t="s">
        <v>4244</v>
      </c>
      <c r="F982" s="572" t="s">
        <v>4245</v>
      </c>
      <c r="G982" s="572" t="s">
        <v>236</v>
      </c>
      <c r="H982" s="572" t="s">
        <v>3484</v>
      </c>
      <c r="I982" s="573">
        <v>42262</v>
      </c>
      <c r="J982" s="573">
        <v>42114</v>
      </c>
      <c r="K982" s="573">
        <v>42479</v>
      </c>
      <c r="L982" s="572" t="s">
        <v>208</v>
      </c>
      <c r="M982" s="572" t="s">
        <v>209</v>
      </c>
      <c r="N982" s="573">
        <v>42346</v>
      </c>
      <c r="O982" s="572" t="s">
        <v>210</v>
      </c>
      <c r="P982" s="572" t="s">
        <v>2805</v>
      </c>
      <c r="Q982" s="572" t="s">
        <v>1857</v>
      </c>
      <c r="R982" s="572" t="s">
        <v>1857</v>
      </c>
      <c r="S982" s="572" t="s">
        <v>212</v>
      </c>
      <c r="T982" s="572" t="s">
        <v>1558</v>
      </c>
      <c r="U982" s="574">
        <v>247500</v>
      </c>
      <c r="V982" s="575"/>
      <c r="W982" s="572">
        <v>792039</v>
      </c>
      <c r="X982" s="576" t="s">
        <v>33</v>
      </c>
      <c r="Y982" s="576"/>
    </row>
    <row r="983" spans="1:25" s="577" customFormat="1" x14ac:dyDescent="0.25">
      <c r="A983" s="572" t="s">
        <v>4246</v>
      </c>
      <c r="B983" s="572">
        <v>815773</v>
      </c>
      <c r="C983" s="572">
        <v>0</v>
      </c>
      <c r="D983" s="572"/>
      <c r="E983" s="572" t="s">
        <v>4247</v>
      </c>
      <c r="F983" s="572" t="s">
        <v>4248</v>
      </c>
      <c r="G983" s="572" t="s">
        <v>236</v>
      </c>
      <c r="H983" s="572" t="s">
        <v>3484</v>
      </c>
      <c r="I983" s="573">
        <v>42264</v>
      </c>
      <c r="J983" s="573">
        <v>42114</v>
      </c>
      <c r="K983" s="573">
        <v>42479</v>
      </c>
      <c r="L983" s="572" t="s">
        <v>208</v>
      </c>
      <c r="M983" s="572" t="s">
        <v>209</v>
      </c>
      <c r="N983" s="573">
        <v>42346</v>
      </c>
      <c r="O983" s="572" t="s">
        <v>210</v>
      </c>
      <c r="P983" s="572" t="s">
        <v>2805</v>
      </c>
      <c r="Q983" s="572" t="s">
        <v>1857</v>
      </c>
      <c r="R983" s="572" t="s">
        <v>1857</v>
      </c>
      <c r="S983" s="572" t="s">
        <v>212</v>
      </c>
      <c r="T983" s="572" t="s">
        <v>1558</v>
      </c>
      <c r="U983" s="572">
        <v>0</v>
      </c>
      <c r="V983" s="575"/>
      <c r="W983" s="572"/>
      <c r="X983" s="576" t="s">
        <v>33</v>
      </c>
      <c r="Y983" s="576"/>
    </row>
    <row r="984" spans="1:25" s="577" customFormat="1" x14ac:dyDescent="0.25">
      <c r="A984" s="572" t="s">
        <v>4249</v>
      </c>
      <c r="B984" s="572">
        <v>816215</v>
      </c>
      <c r="C984" s="572">
        <v>0</v>
      </c>
      <c r="D984" s="572"/>
      <c r="E984" s="572" t="s">
        <v>4250</v>
      </c>
      <c r="F984" s="572" t="s">
        <v>4251</v>
      </c>
      <c r="G984" s="572" t="s">
        <v>236</v>
      </c>
      <c r="H984" s="572" t="s">
        <v>3484</v>
      </c>
      <c r="I984" s="573">
        <v>42300</v>
      </c>
      <c r="J984" s="573">
        <v>42114</v>
      </c>
      <c r="K984" s="573">
        <v>42479</v>
      </c>
      <c r="L984" s="572" t="s">
        <v>208</v>
      </c>
      <c r="M984" s="572" t="s">
        <v>209</v>
      </c>
      <c r="N984" s="573">
        <v>42346</v>
      </c>
      <c r="O984" s="572" t="s">
        <v>210</v>
      </c>
      <c r="P984" s="572" t="s">
        <v>2805</v>
      </c>
      <c r="Q984" s="572" t="s">
        <v>1857</v>
      </c>
      <c r="R984" s="572" t="s">
        <v>1857</v>
      </c>
      <c r="S984" s="572" t="s">
        <v>212</v>
      </c>
      <c r="T984" s="572" t="s">
        <v>547</v>
      </c>
      <c r="U984" s="572">
        <v>0</v>
      </c>
      <c r="V984" s="575"/>
      <c r="W984" s="572">
        <v>212009</v>
      </c>
      <c r="X984" s="576" t="s">
        <v>33</v>
      </c>
      <c r="Y984" s="576"/>
    </row>
    <row r="985" spans="1:25" s="577" customFormat="1" x14ac:dyDescent="0.25">
      <c r="A985" s="572" t="s">
        <v>4252</v>
      </c>
      <c r="B985" s="572">
        <v>816270</v>
      </c>
      <c r="C985" s="572">
        <v>0</v>
      </c>
      <c r="D985" s="572"/>
      <c r="E985" s="572" t="s">
        <v>4253</v>
      </c>
      <c r="F985" s="572" t="s">
        <v>4254</v>
      </c>
      <c r="G985" s="572" t="s">
        <v>236</v>
      </c>
      <c r="H985" s="572" t="s">
        <v>3484</v>
      </c>
      <c r="I985" s="573">
        <v>42304</v>
      </c>
      <c r="J985" s="573">
        <v>42114</v>
      </c>
      <c r="K985" s="573">
        <v>42479</v>
      </c>
      <c r="L985" s="572" t="s">
        <v>208</v>
      </c>
      <c r="M985" s="572" t="s">
        <v>209</v>
      </c>
      <c r="N985" s="573">
        <v>42346</v>
      </c>
      <c r="O985" s="572" t="s">
        <v>210</v>
      </c>
      <c r="P985" s="572" t="s">
        <v>2805</v>
      </c>
      <c r="Q985" s="572" t="s">
        <v>1857</v>
      </c>
      <c r="R985" s="572" t="s">
        <v>1857</v>
      </c>
      <c r="S985" s="572" t="s">
        <v>212</v>
      </c>
      <c r="T985" s="572" t="s">
        <v>547</v>
      </c>
      <c r="U985" s="572">
        <v>0</v>
      </c>
      <c r="V985" s="575"/>
      <c r="W985" s="572"/>
      <c r="X985" s="576" t="s">
        <v>33</v>
      </c>
      <c r="Y985" s="576"/>
    </row>
    <row r="986" spans="1:25" s="577" customFormat="1" x14ac:dyDescent="0.25">
      <c r="A986" s="572" t="s">
        <v>4255</v>
      </c>
      <c r="B986" s="572">
        <v>816357</v>
      </c>
      <c r="C986" s="572">
        <v>0</v>
      </c>
      <c r="D986" s="572"/>
      <c r="E986" s="572" t="s">
        <v>4256</v>
      </c>
      <c r="F986" s="572" t="s">
        <v>4257</v>
      </c>
      <c r="G986" s="572" t="s">
        <v>236</v>
      </c>
      <c r="H986" s="572" t="s">
        <v>3484</v>
      </c>
      <c r="I986" s="573">
        <v>42306</v>
      </c>
      <c r="J986" s="573">
        <v>42114</v>
      </c>
      <c r="K986" s="573">
        <v>42479</v>
      </c>
      <c r="L986" s="572" t="s">
        <v>208</v>
      </c>
      <c r="M986" s="572" t="s">
        <v>209</v>
      </c>
      <c r="N986" s="573">
        <v>42346</v>
      </c>
      <c r="O986" s="572" t="s">
        <v>210</v>
      </c>
      <c r="P986" s="572" t="s">
        <v>2805</v>
      </c>
      <c r="Q986" s="572" t="s">
        <v>1857</v>
      </c>
      <c r="R986" s="572" t="s">
        <v>1857</v>
      </c>
      <c r="S986" s="572" t="s">
        <v>212</v>
      </c>
      <c r="T986" s="572" t="s">
        <v>547</v>
      </c>
      <c r="U986" s="572">
        <v>0</v>
      </c>
      <c r="V986" s="575"/>
      <c r="W986" s="572"/>
      <c r="X986" s="576" t="s">
        <v>33</v>
      </c>
      <c r="Y986" s="576"/>
    </row>
    <row r="987" spans="1:25" s="577" customFormat="1" x14ac:dyDescent="0.25">
      <c r="A987" s="572" t="s">
        <v>4258</v>
      </c>
      <c r="B987" s="572">
        <v>816371</v>
      </c>
      <c r="C987" s="572">
        <v>0</v>
      </c>
      <c r="D987" s="572"/>
      <c r="E987" s="572" t="s">
        <v>4259</v>
      </c>
      <c r="F987" s="572" t="s">
        <v>4260</v>
      </c>
      <c r="G987" s="572" t="s">
        <v>236</v>
      </c>
      <c r="H987" s="572" t="s">
        <v>3484</v>
      </c>
      <c r="I987" s="573">
        <v>42306</v>
      </c>
      <c r="J987" s="573">
        <v>42114</v>
      </c>
      <c r="K987" s="573">
        <v>42479</v>
      </c>
      <c r="L987" s="572" t="s">
        <v>208</v>
      </c>
      <c r="M987" s="572" t="s">
        <v>209</v>
      </c>
      <c r="N987" s="573">
        <v>42346</v>
      </c>
      <c r="O987" s="572" t="s">
        <v>210</v>
      </c>
      <c r="P987" s="572" t="s">
        <v>2805</v>
      </c>
      <c r="Q987" s="572" t="s">
        <v>1857</v>
      </c>
      <c r="R987" s="572" t="s">
        <v>1857</v>
      </c>
      <c r="S987" s="572" t="s">
        <v>212</v>
      </c>
      <c r="T987" s="572" t="s">
        <v>547</v>
      </c>
      <c r="U987" s="572">
        <v>0</v>
      </c>
      <c r="V987" s="575"/>
      <c r="W987" s="572">
        <v>178605</v>
      </c>
      <c r="X987" s="576" t="s">
        <v>33</v>
      </c>
      <c r="Y987" s="576"/>
    </row>
    <row r="988" spans="1:25" s="577" customFormat="1" x14ac:dyDescent="0.25">
      <c r="A988" s="572" t="s">
        <v>4261</v>
      </c>
      <c r="B988" s="572">
        <v>402525</v>
      </c>
      <c r="C988" s="572">
        <v>6</v>
      </c>
      <c r="D988" s="572">
        <v>402525</v>
      </c>
      <c r="E988" s="572" t="s">
        <v>4262</v>
      </c>
      <c r="F988" s="572" t="s">
        <v>4263</v>
      </c>
      <c r="G988" s="572" t="s">
        <v>236</v>
      </c>
      <c r="H988" s="572" t="s">
        <v>3484</v>
      </c>
      <c r="I988" s="573">
        <v>42332</v>
      </c>
      <c r="J988" s="573">
        <v>42370</v>
      </c>
      <c r="K988" s="573">
        <v>42735</v>
      </c>
      <c r="L988" s="572" t="s">
        <v>208</v>
      </c>
      <c r="M988" s="572" t="s">
        <v>209</v>
      </c>
      <c r="N988" s="573">
        <v>42345</v>
      </c>
      <c r="O988" s="572" t="s">
        <v>210</v>
      </c>
      <c r="P988" s="572" t="s">
        <v>3484</v>
      </c>
      <c r="Q988" s="572" t="s">
        <v>215</v>
      </c>
      <c r="R988" s="572" t="s">
        <v>211</v>
      </c>
      <c r="S988" s="572" t="s">
        <v>350</v>
      </c>
      <c r="T988" s="572" t="s">
        <v>3525</v>
      </c>
      <c r="U988" s="574">
        <v>874000</v>
      </c>
      <c r="V988" s="575">
        <v>30000</v>
      </c>
      <c r="W988" s="572">
        <v>67438</v>
      </c>
      <c r="X988" s="576" t="s">
        <v>33</v>
      </c>
      <c r="Y988" s="576"/>
    </row>
    <row r="989" spans="1:25" s="577" customFormat="1" x14ac:dyDescent="0.25">
      <c r="A989" s="572" t="s">
        <v>4264</v>
      </c>
      <c r="B989" s="572">
        <v>3043</v>
      </c>
      <c r="C989" s="572">
        <v>3</v>
      </c>
      <c r="D989" s="572">
        <v>3043</v>
      </c>
      <c r="E989" s="572" t="s">
        <v>1370</v>
      </c>
      <c r="F989" s="572" t="s">
        <v>4265</v>
      </c>
      <c r="G989" s="572" t="s">
        <v>240</v>
      </c>
      <c r="H989" s="572" t="s">
        <v>242</v>
      </c>
      <c r="I989" s="573">
        <v>42340</v>
      </c>
      <c r="J989" s="573">
        <v>42309</v>
      </c>
      <c r="K989" s="573">
        <v>43039</v>
      </c>
      <c r="L989" s="572" t="s">
        <v>208</v>
      </c>
      <c r="M989" s="572" t="s">
        <v>209</v>
      </c>
      <c r="N989" s="573">
        <v>42342</v>
      </c>
      <c r="O989" s="572" t="s">
        <v>210</v>
      </c>
      <c r="P989" s="572" t="s">
        <v>932</v>
      </c>
      <c r="Q989" s="572" t="s">
        <v>215</v>
      </c>
      <c r="R989" s="572" t="s">
        <v>211</v>
      </c>
      <c r="S989" s="572" t="s">
        <v>212</v>
      </c>
      <c r="T989" s="572" t="s">
        <v>56</v>
      </c>
      <c r="U989" s="574">
        <v>1900000</v>
      </c>
      <c r="V989" s="575">
        <v>300000</v>
      </c>
      <c r="W989" s="572">
        <v>566700</v>
      </c>
      <c r="X989" s="576" t="s">
        <v>33</v>
      </c>
      <c r="Y989" s="576"/>
    </row>
    <row r="990" spans="1:25" s="577" customFormat="1" x14ac:dyDescent="0.25">
      <c r="A990" s="572" t="s">
        <v>4266</v>
      </c>
      <c r="B990" s="572" t="s">
        <v>4267</v>
      </c>
      <c r="C990" s="572">
        <v>1</v>
      </c>
      <c r="D990" s="572"/>
      <c r="E990" s="572" t="s">
        <v>1164</v>
      </c>
      <c r="F990" s="572" t="s">
        <v>4268</v>
      </c>
      <c r="G990" s="572" t="s">
        <v>213</v>
      </c>
      <c r="H990" s="572" t="s">
        <v>214</v>
      </c>
      <c r="I990" s="573">
        <v>42292</v>
      </c>
      <c r="J990" s="573">
        <v>42339</v>
      </c>
      <c r="K990" s="573">
        <v>42704</v>
      </c>
      <c r="L990" s="572" t="s">
        <v>208</v>
      </c>
      <c r="M990" s="572" t="s">
        <v>209</v>
      </c>
      <c r="N990" s="573">
        <v>42342</v>
      </c>
      <c r="O990" s="572" t="s">
        <v>210</v>
      </c>
      <c r="P990" s="572" t="s">
        <v>214</v>
      </c>
      <c r="Q990" s="572" t="s">
        <v>215</v>
      </c>
      <c r="R990" s="572" t="s">
        <v>211</v>
      </c>
      <c r="S990" s="572" t="s">
        <v>212</v>
      </c>
      <c r="T990" s="572" t="s">
        <v>56</v>
      </c>
      <c r="U990" s="574">
        <v>148200</v>
      </c>
      <c r="V990" s="575"/>
      <c r="W990" s="572"/>
      <c r="X990" s="576" t="s">
        <v>33</v>
      </c>
      <c r="Y990" s="576"/>
    </row>
    <row r="991" spans="1:25" s="577" customFormat="1" x14ac:dyDescent="0.25">
      <c r="A991" s="572" t="s">
        <v>4269</v>
      </c>
      <c r="B991" s="572">
        <v>815536</v>
      </c>
      <c r="C991" s="572">
        <v>0</v>
      </c>
      <c r="D991" s="572"/>
      <c r="E991" s="572" t="s">
        <v>2444</v>
      </c>
      <c r="F991" s="572" t="s">
        <v>3095</v>
      </c>
      <c r="G991" s="572" t="s">
        <v>236</v>
      </c>
      <c r="H991" s="572" t="s">
        <v>214</v>
      </c>
      <c r="I991" s="573">
        <v>42242</v>
      </c>
      <c r="J991" s="573">
        <v>42217</v>
      </c>
      <c r="K991" s="572"/>
      <c r="L991" s="572" t="s">
        <v>208</v>
      </c>
      <c r="M991" s="572" t="s">
        <v>209</v>
      </c>
      <c r="N991" s="573">
        <v>42342</v>
      </c>
      <c r="O991" s="572" t="s">
        <v>210</v>
      </c>
      <c r="P991" s="572" t="s">
        <v>214</v>
      </c>
      <c r="Q991" s="572" t="s">
        <v>215</v>
      </c>
      <c r="R991" s="572" t="s">
        <v>211</v>
      </c>
      <c r="S991" s="572" t="s">
        <v>212</v>
      </c>
      <c r="T991" s="572" t="s">
        <v>56</v>
      </c>
      <c r="U991" s="574">
        <v>299000</v>
      </c>
      <c r="V991" s="575"/>
      <c r="W991" s="572"/>
      <c r="X991" s="576" t="s">
        <v>33</v>
      </c>
      <c r="Y991" s="576"/>
    </row>
    <row r="992" spans="1:25" s="577" customFormat="1" x14ac:dyDescent="0.25">
      <c r="A992" s="572" t="s">
        <v>4270</v>
      </c>
      <c r="B992" s="572" t="s">
        <v>4271</v>
      </c>
      <c r="C992" s="572">
        <v>1</v>
      </c>
      <c r="D992" s="572"/>
      <c r="E992" s="572" t="s">
        <v>3098</v>
      </c>
      <c r="F992" s="572" t="s">
        <v>3099</v>
      </c>
      <c r="G992" s="572" t="s">
        <v>224</v>
      </c>
      <c r="H992" s="572" t="s">
        <v>225</v>
      </c>
      <c r="I992" s="573">
        <v>42326</v>
      </c>
      <c r="J992" s="573">
        <v>42339</v>
      </c>
      <c r="K992" s="573">
        <v>42704</v>
      </c>
      <c r="L992" s="572" t="s">
        <v>208</v>
      </c>
      <c r="M992" s="572" t="s">
        <v>209</v>
      </c>
      <c r="N992" s="573">
        <v>42342</v>
      </c>
      <c r="O992" s="572" t="s">
        <v>210</v>
      </c>
      <c r="P992" s="572" t="s">
        <v>225</v>
      </c>
      <c r="Q992" s="572" t="s">
        <v>215</v>
      </c>
      <c r="R992" s="572" t="s">
        <v>211</v>
      </c>
      <c r="S992" s="572" t="s">
        <v>212</v>
      </c>
      <c r="T992" s="572" t="s">
        <v>56</v>
      </c>
      <c r="U992" s="574">
        <v>1000000</v>
      </c>
      <c r="V992" s="575"/>
      <c r="W992" s="572">
        <v>1721</v>
      </c>
      <c r="X992" s="576" t="s">
        <v>33</v>
      </c>
      <c r="Y992" s="576"/>
    </row>
    <row r="993" spans="1:25" s="577" customFormat="1" x14ac:dyDescent="0.25">
      <c r="A993" s="572" t="s">
        <v>4272</v>
      </c>
      <c r="B993" s="572" t="s">
        <v>4273</v>
      </c>
      <c r="C993" s="572">
        <v>1</v>
      </c>
      <c r="D993" s="572"/>
      <c r="E993" s="572" t="s">
        <v>3100</v>
      </c>
      <c r="F993" s="572" t="s">
        <v>3101</v>
      </c>
      <c r="G993" s="572" t="s">
        <v>224</v>
      </c>
      <c r="H993" s="572" t="s">
        <v>225</v>
      </c>
      <c r="I993" s="573">
        <v>42327</v>
      </c>
      <c r="J993" s="573">
        <v>42339</v>
      </c>
      <c r="K993" s="573">
        <v>42704</v>
      </c>
      <c r="L993" s="572" t="s">
        <v>208</v>
      </c>
      <c r="M993" s="572" t="s">
        <v>209</v>
      </c>
      <c r="N993" s="573">
        <v>42342</v>
      </c>
      <c r="O993" s="572" t="s">
        <v>210</v>
      </c>
      <c r="P993" s="572" t="s">
        <v>225</v>
      </c>
      <c r="Q993" s="572" t="s">
        <v>215</v>
      </c>
      <c r="R993" s="572" t="s">
        <v>211</v>
      </c>
      <c r="S993" s="572" t="s">
        <v>212</v>
      </c>
      <c r="T993" s="572" t="s">
        <v>56</v>
      </c>
      <c r="U993" s="574">
        <v>1500000</v>
      </c>
      <c r="V993" s="575"/>
      <c r="W993" s="572">
        <v>573607</v>
      </c>
      <c r="X993" s="576" t="s">
        <v>33</v>
      </c>
      <c r="Y993" s="576"/>
    </row>
    <row r="994" spans="1:25" s="577" customFormat="1" x14ac:dyDescent="0.25">
      <c r="A994" s="572" t="s">
        <v>4274</v>
      </c>
      <c r="B994" s="572" t="s">
        <v>4275</v>
      </c>
      <c r="C994" s="572">
        <v>1</v>
      </c>
      <c r="D994" s="572"/>
      <c r="E994" s="572" t="s">
        <v>3102</v>
      </c>
      <c r="F994" s="572" t="s">
        <v>4276</v>
      </c>
      <c r="G994" s="572" t="s">
        <v>224</v>
      </c>
      <c r="H994" s="572" t="s">
        <v>225</v>
      </c>
      <c r="I994" s="573">
        <v>42327</v>
      </c>
      <c r="J994" s="573">
        <v>42339</v>
      </c>
      <c r="K994" s="573">
        <v>42704</v>
      </c>
      <c r="L994" s="572" t="s">
        <v>208</v>
      </c>
      <c r="M994" s="572" t="s">
        <v>209</v>
      </c>
      <c r="N994" s="573">
        <v>42342</v>
      </c>
      <c r="O994" s="572" t="s">
        <v>210</v>
      </c>
      <c r="P994" s="572" t="s">
        <v>225</v>
      </c>
      <c r="Q994" s="572" t="s">
        <v>215</v>
      </c>
      <c r="R994" s="572" t="s">
        <v>211</v>
      </c>
      <c r="S994" s="572" t="s">
        <v>212</v>
      </c>
      <c r="T994" s="572" t="s">
        <v>56</v>
      </c>
      <c r="U994" s="574">
        <v>500000</v>
      </c>
      <c r="V994" s="575"/>
      <c r="W994" s="572">
        <v>612920</v>
      </c>
      <c r="X994" s="576" t="s">
        <v>33</v>
      </c>
      <c r="Y994" s="576"/>
    </row>
    <row r="995" spans="1:25" s="577" customFormat="1" x14ac:dyDescent="0.25">
      <c r="A995" s="572" t="s">
        <v>4277</v>
      </c>
      <c r="B995" s="572">
        <v>815624</v>
      </c>
      <c r="C995" s="572">
        <v>0</v>
      </c>
      <c r="D995" s="572"/>
      <c r="E995" s="572" t="s">
        <v>2330</v>
      </c>
      <c r="F995" s="572" t="s">
        <v>4278</v>
      </c>
      <c r="G995" s="572" t="s">
        <v>236</v>
      </c>
      <c r="H995" s="572" t="s">
        <v>214</v>
      </c>
      <c r="I995" s="573">
        <v>42250</v>
      </c>
      <c r="J995" s="573">
        <v>42217</v>
      </c>
      <c r="K995" s="572"/>
      <c r="L995" s="572" t="s">
        <v>208</v>
      </c>
      <c r="M995" s="572" t="s">
        <v>209</v>
      </c>
      <c r="N995" s="573">
        <v>42342</v>
      </c>
      <c r="O995" s="572" t="s">
        <v>210</v>
      </c>
      <c r="P995" s="572" t="s">
        <v>214</v>
      </c>
      <c r="Q995" s="572" t="s">
        <v>215</v>
      </c>
      <c r="R995" s="572" t="s">
        <v>211</v>
      </c>
      <c r="S995" s="572" t="s">
        <v>212</v>
      </c>
      <c r="T995" s="572" t="s">
        <v>56</v>
      </c>
      <c r="U995" s="574">
        <v>299000</v>
      </c>
      <c r="V995" s="575"/>
      <c r="W995" s="572">
        <v>708349</v>
      </c>
      <c r="X995" s="576" t="s">
        <v>33</v>
      </c>
      <c r="Y995" s="576"/>
    </row>
    <row r="996" spans="1:25" s="577" customFormat="1" x14ac:dyDescent="0.25">
      <c r="A996" s="572" t="s">
        <v>4279</v>
      </c>
      <c r="B996" s="572">
        <v>815656</v>
      </c>
      <c r="C996" s="572">
        <v>0</v>
      </c>
      <c r="D996" s="572"/>
      <c r="E996" s="572" t="s">
        <v>2387</v>
      </c>
      <c r="F996" s="572" t="s">
        <v>4280</v>
      </c>
      <c r="G996" s="572" t="s">
        <v>236</v>
      </c>
      <c r="H996" s="572" t="s">
        <v>214</v>
      </c>
      <c r="I996" s="573">
        <v>42255</v>
      </c>
      <c r="J996" s="573">
        <v>42217</v>
      </c>
      <c r="K996" s="572"/>
      <c r="L996" s="572" t="s">
        <v>208</v>
      </c>
      <c r="M996" s="572" t="s">
        <v>209</v>
      </c>
      <c r="N996" s="573">
        <v>42342</v>
      </c>
      <c r="O996" s="572" t="s">
        <v>210</v>
      </c>
      <c r="P996" s="572" t="s">
        <v>214</v>
      </c>
      <c r="Q996" s="572" t="s">
        <v>215</v>
      </c>
      <c r="R996" s="572" t="s">
        <v>211</v>
      </c>
      <c r="S996" s="572" t="s">
        <v>212</v>
      </c>
      <c r="T996" s="572" t="s">
        <v>56</v>
      </c>
      <c r="U996" s="574">
        <v>299000</v>
      </c>
      <c r="V996" s="575"/>
      <c r="W996" s="572">
        <v>143657</v>
      </c>
      <c r="X996" s="576" t="s">
        <v>33</v>
      </c>
      <c r="Y996" s="576"/>
    </row>
    <row r="997" spans="1:25" s="577" customFormat="1" x14ac:dyDescent="0.25">
      <c r="A997" s="572" t="s">
        <v>4281</v>
      </c>
      <c r="B997" s="572">
        <v>816002</v>
      </c>
      <c r="C997" s="572">
        <v>0</v>
      </c>
      <c r="D997" s="572"/>
      <c r="E997" s="572" t="s">
        <v>4282</v>
      </c>
      <c r="F997" s="572" t="s">
        <v>4283</v>
      </c>
      <c r="G997" s="572" t="s">
        <v>236</v>
      </c>
      <c r="H997" s="572" t="s">
        <v>214</v>
      </c>
      <c r="I997" s="573">
        <v>42296</v>
      </c>
      <c r="J997" s="573">
        <v>42339</v>
      </c>
      <c r="K997" s="572"/>
      <c r="L997" s="572" t="s">
        <v>208</v>
      </c>
      <c r="M997" s="572" t="s">
        <v>209</v>
      </c>
      <c r="N997" s="573">
        <v>42342</v>
      </c>
      <c r="O997" s="572" t="s">
        <v>210</v>
      </c>
      <c r="P997" s="572" t="s">
        <v>214</v>
      </c>
      <c r="Q997" s="572" t="s">
        <v>215</v>
      </c>
      <c r="R997" s="572" t="s">
        <v>211</v>
      </c>
      <c r="S997" s="572" t="s">
        <v>212</v>
      </c>
      <c r="T997" s="572" t="s">
        <v>56</v>
      </c>
      <c r="U997" s="574">
        <v>187200</v>
      </c>
      <c r="V997" s="575"/>
      <c r="W997" s="572">
        <v>145095</v>
      </c>
      <c r="X997" s="576" t="s">
        <v>33</v>
      </c>
      <c r="Y997" s="576"/>
    </row>
    <row r="998" spans="1:25" s="577" customFormat="1" x14ac:dyDescent="0.25">
      <c r="A998" s="572" t="s">
        <v>4284</v>
      </c>
      <c r="B998" s="572">
        <v>816367</v>
      </c>
      <c r="C998" s="572">
        <v>0</v>
      </c>
      <c r="D998" s="572"/>
      <c r="E998" s="572" t="s">
        <v>2394</v>
      </c>
      <c r="F998" s="572" t="s">
        <v>4285</v>
      </c>
      <c r="G998" s="572" t="s">
        <v>236</v>
      </c>
      <c r="H998" s="572" t="s">
        <v>214</v>
      </c>
      <c r="I998" s="573">
        <v>42306</v>
      </c>
      <c r="J998" s="573">
        <v>42339</v>
      </c>
      <c r="K998" s="572"/>
      <c r="L998" s="572" t="s">
        <v>208</v>
      </c>
      <c r="M998" s="572" t="s">
        <v>209</v>
      </c>
      <c r="N998" s="573">
        <v>42342</v>
      </c>
      <c r="O998" s="572" t="s">
        <v>210</v>
      </c>
      <c r="P998" s="572" t="s">
        <v>214</v>
      </c>
      <c r="Q998" s="572" t="s">
        <v>215</v>
      </c>
      <c r="R998" s="572" t="s">
        <v>211</v>
      </c>
      <c r="S998" s="572" t="s">
        <v>212</v>
      </c>
      <c r="T998" s="572" t="s">
        <v>56</v>
      </c>
      <c r="U998" s="574">
        <v>273000</v>
      </c>
      <c r="V998" s="575"/>
      <c r="W998" s="572">
        <v>146321</v>
      </c>
      <c r="X998" s="576" t="s">
        <v>33</v>
      </c>
      <c r="Y998" s="576"/>
    </row>
    <row r="999" spans="1:25" s="577" customFormat="1" x14ac:dyDescent="0.25">
      <c r="A999" s="572" t="s">
        <v>4286</v>
      </c>
      <c r="B999" s="572">
        <v>816468</v>
      </c>
      <c r="C999" s="572">
        <v>0</v>
      </c>
      <c r="D999" s="572"/>
      <c r="E999" s="572" t="s">
        <v>4287</v>
      </c>
      <c r="F999" s="572" t="s">
        <v>4288</v>
      </c>
      <c r="G999" s="572" t="s">
        <v>462</v>
      </c>
      <c r="H999" s="572" t="s">
        <v>214</v>
      </c>
      <c r="I999" s="573">
        <v>42313</v>
      </c>
      <c r="J999" s="573">
        <v>42339</v>
      </c>
      <c r="K999" s="573">
        <v>44165</v>
      </c>
      <c r="L999" s="572" t="s">
        <v>208</v>
      </c>
      <c r="M999" s="572" t="s">
        <v>209</v>
      </c>
      <c r="N999" s="573">
        <v>42342</v>
      </c>
      <c r="O999" s="572" t="s">
        <v>210</v>
      </c>
      <c r="P999" s="572" t="s">
        <v>214</v>
      </c>
      <c r="Q999" s="572" t="s">
        <v>215</v>
      </c>
      <c r="R999" s="572" t="s">
        <v>211</v>
      </c>
      <c r="S999" s="572" t="s">
        <v>212</v>
      </c>
      <c r="T999" s="572" t="s">
        <v>1651</v>
      </c>
      <c r="U999" s="574">
        <v>820000</v>
      </c>
      <c r="V999" s="575"/>
      <c r="W999" s="572"/>
      <c r="X999" s="576" t="s">
        <v>33</v>
      </c>
      <c r="Y999" s="576"/>
    </row>
    <row r="1000" spans="1:25" s="577" customFormat="1" x14ac:dyDescent="0.25">
      <c r="A1000" s="572" t="s">
        <v>4289</v>
      </c>
      <c r="B1000" s="572">
        <v>816614</v>
      </c>
      <c r="C1000" s="572">
        <v>0</v>
      </c>
      <c r="D1000" s="572">
        <v>407549</v>
      </c>
      <c r="E1000" s="572" t="s">
        <v>4290</v>
      </c>
      <c r="F1000" s="572" t="s">
        <v>4291</v>
      </c>
      <c r="G1000" s="572" t="s">
        <v>236</v>
      </c>
      <c r="H1000" s="572" t="s">
        <v>3484</v>
      </c>
      <c r="I1000" s="573">
        <v>42332</v>
      </c>
      <c r="J1000" s="573">
        <v>42309</v>
      </c>
      <c r="K1000" s="573">
        <v>42614</v>
      </c>
      <c r="L1000" s="572" t="s">
        <v>208</v>
      </c>
      <c r="M1000" s="572" t="s">
        <v>209</v>
      </c>
      <c r="N1000" s="573">
        <v>42342</v>
      </c>
      <c r="O1000" s="572" t="s">
        <v>210</v>
      </c>
      <c r="P1000" s="572" t="s">
        <v>3484</v>
      </c>
      <c r="Q1000" s="572" t="s">
        <v>215</v>
      </c>
      <c r="R1000" s="572" t="s">
        <v>211</v>
      </c>
      <c r="S1000" s="572" t="s">
        <v>212</v>
      </c>
      <c r="T1000" s="572" t="s">
        <v>1558</v>
      </c>
      <c r="U1000" s="574">
        <v>150000</v>
      </c>
      <c r="V1000" s="575"/>
      <c r="W1000" s="572">
        <v>167603</v>
      </c>
      <c r="X1000" s="576" t="s">
        <v>33</v>
      </c>
      <c r="Y1000" s="576"/>
    </row>
    <row r="1001" spans="1:25" s="577" customFormat="1" x14ac:dyDescent="0.25">
      <c r="A1001" s="572" t="s">
        <v>4292</v>
      </c>
      <c r="B1001" s="572">
        <v>816619</v>
      </c>
      <c r="C1001" s="572">
        <v>0</v>
      </c>
      <c r="D1001" s="572"/>
      <c r="E1001" s="572" t="s">
        <v>4293</v>
      </c>
      <c r="F1001" s="572" t="s">
        <v>4294</v>
      </c>
      <c r="G1001" s="572" t="s">
        <v>236</v>
      </c>
      <c r="H1001" s="572" t="s">
        <v>3484</v>
      </c>
      <c r="I1001" s="573">
        <v>42333</v>
      </c>
      <c r="J1001" s="573">
        <v>42309</v>
      </c>
      <c r="K1001" s="573">
        <v>42490</v>
      </c>
      <c r="L1001" s="572" t="s">
        <v>208</v>
      </c>
      <c r="M1001" s="572" t="s">
        <v>209</v>
      </c>
      <c r="N1001" s="573">
        <v>42342</v>
      </c>
      <c r="O1001" s="572" t="s">
        <v>210</v>
      </c>
      <c r="P1001" s="572" t="s">
        <v>3484</v>
      </c>
      <c r="Q1001" s="572" t="s">
        <v>215</v>
      </c>
      <c r="R1001" s="572" t="s">
        <v>211</v>
      </c>
      <c r="S1001" s="572" t="s">
        <v>212</v>
      </c>
      <c r="T1001" s="572" t="s">
        <v>1558</v>
      </c>
      <c r="U1001" s="572">
        <v>0</v>
      </c>
      <c r="V1001" s="575"/>
      <c r="W1001" s="572">
        <v>174417</v>
      </c>
      <c r="X1001" s="576" t="s">
        <v>33</v>
      </c>
      <c r="Y1001" s="576"/>
    </row>
    <row r="1002" spans="1:25" s="577" customFormat="1" x14ac:dyDescent="0.25">
      <c r="A1002" s="572" t="s">
        <v>4295</v>
      </c>
      <c r="B1002" s="572">
        <v>815661</v>
      </c>
      <c r="C1002" s="572">
        <v>0</v>
      </c>
      <c r="D1002" s="572"/>
      <c r="E1002" s="572" t="s">
        <v>2420</v>
      </c>
      <c r="F1002" s="572" t="s">
        <v>4296</v>
      </c>
      <c r="G1002" s="572" t="s">
        <v>236</v>
      </c>
      <c r="H1002" s="572" t="s">
        <v>214</v>
      </c>
      <c r="I1002" s="573">
        <v>42255</v>
      </c>
      <c r="J1002" s="573">
        <v>42217</v>
      </c>
      <c r="K1002" s="572"/>
      <c r="L1002" s="572" t="s">
        <v>208</v>
      </c>
      <c r="M1002" s="572" t="s">
        <v>209</v>
      </c>
      <c r="N1002" s="573">
        <v>42341</v>
      </c>
      <c r="O1002" s="572" t="s">
        <v>210</v>
      </c>
      <c r="P1002" s="572" t="s">
        <v>214</v>
      </c>
      <c r="Q1002" s="572" t="s">
        <v>215</v>
      </c>
      <c r="R1002" s="572" t="s">
        <v>211</v>
      </c>
      <c r="S1002" s="572" t="s">
        <v>212</v>
      </c>
      <c r="T1002" s="572" t="s">
        <v>56</v>
      </c>
      <c r="U1002" s="574">
        <v>312000</v>
      </c>
      <c r="V1002" s="575"/>
      <c r="W1002" s="572"/>
      <c r="X1002" s="576" t="s">
        <v>33</v>
      </c>
      <c r="Y1002" s="576"/>
    </row>
    <row r="1003" spans="1:25" s="577" customFormat="1" x14ac:dyDescent="0.25">
      <c r="A1003" s="572" t="s">
        <v>4297</v>
      </c>
      <c r="B1003" s="572">
        <v>815732</v>
      </c>
      <c r="C1003" s="572">
        <v>0</v>
      </c>
      <c r="D1003" s="572"/>
      <c r="E1003" s="572" t="s">
        <v>3008</v>
      </c>
      <c r="F1003" s="572" t="s">
        <v>4298</v>
      </c>
      <c r="G1003" s="572" t="s">
        <v>236</v>
      </c>
      <c r="H1003" s="572" t="s">
        <v>214</v>
      </c>
      <c r="I1003" s="573">
        <v>42262</v>
      </c>
      <c r="J1003" s="573">
        <v>42248</v>
      </c>
      <c r="K1003" s="572"/>
      <c r="L1003" s="572" t="s">
        <v>208</v>
      </c>
      <c r="M1003" s="572" t="s">
        <v>209</v>
      </c>
      <c r="N1003" s="573">
        <v>42341</v>
      </c>
      <c r="O1003" s="572" t="s">
        <v>210</v>
      </c>
      <c r="P1003" s="572" t="s">
        <v>214</v>
      </c>
      <c r="Q1003" s="572" t="s">
        <v>215</v>
      </c>
      <c r="R1003" s="572" t="s">
        <v>211</v>
      </c>
      <c r="S1003" s="572" t="s">
        <v>212</v>
      </c>
      <c r="T1003" s="572" t="s">
        <v>56</v>
      </c>
      <c r="U1003" s="574">
        <v>273000</v>
      </c>
      <c r="V1003" s="575"/>
      <c r="W1003" s="572">
        <v>712161</v>
      </c>
      <c r="X1003" s="576" t="s">
        <v>33</v>
      </c>
      <c r="Y1003" s="576"/>
    </row>
    <row r="1004" spans="1:25" s="577" customFormat="1" x14ac:dyDescent="0.25">
      <c r="A1004" s="572" t="s">
        <v>4299</v>
      </c>
      <c r="B1004" s="572">
        <v>816030</v>
      </c>
      <c r="C1004" s="572">
        <v>0</v>
      </c>
      <c r="D1004" s="572"/>
      <c r="E1004" s="572" t="s">
        <v>2534</v>
      </c>
      <c r="F1004" s="572" t="s">
        <v>4300</v>
      </c>
      <c r="G1004" s="572" t="s">
        <v>236</v>
      </c>
      <c r="H1004" s="572" t="s">
        <v>214</v>
      </c>
      <c r="I1004" s="573">
        <v>42296</v>
      </c>
      <c r="J1004" s="573">
        <v>42339</v>
      </c>
      <c r="K1004" s="572"/>
      <c r="L1004" s="572" t="s">
        <v>208</v>
      </c>
      <c r="M1004" s="572" t="s">
        <v>209</v>
      </c>
      <c r="N1004" s="573">
        <v>42341</v>
      </c>
      <c r="O1004" s="572" t="s">
        <v>210</v>
      </c>
      <c r="P1004" s="572" t="s">
        <v>214</v>
      </c>
      <c r="Q1004" s="572" t="s">
        <v>215</v>
      </c>
      <c r="R1004" s="572" t="s">
        <v>211</v>
      </c>
      <c r="S1004" s="572" t="s">
        <v>212</v>
      </c>
      <c r="T1004" s="572" t="s">
        <v>56</v>
      </c>
      <c r="U1004" s="574">
        <v>273000</v>
      </c>
      <c r="V1004" s="575"/>
      <c r="W1004" s="572"/>
      <c r="X1004" s="576" t="s">
        <v>33</v>
      </c>
      <c r="Y1004" s="576"/>
    </row>
    <row r="1005" spans="1:25" s="577" customFormat="1" x14ac:dyDescent="0.25">
      <c r="A1005" s="572" t="s">
        <v>4301</v>
      </c>
      <c r="B1005" s="572">
        <v>816248</v>
      </c>
      <c r="C1005" s="572">
        <v>0</v>
      </c>
      <c r="D1005" s="572"/>
      <c r="E1005" s="572" t="s">
        <v>4302</v>
      </c>
      <c r="F1005" s="572" t="s">
        <v>4303</v>
      </c>
      <c r="G1005" s="572" t="s">
        <v>236</v>
      </c>
      <c r="H1005" s="572" t="s">
        <v>214</v>
      </c>
      <c r="I1005" s="573">
        <v>42303</v>
      </c>
      <c r="J1005" s="573">
        <v>42339</v>
      </c>
      <c r="K1005" s="572"/>
      <c r="L1005" s="572" t="s">
        <v>208</v>
      </c>
      <c r="M1005" s="572" t="s">
        <v>209</v>
      </c>
      <c r="N1005" s="573">
        <v>42341</v>
      </c>
      <c r="O1005" s="572" t="s">
        <v>210</v>
      </c>
      <c r="P1005" s="572" t="s">
        <v>214</v>
      </c>
      <c r="Q1005" s="572" t="s">
        <v>215</v>
      </c>
      <c r="R1005" s="572" t="s">
        <v>211</v>
      </c>
      <c r="S1005" s="572" t="s">
        <v>212</v>
      </c>
      <c r="T1005" s="572" t="s">
        <v>56</v>
      </c>
      <c r="U1005" s="574">
        <v>273000</v>
      </c>
      <c r="V1005" s="575"/>
      <c r="W1005" s="572">
        <v>18409</v>
      </c>
      <c r="X1005" s="576" t="s">
        <v>33</v>
      </c>
      <c r="Y1005" s="576"/>
    </row>
    <row r="1006" spans="1:25" s="577" customFormat="1" x14ac:dyDescent="0.25">
      <c r="A1006" s="572" t="s">
        <v>4304</v>
      </c>
      <c r="B1006" s="572">
        <v>816280</v>
      </c>
      <c r="C1006" s="572">
        <v>0</v>
      </c>
      <c r="D1006" s="572"/>
      <c r="E1006" s="572" t="s">
        <v>2557</v>
      </c>
      <c r="F1006" s="572" t="s">
        <v>4305</v>
      </c>
      <c r="G1006" s="572" t="s">
        <v>236</v>
      </c>
      <c r="H1006" s="572" t="s">
        <v>214</v>
      </c>
      <c r="I1006" s="573">
        <v>42304</v>
      </c>
      <c r="J1006" s="573">
        <v>42339</v>
      </c>
      <c r="K1006" s="572"/>
      <c r="L1006" s="572" t="s">
        <v>208</v>
      </c>
      <c r="M1006" s="572" t="s">
        <v>209</v>
      </c>
      <c r="N1006" s="573">
        <v>42341</v>
      </c>
      <c r="O1006" s="572" t="s">
        <v>210</v>
      </c>
      <c r="P1006" s="572" t="s">
        <v>214</v>
      </c>
      <c r="Q1006" s="572" t="s">
        <v>215</v>
      </c>
      <c r="R1006" s="572" t="s">
        <v>211</v>
      </c>
      <c r="S1006" s="572" t="s">
        <v>212</v>
      </c>
      <c r="T1006" s="572" t="s">
        <v>56</v>
      </c>
      <c r="U1006" s="574">
        <v>273000</v>
      </c>
      <c r="V1006" s="575"/>
      <c r="W1006" s="572"/>
      <c r="X1006" s="576" t="s">
        <v>33</v>
      </c>
      <c r="Y1006" s="576"/>
    </row>
    <row r="1007" spans="1:25" s="577" customFormat="1" x14ac:dyDescent="0.25">
      <c r="A1007" s="572" t="s">
        <v>4306</v>
      </c>
      <c r="B1007" s="572">
        <v>816295</v>
      </c>
      <c r="C1007" s="572">
        <v>0</v>
      </c>
      <c r="D1007" s="572"/>
      <c r="E1007" s="572" t="s">
        <v>2397</v>
      </c>
      <c r="F1007" s="572" t="s">
        <v>4307</v>
      </c>
      <c r="G1007" s="572" t="s">
        <v>236</v>
      </c>
      <c r="H1007" s="572" t="s">
        <v>214</v>
      </c>
      <c r="I1007" s="573">
        <v>42304</v>
      </c>
      <c r="J1007" s="573">
        <v>42339</v>
      </c>
      <c r="K1007" s="572"/>
      <c r="L1007" s="572" t="s">
        <v>208</v>
      </c>
      <c r="M1007" s="572" t="s">
        <v>209</v>
      </c>
      <c r="N1007" s="573">
        <v>42341</v>
      </c>
      <c r="O1007" s="572" t="s">
        <v>210</v>
      </c>
      <c r="P1007" s="572" t="s">
        <v>214</v>
      </c>
      <c r="Q1007" s="572" t="s">
        <v>215</v>
      </c>
      <c r="R1007" s="572" t="s">
        <v>211</v>
      </c>
      <c r="S1007" s="572" t="s">
        <v>212</v>
      </c>
      <c r="T1007" s="572" t="s">
        <v>56</v>
      </c>
      <c r="U1007" s="574">
        <v>247000</v>
      </c>
      <c r="V1007" s="575"/>
      <c r="W1007" s="572">
        <v>147698</v>
      </c>
      <c r="X1007" s="576" t="s">
        <v>33</v>
      </c>
      <c r="Y1007" s="576"/>
    </row>
    <row r="1008" spans="1:25" s="577" customFormat="1" x14ac:dyDescent="0.25">
      <c r="A1008" s="572" t="s">
        <v>4308</v>
      </c>
      <c r="B1008" s="572">
        <v>816320</v>
      </c>
      <c r="C1008" s="572">
        <v>0</v>
      </c>
      <c r="D1008" s="572"/>
      <c r="E1008" s="572" t="s">
        <v>4309</v>
      </c>
      <c r="F1008" s="572" t="s">
        <v>4310</v>
      </c>
      <c r="G1008" s="572" t="s">
        <v>236</v>
      </c>
      <c r="H1008" s="572" t="s">
        <v>214</v>
      </c>
      <c r="I1008" s="573">
        <v>42305</v>
      </c>
      <c r="J1008" s="573">
        <v>42339</v>
      </c>
      <c r="K1008" s="572"/>
      <c r="L1008" s="572" t="s">
        <v>208</v>
      </c>
      <c r="M1008" s="572" t="s">
        <v>209</v>
      </c>
      <c r="N1008" s="573">
        <v>42341</v>
      </c>
      <c r="O1008" s="572" t="s">
        <v>210</v>
      </c>
      <c r="P1008" s="572" t="s">
        <v>214</v>
      </c>
      <c r="Q1008" s="572" t="s">
        <v>215</v>
      </c>
      <c r="R1008" s="572" t="s">
        <v>211</v>
      </c>
      <c r="S1008" s="572" t="s">
        <v>212</v>
      </c>
      <c r="T1008" s="572" t="s">
        <v>56</v>
      </c>
      <c r="U1008" s="574">
        <v>273000</v>
      </c>
      <c r="V1008" s="575"/>
      <c r="W1008" s="572"/>
      <c r="X1008" s="576" t="s">
        <v>33</v>
      </c>
      <c r="Y1008" s="576"/>
    </row>
    <row r="1009" spans="1:25" s="577" customFormat="1" x14ac:dyDescent="0.25">
      <c r="A1009" s="572" t="s">
        <v>4311</v>
      </c>
      <c r="B1009" s="572">
        <v>816378</v>
      </c>
      <c r="C1009" s="572">
        <v>0</v>
      </c>
      <c r="D1009" s="572"/>
      <c r="E1009" s="572" t="s">
        <v>2360</v>
      </c>
      <c r="F1009" s="572" t="s">
        <v>4312</v>
      </c>
      <c r="G1009" s="572" t="s">
        <v>236</v>
      </c>
      <c r="H1009" s="572" t="s">
        <v>214</v>
      </c>
      <c r="I1009" s="573">
        <v>42306</v>
      </c>
      <c r="J1009" s="573">
        <v>42339</v>
      </c>
      <c r="K1009" s="572"/>
      <c r="L1009" s="572" t="s">
        <v>208</v>
      </c>
      <c r="M1009" s="572" t="s">
        <v>209</v>
      </c>
      <c r="N1009" s="573">
        <v>42341</v>
      </c>
      <c r="O1009" s="572" t="s">
        <v>210</v>
      </c>
      <c r="P1009" s="572" t="s">
        <v>214</v>
      </c>
      <c r="Q1009" s="572" t="s">
        <v>215</v>
      </c>
      <c r="R1009" s="572" t="s">
        <v>211</v>
      </c>
      <c r="S1009" s="572" t="s">
        <v>212</v>
      </c>
      <c r="T1009" s="572" t="s">
        <v>56</v>
      </c>
      <c r="U1009" s="574">
        <v>227500</v>
      </c>
      <c r="V1009" s="575"/>
      <c r="W1009" s="572">
        <v>569737</v>
      </c>
      <c r="X1009" s="576" t="s">
        <v>33</v>
      </c>
      <c r="Y1009" s="576"/>
    </row>
    <row r="1010" spans="1:25" s="577" customFormat="1" x14ac:dyDescent="0.25">
      <c r="A1010" s="572" t="s">
        <v>4313</v>
      </c>
      <c r="B1010" s="572">
        <v>816507</v>
      </c>
      <c r="C1010" s="572">
        <v>0</v>
      </c>
      <c r="D1010" s="572"/>
      <c r="E1010" s="572" t="s">
        <v>2577</v>
      </c>
      <c r="F1010" s="572" t="s">
        <v>4314</v>
      </c>
      <c r="G1010" s="572" t="s">
        <v>236</v>
      </c>
      <c r="H1010" s="572" t="s">
        <v>214</v>
      </c>
      <c r="I1010" s="573">
        <v>42320</v>
      </c>
      <c r="J1010" s="573">
        <v>42339</v>
      </c>
      <c r="K1010" s="572"/>
      <c r="L1010" s="572" t="s">
        <v>208</v>
      </c>
      <c r="M1010" s="572" t="s">
        <v>209</v>
      </c>
      <c r="N1010" s="573">
        <v>42341</v>
      </c>
      <c r="O1010" s="572" t="s">
        <v>210</v>
      </c>
      <c r="P1010" s="572" t="s">
        <v>214</v>
      </c>
      <c r="Q1010" s="572" t="s">
        <v>215</v>
      </c>
      <c r="R1010" s="572" t="s">
        <v>211</v>
      </c>
      <c r="S1010" s="572" t="s">
        <v>212</v>
      </c>
      <c r="T1010" s="572" t="s">
        <v>56</v>
      </c>
      <c r="U1010" s="574">
        <v>252200</v>
      </c>
      <c r="V1010" s="575"/>
      <c r="W1010" s="572"/>
      <c r="X1010" s="576" t="s">
        <v>33</v>
      </c>
      <c r="Y1010" s="576"/>
    </row>
    <row r="1011" spans="1:25" s="577" customFormat="1" x14ac:dyDescent="0.25">
      <c r="A1011" s="572" t="s">
        <v>4315</v>
      </c>
      <c r="B1011" s="572">
        <v>816532</v>
      </c>
      <c r="C1011" s="572">
        <v>0</v>
      </c>
      <c r="D1011" s="572"/>
      <c r="E1011" s="572" t="s">
        <v>4316</v>
      </c>
      <c r="F1011" s="572" t="s">
        <v>4317</v>
      </c>
      <c r="G1011" s="572" t="s">
        <v>236</v>
      </c>
      <c r="H1011" s="572" t="s">
        <v>214</v>
      </c>
      <c r="I1011" s="573">
        <v>42320</v>
      </c>
      <c r="J1011" s="573">
        <v>42339</v>
      </c>
      <c r="K1011" s="572"/>
      <c r="L1011" s="572" t="s">
        <v>208</v>
      </c>
      <c r="M1011" s="572" t="s">
        <v>209</v>
      </c>
      <c r="N1011" s="573">
        <v>42341</v>
      </c>
      <c r="O1011" s="572" t="s">
        <v>210</v>
      </c>
      <c r="P1011" s="572" t="s">
        <v>214</v>
      </c>
      <c r="Q1011" s="572" t="s">
        <v>215</v>
      </c>
      <c r="R1011" s="572" t="s">
        <v>211</v>
      </c>
      <c r="S1011" s="572" t="s">
        <v>212</v>
      </c>
      <c r="T1011" s="572" t="s">
        <v>56</v>
      </c>
      <c r="U1011" s="574">
        <v>273000</v>
      </c>
      <c r="V1011" s="575"/>
      <c r="W1011" s="572">
        <v>235439</v>
      </c>
      <c r="X1011" s="576" t="s">
        <v>33</v>
      </c>
      <c r="Y1011" s="576"/>
    </row>
    <row r="1012" spans="1:25" s="577" customFormat="1" x14ac:dyDescent="0.25">
      <c r="A1012" s="572" t="s">
        <v>4318</v>
      </c>
      <c r="B1012" s="572">
        <v>815742</v>
      </c>
      <c r="C1012" s="572">
        <v>0</v>
      </c>
      <c r="D1012" s="572"/>
      <c r="E1012" s="572" t="s">
        <v>4319</v>
      </c>
      <c r="F1012" s="572" t="s">
        <v>4320</v>
      </c>
      <c r="G1012" s="572" t="s">
        <v>236</v>
      </c>
      <c r="H1012" s="572" t="s">
        <v>214</v>
      </c>
      <c r="I1012" s="573">
        <v>42263</v>
      </c>
      <c r="J1012" s="573">
        <v>42233</v>
      </c>
      <c r="K1012" s="572"/>
      <c r="L1012" s="572" t="s">
        <v>208</v>
      </c>
      <c r="M1012" s="572" t="s">
        <v>209</v>
      </c>
      <c r="N1012" s="573">
        <v>42340</v>
      </c>
      <c r="O1012" s="572" t="s">
        <v>210</v>
      </c>
      <c r="P1012" s="572" t="s">
        <v>214</v>
      </c>
      <c r="Q1012" s="572" t="s">
        <v>215</v>
      </c>
      <c r="R1012" s="572" t="s">
        <v>211</v>
      </c>
      <c r="S1012" s="572" t="s">
        <v>212</v>
      </c>
      <c r="T1012" s="572" t="s">
        <v>56</v>
      </c>
      <c r="U1012" s="574">
        <v>187200</v>
      </c>
      <c r="V1012" s="575"/>
      <c r="W1012" s="572">
        <v>351042</v>
      </c>
      <c r="X1012" s="576" t="s">
        <v>33</v>
      </c>
      <c r="Y1012" s="576"/>
    </row>
    <row r="1013" spans="1:25" s="577" customFormat="1" x14ac:dyDescent="0.25">
      <c r="A1013" s="572" t="s">
        <v>4321</v>
      </c>
      <c r="B1013" s="572" t="s">
        <v>4322</v>
      </c>
      <c r="C1013" s="572">
        <v>0</v>
      </c>
      <c r="D1013" s="572">
        <v>407515</v>
      </c>
      <c r="E1013" s="572" t="s">
        <v>1131</v>
      </c>
      <c r="F1013" s="572" t="s">
        <v>4323</v>
      </c>
      <c r="G1013" s="572" t="s">
        <v>224</v>
      </c>
      <c r="H1013" s="572" t="s">
        <v>3484</v>
      </c>
      <c r="I1013" s="573">
        <v>42320</v>
      </c>
      <c r="J1013" s="573">
        <v>42331</v>
      </c>
      <c r="K1013" s="573">
        <v>42696</v>
      </c>
      <c r="L1013" s="572" t="s">
        <v>208</v>
      </c>
      <c r="M1013" s="572" t="s">
        <v>209</v>
      </c>
      <c r="N1013" s="573">
        <v>42338</v>
      </c>
      <c r="O1013" s="572" t="s">
        <v>210</v>
      </c>
      <c r="P1013" s="572" t="s">
        <v>3484</v>
      </c>
      <c r="Q1013" s="572" t="s">
        <v>215</v>
      </c>
      <c r="R1013" s="572" t="s">
        <v>211</v>
      </c>
      <c r="S1013" s="572" t="s">
        <v>350</v>
      </c>
      <c r="T1013" s="572" t="s">
        <v>1558</v>
      </c>
      <c r="U1013" s="574">
        <v>150000</v>
      </c>
      <c r="V1013" s="575"/>
      <c r="W1013" s="572">
        <v>584032</v>
      </c>
      <c r="X1013" s="576" t="s">
        <v>33</v>
      </c>
      <c r="Y1013" s="576"/>
    </row>
    <row r="1014" spans="1:25" s="577" customFormat="1" x14ac:dyDescent="0.25">
      <c r="A1014" s="572" t="s">
        <v>4324</v>
      </c>
      <c r="B1014" s="572" t="s">
        <v>3784</v>
      </c>
      <c r="C1014" s="572">
        <v>0</v>
      </c>
      <c r="D1014" s="572">
        <v>407543</v>
      </c>
      <c r="E1014" s="572" t="s">
        <v>4325</v>
      </c>
      <c r="F1014" s="572" t="s">
        <v>4326</v>
      </c>
      <c r="G1014" s="572" t="s">
        <v>224</v>
      </c>
      <c r="H1014" s="572" t="s">
        <v>3600</v>
      </c>
      <c r="I1014" s="573">
        <v>42332</v>
      </c>
      <c r="J1014" s="573">
        <v>42338</v>
      </c>
      <c r="K1014" s="573">
        <v>42521</v>
      </c>
      <c r="L1014" s="572" t="s">
        <v>208</v>
      </c>
      <c r="M1014" s="572" t="s">
        <v>209</v>
      </c>
      <c r="N1014" s="573">
        <v>42338</v>
      </c>
      <c r="O1014" s="572" t="s">
        <v>210</v>
      </c>
      <c r="P1014" s="572" t="s">
        <v>3600</v>
      </c>
      <c r="Q1014" s="572" t="s">
        <v>349</v>
      </c>
      <c r="R1014" s="572" t="s">
        <v>211</v>
      </c>
      <c r="S1014" s="572" t="s">
        <v>350</v>
      </c>
      <c r="T1014" s="572" t="s">
        <v>56</v>
      </c>
      <c r="U1014" s="574">
        <v>19645</v>
      </c>
      <c r="V1014" s="575"/>
      <c r="W1014" s="572">
        <v>164901</v>
      </c>
      <c r="X1014" s="576" t="s">
        <v>33</v>
      </c>
      <c r="Y1014" s="576"/>
    </row>
    <row r="1015" spans="1:25" s="577" customFormat="1" x14ac:dyDescent="0.25">
      <c r="A1015" s="572" t="s">
        <v>4327</v>
      </c>
      <c r="B1015" s="572">
        <v>810705</v>
      </c>
      <c r="C1015" s="572">
        <v>3</v>
      </c>
      <c r="D1015" s="572">
        <v>406095</v>
      </c>
      <c r="E1015" s="572" t="s">
        <v>4328</v>
      </c>
      <c r="F1015" s="572" t="s">
        <v>4329</v>
      </c>
      <c r="G1015" s="572" t="s">
        <v>236</v>
      </c>
      <c r="H1015" s="572" t="s">
        <v>3484</v>
      </c>
      <c r="I1015" s="573">
        <v>42332</v>
      </c>
      <c r="J1015" s="573">
        <v>42278</v>
      </c>
      <c r="K1015" s="573">
        <v>42369</v>
      </c>
      <c r="L1015" s="572" t="s">
        <v>208</v>
      </c>
      <c r="M1015" s="572" t="s">
        <v>209</v>
      </c>
      <c r="N1015" s="573">
        <v>42335</v>
      </c>
      <c r="O1015" s="572" t="s">
        <v>210</v>
      </c>
      <c r="P1015" s="572" t="s">
        <v>3484</v>
      </c>
      <c r="Q1015" s="572" t="s">
        <v>1857</v>
      </c>
      <c r="R1015" s="572" t="s">
        <v>1857</v>
      </c>
      <c r="S1015" s="572" t="s">
        <v>350</v>
      </c>
      <c r="T1015" s="572" t="s">
        <v>1558</v>
      </c>
      <c r="U1015" s="574">
        <v>634140</v>
      </c>
      <c r="V1015" s="575">
        <v>61200</v>
      </c>
      <c r="W1015" s="572"/>
      <c r="X1015" s="576" t="s">
        <v>33</v>
      </c>
      <c r="Y1015" s="576"/>
    </row>
    <row r="1016" spans="1:25" s="577" customFormat="1" x14ac:dyDescent="0.25">
      <c r="A1016" s="572" t="s">
        <v>4330</v>
      </c>
      <c r="B1016" s="572">
        <v>815858</v>
      </c>
      <c r="C1016" s="572">
        <v>0</v>
      </c>
      <c r="D1016" s="572"/>
      <c r="E1016" s="572" t="s">
        <v>3682</v>
      </c>
      <c r="F1016" s="572" t="s">
        <v>3683</v>
      </c>
      <c r="G1016" s="572" t="s">
        <v>240</v>
      </c>
      <c r="H1016" s="572" t="s">
        <v>241</v>
      </c>
      <c r="I1016" s="573">
        <v>42275</v>
      </c>
      <c r="J1016" s="573">
        <v>42309</v>
      </c>
      <c r="K1016" s="573">
        <v>44135</v>
      </c>
      <c r="L1016" s="572" t="s">
        <v>208</v>
      </c>
      <c r="M1016" s="572" t="s">
        <v>209</v>
      </c>
      <c r="N1016" s="573">
        <v>42335</v>
      </c>
      <c r="O1016" s="572" t="s">
        <v>210</v>
      </c>
      <c r="P1016" s="572" t="s">
        <v>241</v>
      </c>
      <c r="Q1016" s="572" t="s">
        <v>215</v>
      </c>
      <c r="R1016" s="572" t="s">
        <v>211</v>
      </c>
      <c r="S1016" s="572" t="s">
        <v>212</v>
      </c>
      <c r="T1016" s="572" t="s">
        <v>243</v>
      </c>
      <c r="U1016" s="574">
        <v>1800000</v>
      </c>
      <c r="V1016" s="575"/>
      <c r="W1016" s="572">
        <v>244610</v>
      </c>
      <c r="X1016" s="576" t="s">
        <v>33</v>
      </c>
      <c r="Y1016" s="576"/>
    </row>
    <row r="1017" spans="1:25" s="577" customFormat="1" x14ac:dyDescent="0.25">
      <c r="A1017" s="572" t="s">
        <v>4331</v>
      </c>
      <c r="B1017" s="572" t="s">
        <v>4332</v>
      </c>
      <c r="C1017" s="572">
        <v>0</v>
      </c>
      <c r="D1017" s="572"/>
      <c r="E1017" s="572" t="s">
        <v>3968</v>
      </c>
      <c r="F1017" s="572" t="s">
        <v>4333</v>
      </c>
      <c r="G1017" s="572" t="s">
        <v>224</v>
      </c>
      <c r="H1017" s="572" t="s">
        <v>241</v>
      </c>
      <c r="I1017" s="573">
        <v>42277</v>
      </c>
      <c r="J1017" s="573">
        <v>42309</v>
      </c>
      <c r="K1017" s="573">
        <v>43039</v>
      </c>
      <c r="L1017" s="572" t="s">
        <v>208</v>
      </c>
      <c r="M1017" s="572" t="s">
        <v>209</v>
      </c>
      <c r="N1017" s="573">
        <v>42335</v>
      </c>
      <c r="O1017" s="572" t="s">
        <v>210</v>
      </c>
      <c r="P1017" s="572" t="s">
        <v>241</v>
      </c>
      <c r="Q1017" s="572" t="s">
        <v>215</v>
      </c>
      <c r="R1017" s="572" t="s">
        <v>211</v>
      </c>
      <c r="S1017" s="572" t="s">
        <v>212</v>
      </c>
      <c r="T1017" s="572" t="s">
        <v>243</v>
      </c>
      <c r="U1017" s="574">
        <v>1800000</v>
      </c>
      <c r="V1017" s="575"/>
      <c r="W1017" s="572"/>
      <c r="X1017" s="576" t="s">
        <v>33</v>
      </c>
      <c r="Y1017" s="576"/>
    </row>
    <row r="1018" spans="1:25" s="577" customFormat="1" x14ac:dyDescent="0.25">
      <c r="A1018" s="572" t="s">
        <v>4334</v>
      </c>
      <c r="B1018" s="572">
        <v>816196</v>
      </c>
      <c r="C1018" s="572">
        <v>0</v>
      </c>
      <c r="D1018" s="572"/>
      <c r="E1018" s="572" t="s">
        <v>3741</v>
      </c>
      <c r="F1018" s="572" t="s">
        <v>3742</v>
      </c>
      <c r="G1018" s="572" t="s">
        <v>462</v>
      </c>
      <c r="H1018" s="572" t="s">
        <v>757</v>
      </c>
      <c r="I1018" s="573">
        <v>42299</v>
      </c>
      <c r="J1018" s="573">
        <v>42315</v>
      </c>
      <c r="K1018" s="573">
        <v>43538</v>
      </c>
      <c r="L1018" s="572" t="s">
        <v>208</v>
      </c>
      <c r="M1018" s="572" t="s">
        <v>209</v>
      </c>
      <c r="N1018" s="573">
        <v>42335</v>
      </c>
      <c r="O1018" s="572" t="s">
        <v>210</v>
      </c>
      <c r="P1018" s="572" t="s">
        <v>757</v>
      </c>
      <c r="Q1018" s="572" t="s">
        <v>215</v>
      </c>
      <c r="R1018" s="572" t="s">
        <v>211</v>
      </c>
      <c r="S1018" s="572" t="s">
        <v>212</v>
      </c>
      <c r="T1018" s="572" t="s">
        <v>56</v>
      </c>
      <c r="U1018" s="572">
        <v>0</v>
      </c>
      <c r="V1018" s="575"/>
      <c r="W1018" s="572"/>
      <c r="X1018" s="576" t="s">
        <v>33</v>
      </c>
      <c r="Y1018" s="576"/>
    </row>
    <row r="1019" spans="1:25" s="577" customFormat="1" x14ac:dyDescent="0.25">
      <c r="A1019" s="572" t="s">
        <v>4335</v>
      </c>
      <c r="B1019" s="572">
        <v>209</v>
      </c>
      <c r="C1019" s="572">
        <v>1</v>
      </c>
      <c r="D1019" s="572">
        <v>209</v>
      </c>
      <c r="E1019" s="572" t="s">
        <v>3648</v>
      </c>
      <c r="F1019" s="572" t="s">
        <v>3649</v>
      </c>
      <c r="G1019" s="572" t="s">
        <v>240</v>
      </c>
      <c r="H1019" s="572" t="s">
        <v>757</v>
      </c>
      <c r="I1019" s="573">
        <v>42307</v>
      </c>
      <c r="J1019" s="573">
        <v>42339</v>
      </c>
      <c r="K1019" s="573">
        <v>42704</v>
      </c>
      <c r="L1019" s="572" t="s">
        <v>208</v>
      </c>
      <c r="M1019" s="572" t="s">
        <v>209</v>
      </c>
      <c r="N1019" s="573">
        <v>42334</v>
      </c>
      <c r="O1019" s="572" t="s">
        <v>210</v>
      </c>
      <c r="P1019" s="572" t="s">
        <v>757</v>
      </c>
      <c r="Q1019" s="572" t="s">
        <v>215</v>
      </c>
      <c r="R1019" s="572" t="s">
        <v>211</v>
      </c>
      <c r="S1019" s="572" t="s">
        <v>212</v>
      </c>
      <c r="T1019" s="572" t="s">
        <v>716</v>
      </c>
      <c r="U1019" s="572">
        <v>0</v>
      </c>
      <c r="V1019" s="575"/>
      <c r="W1019" s="572">
        <v>21814</v>
      </c>
      <c r="X1019" s="576" t="s">
        <v>33</v>
      </c>
      <c r="Y1019" s="576"/>
    </row>
    <row r="1020" spans="1:25" s="577" customFormat="1" x14ac:dyDescent="0.25">
      <c r="A1020" s="572" t="s">
        <v>4336</v>
      </c>
      <c r="B1020" s="572">
        <v>3261</v>
      </c>
      <c r="C1020" s="572">
        <v>1</v>
      </c>
      <c r="D1020" s="572"/>
      <c r="E1020" s="572" t="s">
        <v>3653</v>
      </c>
      <c r="F1020" s="572" t="s">
        <v>3654</v>
      </c>
      <c r="G1020" s="572" t="s">
        <v>462</v>
      </c>
      <c r="H1020" s="572" t="s">
        <v>757</v>
      </c>
      <c r="I1020" s="573">
        <v>42307</v>
      </c>
      <c r="J1020" s="573">
        <v>42339</v>
      </c>
      <c r="K1020" s="573">
        <v>42704</v>
      </c>
      <c r="L1020" s="572" t="s">
        <v>208</v>
      </c>
      <c r="M1020" s="572" t="s">
        <v>209</v>
      </c>
      <c r="N1020" s="573">
        <v>42334</v>
      </c>
      <c r="O1020" s="572" t="s">
        <v>210</v>
      </c>
      <c r="P1020" s="572" t="s">
        <v>757</v>
      </c>
      <c r="Q1020" s="572" t="s">
        <v>215</v>
      </c>
      <c r="R1020" s="572" t="s">
        <v>211</v>
      </c>
      <c r="S1020" s="572" t="s">
        <v>212</v>
      </c>
      <c r="T1020" s="572" t="s">
        <v>56</v>
      </c>
      <c r="U1020" s="572">
        <v>0</v>
      </c>
      <c r="V1020" s="575"/>
      <c r="W1020" s="572">
        <v>784940</v>
      </c>
      <c r="X1020" s="576" t="s">
        <v>33</v>
      </c>
      <c r="Y1020" s="576"/>
    </row>
    <row r="1021" spans="1:25" s="577" customFormat="1" x14ac:dyDescent="0.25">
      <c r="A1021" s="572" t="s">
        <v>4337</v>
      </c>
      <c r="B1021" s="572" t="s">
        <v>4338</v>
      </c>
      <c r="C1021" s="572">
        <v>1</v>
      </c>
      <c r="D1021" s="572">
        <v>407186</v>
      </c>
      <c r="E1021" s="572" t="s">
        <v>1131</v>
      </c>
      <c r="F1021" s="572" t="s">
        <v>4339</v>
      </c>
      <c r="G1021" s="572" t="s">
        <v>224</v>
      </c>
      <c r="H1021" s="572" t="s">
        <v>3484</v>
      </c>
      <c r="I1021" s="573">
        <v>42228</v>
      </c>
      <c r="J1021" s="573">
        <v>42217</v>
      </c>
      <c r="K1021" s="573">
        <v>42536</v>
      </c>
      <c r="L1021" s="572" t="s">
        <v>208</v>
      </c>
      <c r="M1021" s="572" t="s">
        <v>209</v>
      </c>
      <c r="N1021" s="573">
        <v>42334</v>
      </c>
      <c r="O1021" s="572" t="s">
        <v>210</v>
      </c>
      <c r="P1021" s="572" t="s">
        <v>3484</v>
      </c>
      <c r="Q1021" s="572" t="s">
        <v>215</v>
      </c>
      <c r="R1021" s="572" t="s">
        <v>211</v>
      </c>
      <c r="S1021" s="572" t="s">
        <v>350</v>
      </c>
      <c r="T1021" s="572" t="s">
        <v>1558</v>
      </c>
      <c r="U1021" s="574">
        <v>183600</v>
      </c>
      <c r="V1021" s="575"/>
      <c r="W1021" s="572">
        <v>584032</v>
      </c>
      <c r="X1021" s="576" t="s">
        <v>33</v>
      </c>
      <c r="Y1021" s="576"/>
    </row>
    <row r="1022" spans="1:25" s="577" customFormat="1" x14ac:dyDescent="0.25">
      <c r="A1022" s="572" t="s">
        <v>4340</v>
      </c>
      <c r="B1022" s="572" t="s">
        <v>1847</v>
      </c>
      <c r="C1022" s="572">
        <v>2</v>
      </c>
      <c r="D1022" s="572"/>
      <c r="E1022" s="572" t="s">
        <v>1848</v>
      </c>
      <c r="F1022" s="572" t="s">
        <v>4341</v>
      </c>
      <c r="G1022" s="572" t="s">
        <v>213</v>
      </c>
      <c r="H1022" s="572" t="s">
        <v>3484</v>
      </c>
      <c r="I1022" s="573">
        <v>42317</v>
      </c>
      <c r="J1022" s="573">
        <v>40989</v>
      </c>
      <c r="K1022" s="573">
        <v>42476</v>
      </c>
      <c r="L1022" s="572" t="s">
        <v>208</v>
      </c>
      <c r="M1022" s="572" t="s">
        <v>209</v>
      </c>
      <c r="N1022" s="573">
        <v>42334</v>
      </c>
      <c r="O1022" s="572" t="s">
        <v>210</v>
      </c>
      <c r="P1022" s="572" t="s">
        <v>3484</v>
      </c>
      <c r="Q1022" s="572" t="s">
        <v>215</v>
      </c>
      <c r="R1022" s="572" t="s">
        <v>211</v>
      </c>
      <c r="S1022" s="572" t="s">
        <v>212</v>
      </c>
      <c r="T1022" s="572" t="s">
        <v>547</v>
      </c>
      <c r="U1022" s="574">
        <v>310000</v>
      </c>
      <c r="V1022" s="575"/>
      <c r="W1022" s="572">
        <v>58901</v>
      </c>
      <c r="X1022" s="576" t="s">
        <v>33</v>
      </c>
      <c r="Y1022" s="576"/>
    </row>
    <row r="1023" spans="1:25" s="577" customFormat="1" x14ac:dyDescent="0.25">
      <c r="A1023" s="572" t="s">
        <v>4342</v>
      </c>
      <c r="B1023" s="572" t="s">
        <v>3199</v>
      </c>
      <c r="C1023" s="572">
        <v>1</v>
      </c>
      <c r="D1023" s="572"/>
      <c r="E1023" s="572" t="s">
        <v>3140</v>
      </c>
      <c r="F1023" s="572" t="s">
        <v>4343</v>
      </c>
      <c r="G1023" s="572" t="s">
        <v>224</v>
      </c>
      <c r="H1023" s="572" t="s">
        <v>757</v>
      </c>
      <c r="I1023" s="573">
        <v>42307</v>
      </c>
      <c r="J1023" s="573">
        <v>42339</v>
      </c>
      <c r="K1023" s="573">
        <v>42704</v>
      </c>
      <c r="L1023" s="572" t="s">
        <v>208</v>
      </c>
      <c r="M1023" s="572" t="s">
        <v>209</v>
      </c>
      <c r="N1023" s="573">
        <v>42334</v>
      </c>
      <c r="O1023" s="572" t="s">
        <v>210</v>
      </c>
      <c r="P1023" s="572" t="s">
        <v>757</v>
      </c>
      <c r="Q1023" s="572" t="s">
        <v>215</v>
      </c>
      <c r="R1023" s="572" t="s">
        <v>211</v>
      </c>
      <c r="S1023" s="572" t="s">
        <v>212</v>
      </c>
      <c r="T1023" s="572" t="s">
        <v>56</v>
      </c>
      <c r="U1023" s="574">
        <v>150000</v>
      </c>
      <c r="V1023" s="575"/>
      <c r="W1023" s="572"/>
      <c r="X1023" s="576" t="s">
        <v>33</v>
      </c>
      <c r="Y1023" s="576"/>
    </row>
    <row r="1024" spans="1:25" s="577" customFormat="1" x14ac:dyDescent="0.25">
      <c r="A1024" s="572" t="s">
        <v>4344</v>
      </c>
      <c r="B1024" s="572">
        <v>808793</v>
      </c>
      <c r="C1024" s="572">
        <v>1</v>
      </c>
      <c r="D1024" s="572"/>
      <c r="E1024" s="572" t="s">
        <v>3034</v>
      </c>
      <c r="F1024" s="572" t="s">
        <v>3035</v>
      </c>
      <c r="G1024" s="572" t="s">
        <v>462</v>
      </c>
      <c r="H1024" s="572" t="s">
        <v>757</v>
      </c>
      <c r="I1024" s="573">
        <v>42226</v>
      </c>
      <c r="J1024" s="573">
        <v>42233</v>
      </c>
      <c r="K1024" s="573">
        <v>43220</v>
      </c>
      <c r="L1024" s="572" t="s">
        <v>208</v>
      </c>
      <c r="M1024" s="572" t="s">
        <v>209</v>
      </c>
      <c r="N1024" s="573">
        <v>42334</v>
      </c>
      <c r="O1024" s="572" t="s">
        <v>210</v>
      </c>
      <c r="P1024" s="572" t="s">
        <v>757</v>
      </c>
      <c r="Q1024" s="572" t="s">
        <v>2886</v>
      </c>
      <c r="R1024" s="572" t="s">
        <v>2886</v>
      </c>
      <c r="S1024" s="572" t="s">
        <v>350</v>
      </c>
      <c r="T1024" s="572" t="s">
        <v>56</v>
      </c>
      <c r="U1024" s="572">
        <v>0</v>
      </c>
      <c r="V1024" s="575"/>
      <c r="W1024" s="572">
        <v>649080</v>
      </c>
      <c r="X1024" s="576" t="s">
        <v>33</v>
      </c>
      <c r="Y1024" s="576"/>
    </row>
    <row r="1025" spans="1:25" s="577" customFormat="1" x14ac:dyDescent="0.25">
      <c r="A1025" s="572" t="s">
        <v>4345</v>
      </c>
      <c r="B1025" s="572">
        <v>816011</v>
      </c>
      <c r="C1025" s="572">
        <v>0</v>
      </c>
      <c r="D1025" s="572"/>
      <c r="E1025" s="572" t="s">
        <v>3705</v>
      </c>
      <c r="F1025" s="572" t="s">
        <v>3706</v>
      </c>
      <c r="G1025" s="572" t="s">
        <v>240</v>
      </c>
      <c r="H1025" s="572" t="s">
        <v>325</v>
      </c>
      <c r="I1025" s="573">
        <v>42296</v>
      </c>
      <c r="J1025" s="573">
        <v>42309</v>
      </c>
      <c r="K1025" s="573">
        <v>44135</v>
      </c>
      <c r="L1025" s="572" t="s">
        <v>208</v>
      </c>
      <c r="M1025" s="572" t="s">
        <v>209</v>
      </c>
      <c r="N1025" s="573">
        <v>42334</v>
      </c>
      <c r="O1025" s="572" t="s">
        <v>210</v>
      </c>
      <c r="P1025" s="572" t="s">
        <v>325</v>
      </c>
      <c r="Q1025" s="572" t="s">
        <v>215</v>
      </c>
      <c r="R1025" s="572" t="s">
        <v>211</v>
      </c>
      <c r="S1025" s="572" t="s">
        <v>212</v>
      </c>
      <c r="T1025" s="572" t="s">
        <v>56</v>
      </c>
      <c r="U1025" s="572">
        <v>0</v>
      </c>
      <c r="V1025" s="575"/>
      <c r="W1025" s="572">
        <v>614237</v>
      </c>
      <c r="X1025" s="576" t="s">
        <v>33</v>
      </c>
      <c r="Y1025" s="576"/>
    </row>
    <row r="1026" spans="1:25" s="577" customFormat="1" x14ac:dyDescent="0.25">
      <c r="A1026" s="572" t="s">
        <v>4346</v>
      </c>
      <c r="B1026" s="572">
        <v>816113</v>
      </c>
      <c r="C1026" s="572">
        <v>0</v>
      </c>
      <c r="D1026" s="572"/>
      <c r="E1026" s="572" t="s">
        <v>3727</v>
      </c>
      <c r="F1026" s="572" t="s">
        <v>4347</v>
      </c>
      <c r="G1026" s="572" t="s">
        <v>240</v>
      </c>
      <c r="H1026" s="572" t="s">
        <v>634</v>
      </c>
      <c r="I1026" s="573">
        <v>42297</v>
      </c>
      <c r="J1026" s="573">
        <v>42297</v>
      </c>
      <c r="K1026" s="573">
        <v>44124</v>
      </c>
      <c r="L1026" s="572" t="s">
        <v>208</v>
      </c>
      <c r="M1026" s="572" t="s">
        <v>209</v>
      </c>
      <c r="N1026" s="573">
        <v>42334</v>
      </c>
      <c r="O1026" s="572" t="s">
        <v>210</v>
      </c>
      <c r="P1026" s="572" t="s">
        <v>634</v>
      </c>
      <c r="Q1026" s="572" t="s">
        <v>215</v>
      </c>
      <c r="R1026" s="572" t="s">
        <v>211</v>
      </c>
      <c r="S1026" s="572" t="s">
        <v>212</v>
      </c>
      <c r="T1026" s="572" t="s">
        <v>56</v>
      </c>
      <c r="U1026" s="572">
        <v>0</v>
      </c>
      <c r="V1026" s="575"/>
      <c r="W1026" s="572">
        <v>591154</v>
      </c>
      <c r="X1026" s="576" t="s">
        <v>33</v>
      </c>
      <c r="Y1026" s="576"/>
    </row>
    <row r="1027" spans="1:25" s="577" customFormat="1" x14ac:dyDescent="0.25">
      <c r="A1027" s="572" t="s">
        <v>4348</v>
      </c>
      <c r="B1027" s="572">
        <v>816170</v>
      </c>
      <c r="C1027" s="572">
        <v>0</v>
      </c>
      <c r="D1027" s="572"/>
      <c r="E1027" s="572" t="s">
        <v>3732</v>
      </c>
      <c r="F1027" s="572" t="s">
        <v>4349</v>
      </c>
      <c r="G1027" s="572" t="s">
        <v>240</v>
      </c>
      <c r="H1027" s="572" t="s">
        <v>634</v>
      </c>
      <c r="I1027" s="573">
        <v>42298</v>
      </c>
      <c r="J1027" s="573">
        <v>42298</v>
      </c>
      <c r="K1027" s="573">
        <v>44125</v>
      </c>
      <c r="L1027" s="572" t="s">
        <v>208</v>
      </c>
      <c r="M1027" s="572" t="s">
        <v>209</v>
      </c>
      <c r="N1027" s="573">
        <v>42334</v>
      </c>
      <c r="O1027" s="572" t="s">
        <v>210</v>
      </c>
      <c r="P1027" s="572" t="s">
        <v>634</v>
      </c>
      <c r="Q1027" s="572" t="s">
        <v>215</v>
      </c>
      <c r="R1027" s="572" t="s">
        <v>211</v>
      </c>
      <c r="S1027" s="572" t="s">
        <v>212</v>
      </c>
      <c r="T1027" s="572" t="s">
        <v>56</v>
      </c>
      <c r="U1027" s="572">
        <v>0</v>
      </c>
      <c r="V1027" s="575"/>
      <c r="W1027" s="572">
        <v>318043</v>
      </c>
      <c r="X1027" s="576" t="s">
        <v>33</v>
      </c>
      <c r="Y1027" s="576"/>
    </row>
    <row r="1028" spans="1:25" s="577" customFormat="1" x14ac:dyDescent="0.25">
      <c r="A1028" s="572" t="s">
        <v>4350</v>
      </c>
      <c r="B1028" s="572" t="s">
        <v>4351</v>
      </c>
      <c r="C1028" s="572">
        <v>1</v>
      </c>
      <c r="D1028" s="572"/>
      <c r="E1028" s="572" t="s">
        <v>375</v>
      </c>
      <c r="F1028" s="572" t="s">
        <v>4352</v>
      </c>
      <c r="G1028" s="572" t="s">
        <v>213</v>
      </c>
      <c r="H1028" s="572" t="s">
        <v>214</v>
      </c>
      <c r="I1028" s="573">
        <v>42292</v>
      </c>
      <c r="J1028" s="573">
        <v>42339</v>
      </c>
      <c r="K1028" s="573">
        <v>42704</v>
      </c>
      <c r="L1028" s="572" t="s">
        <v>208</v>
      </c>
      <c r="M1028" s="572" t="s">
        <v>209</v>
      </c>
      <c r="N1028" s="573">
        <v>42333</v>
      </c>
      <c r="O1028" s="572" t="s">
        <v>210</v>
      </c>
      <c r="P1028" s="572" t="s">
        <v>214</v>
      </c>
      <c r="Q1028" s="572" t="s">
        <v>215</v>
      </c>
      <c r="R1028" s="572" t="s">
        <v>211</v>
      </c>
      <c r="S1028" s="572" t="s">
        <v>212</v>
      </c>
      <c r="T1028" s="572" t="s">
        <v>56</v>
      </c>
      <c r="U1028" s="574">
        <v>148200</v>
      </c>
      <c r="V1028" s="575"/>
      <c r="W1028" s="572"/>
      <c r="X1028" s="576" t="s">
        <v>33</v>
      </c>
      <c r="Y1028" s="576"/>
    </row>
    <row r="1029" spans="1:25" s="577" customFormat="1" x14ac:dyDescent="0.25">
      <c r="A1029" s="572" t="s">
        <v>4353</v>
      </c>
      <c r="B1029" s="572" t="s">
        <v>4354</v>
      </c>
      <c r="C1029" s="572">
        <v>1</v>
      </c>
      <c r="D1029" s="572"/>
      <c r="E1029" s="572" t="s">
        <v>1055</v>
      </c>
      <c r="F1029" s="572" t="s">
        <v>4355</v>
      </c>
      <c r="G1029" s="572" t="s">
        <v>213</v>
      </c>
      <c r="H1029" s="572" t="s">
        <v>214</v>
      </c>
      <c r="I1029" s="573">
        <v>42298</v>
      </c>
      <c r="J1029" s="573">
        <v>42339</v>
      </c>
      <c r="K1029" s="573">
        <v>42704</v>
      </c>
      <c r="L1029" s="572" t="s">
        <v>208</v>
      </c>
      <c r="M1029" s="572" t="s">
        <v>209</v>
      </c>
      <c r="N1029" s="573">
        <v>42333</v>
      </c>
      <c r="O1029" s="572" t="s">
        <v>210</v>
      </c>
      <c r="P1029" s="572" t="s">
        <v>214</v>
      </c>
      <c r="Q1029" s="572" t="s">
        <v>215</v>
      </c>
      <c r="R1029" s="572" t="s">
        <v>211</v>
      </c>
      <c r="S1029" s="572" t="s">
        <v>212</v>
      </c>
      <c r="T1029" s="572" t="s">
        <v>56</v>
      </c>
      <c r="U1029" s="574">
        <v>210600</v>
      </c>
      <c r="V1029" s="575"/>
      <c r="W1029" s="572">
        <v>55852</v>
      </c>
      <c r="X1029" s="576" t="s">
        <v>33</v>
      </c>
      <c r="Y1029" s="576"/>
    </row>
    <row r="1030" spans="1:25" s="577" customFormat="1" x14ac:dyDescent="0.25">
      <c r="A1030" s="572" t="s">
        <v>4356</v>
      </c>
      <c r="B1030" s="572" t="s">
        <v>4357</v>
      </c>
      <c r="C1030" s="572">
        <v>1</v>
      </c>
      <c r="D1030" s="572"/>
      <c r="E1030" s="572" t="s">
        <v>561</v>
      </c>
      <c r="F1030" s="572" t="s">
        <v>4358</v>
      </c>
      <c r="G1030" s="572" t="s">
        <v>213</v>
      </c>
      <c r="H1030" s="572" t="s">
        <v>214</v>
      </c>
      <c r="I1030" s="573">
        <v>42308</v>
      </c>
      <c r="J1030" s="573">
        <v>42339</v>
      </c>
      <c r="K1030" s="573">
        <v>42704</v>
      </c>
      <c r="L1030" s="572" t="s">
        <v>208</v>
      </c>
      <c r="M1030" s="572" t="s">
        <v>209</v>
      </c>
      <c r="N1030" s="573">
        <v>42333</v>
      </c>
      <c r="O1030" s="572" t="s">
        <v>210</v>
      </c>
      <c r="P1030" s="572" t="s">
        <v>214</v>
      </c>
      <c r="Q1030" s="572" t="s">
        <v>215</v>
      </c>
      <c r="R1030" s="572" t="s">
        <v>211</v>
      </c>
      <c r="S1030" s="572" t="s">
        <v>212</v>
      </c>
      <c r="T1030" s="572" t="s">
        <v>56</v>
      </c>
      <c r="U1030" s="574">
        <v>273000</v>
      </c>
      <c r="V1030" s="575"/>
      <c r="W1030" s="572">
        <v>236419</v>
      </c>
      <c r="X1030" s="576" t="s">
        <v>33</v>
      </c>
      <c r="Y1030" s="576"/>
    </row>
    <row r="1031" spans="1:25" s="577" customFormat="1" x14ac:dyDescent="0.25">
      <c r="A1031" s="572" t="s">
        <v>4359</v>
      </c>
      <c r="B1031" s="572" t="s">
        <v>4360</v>
      </c>
      <c r="C1031" s="572">
        <v>1</v>
      </c>
      <c r="D1031" s="572"/>
      <c r="E1031" s="572" t="s">
        <v>2609</v>
      </c>
      <c r="F1031" s="572" t="s">
        <v>4361</v>
      </c>
      <c r="G1031" s="572" t="s">
        <v>213</v>
      </c>
      <c r="H1031" s="572" t="s">
        <v>214</v>
      </c>
      <c r="I1031" s="573">
        <v>42295</v>
      </c>
      <c r="J1031" s="573">
        <v>42339</v>
      </c>
      <c r="K1031" s="573">
        <v>42704</v>
      </c>
      <c r="L1031" s="572" t="s">
        <v>208</v>
      </c>
      <c r="M1031" s="572" t="s">
        <v>209</v>
      </c>
      <c r="N1031" s="573">
        <v>42333</v>
      </c>
      <c r="O1031" s="572" t="s">
        <v>210</v>
      </c>
      <c r="P1031" s="572" t="s">
        <v>214</v>
      </c>
      <c r="Q1031" s="572" t="s">
        <v>215</v>
      </c>
      <c r="R1031" s="572" t="s">
        <v>211</v>
      </c>
      <c r="S1031" s="572" t="s">
        <v>212</v>
      </c>
      <c r="T1031" s="572" t="s">
        <v>56</v>
      </c>
      <c r="U1031" s="574">
        <v>187200</v>
      </c>
      <c r="V1031" s="575"/>
      <c r="W1031" s="572"/>
      <c r="X1031" s="576" t="s">
        <v>33</v>
      </c>
      <c r="Y1031" s="576"/>
    </row>
    <row r="1032" spans="1:25" s="577" customFormat="1" x14ac:dyDescent="0.25">
      <c r="A1032" s="572" t="s">
        <v>4362</v>
      </c>
      <c r="B1032" s="572" t="s">
        <v>4363</v>
      </c>
      <c r="C1032" s="572">
        <v>1</v>
      </c>
      <c r="D1032" s="572"/>
      <c r="E1032" s="572" t="s">
        <v>2354</v>
      </c>
      <c r="F1032" s="572" t="s">
        <v>4364</v>
      </c>
      <c r="G1032" s="572" t="s">
        <v>213</v>
      </c>
      <c r="H1032" s="572" t="s">
        <v>214</v>
      </c>
      <c r="I1032" s="573">
        <v>42295</v>
      </c>
      <c r="J1032" s="573">
        <v>42339</v>
      </c>
      <c r="K1032" s="573">
        <v>42704</v>
      </c>
      <c r="L1032" s="572" t="s">
        <v>208</v>
      </c>
      <c r="M1032" s="572" t="s">
        <v>209</v>
      </c>
      <c r="N1032" s="573">
        <v>42333</v>
      </c>
      <c r="O1032" s="572" t="s">
        <v>210</v>
      </c>
      <c r="P1032" s="572" t="s">
        <v>214</v>
      </c>
      <c r="Q1032" s="572" t="s">
        <v>215</v>
      </c>
      <c r="R1032" s="572" t="s">
        <v>211</v>
      </c>
      <c r="S1032" s="572" t="s">
        <v>212</v>
      </c>
      <c r="T1032" s="572" t="s">
        <v>56</v>
      </c>
      <c r="U1032" s="574">
        <v>273000</v>
      </c>
      <c r="V1032" s="575"/>
      <c r="W1032" s="572">
        <v>675584</v>
      </c>
      <c r="X1032" s="576" t="s">
        <v>33</v>
      </c>
      <c r="Y1032" s="576"/>
    </row>
    <row r="1033" spans="1:25" s="577" customFormat="1" x14ac:dyDescent="0.25">
      <c r="A1033" s="572" t="s">
        <v>4365</v>
      </c>
      <c r="B1033" s="572" t="s">
        <v>4366</v>
      </c>
      <c r="C1033" s="572">
        <v>1</v>
      </c>
      <c r="D1033" s="572"/>
      <c r="E1033" s="572" t="s">
        <v>2303</v>
      </c>
      <c r="F1033" s="572" t="s">
        <v>4367</v>
      </c>
      <c r="G1033" s="572" t="s">
        <v>213</v>
      </c>
      <c r="H1033" s="572" t="s">
        <v>214</v>
      </c>
      <c r="I1033" s="573">
        <v>42295</v>
      </c>
      <c r="J1033" s="573">
        <v>42339</v>
      </c>
      <c r="K1033" s="573">
        <v>42704</v>
      </c>
      <c r="L1033" s="572" t="s">
        <v>208</v>
      </c>
      <c r="M1033" s="572" t="s">
        <v>209</v>
      </c>
      <c r="N1033" s="573">
        <v>42333</v>
      </c>
      <c r="O1033" s="572" t="s">
        <v>210</v>
      </c>
      <c r="P1033" s="572" t="s">
        <v>214</v>
      </c>
      <c r="Q1033" s="572" t="s">
        <v>215</v>
      </c>
      <c r="R1033" s="572" t="s">
        <v>211</v>
      </c>
      <c r="S1033" s="572" t="s">
        <v>212</v>
      </c>
      <c r="T1033" s="572" t="s">
        <v>56</v>
      </c>
      <c r="U1033" s="574">
        <v>286000</v>
      </c>
      <c r="V1033" s="575"/>
      <c r="W1033" s="572">
        <v>589403</v>
      </c>
      <c r="X1033" s="576" t="s">
        <v>33</v>
      </c>
      <c r="Y1033" s="576"/>
    </row>
    <row r="1034" spans="1:25" s="577" customFormat="1" x14ac:dyDescent="0.25">
      <c r="A1034" s="572" t="s">
        <v>4368</v>
      </c>
      <c r="B1034" s="572" t="s">
        <v>4369</v>
      </c>
      <c r="C1034" s="572">
        <v>1</v>
      </c>
      <c r="D1034" s="572"/>
      <c r="E1034" s="572" t="s">
        <v>596</v>
      </c>
      <c r="F1034" s="572" t="s">
        <v>4370</v>
      </c>
      <c r="G1034" s="572" t="s">
        <v>213</v>
      </c>
      <c r="H1034" s="572" t="s">
        <v>214</v>
      </c>
      <c r="I1034" s="573">
        <v>42312</v>
      </c>
      <c r="J1034" s="573">
        <v>42339</v>
      </c>
      <c r="K1034" s="573">
        <v>42704</v>
      </c>
      <c r="L1034" s="572" t="s">
        <v>208</v>
      </c>
      <c r="M1034" s="572" t="s">
        <v>209</v>
      </c>
      <c r="N1034" s="573">
        <v>42333</v>
      </c>
      <c r="O1034" s="572" t="s">
        <v>210</v>
      </c>
      <c r="P1034" s="572" t="s">
        <v>214</v>
      </c>
      <c r="Q1034" s="572" t="s">
        <v>215</v>
      </c>
      <c r="R1034" s="572" t="s">
        <v>211</v>
      </c>
      <c r="S1034" s="572" t="s">
        <v>212</v>
      </c>
      <c r="T1034" s="572" t="s">
        <v>56</v>
      </c>
      <c r="U1034" s="574">
        <v>234000</v>
      </c>
      <c r="V1034" s="575"/>
      <c r="W1034" s="572">
        <v>244541</v>
      </c>
      <c r="X1034" s="576" t="s">
        <v>33</v>
      </c>
      <c r="Y1034" s="576"/>
    </row>
    <row r="1035" spans="1:25" s="577" customFormat="1" x14ac:dyDescent="0.25">
      <c r="A1035" s="572" t="s">
        <v>4371</v>
      </c>
      <c r="B1035" s="572" t="s">
        <v>4372</v>
      </c>
      <c r="C1035" s="572">
        <v>1</v>
      </c>
      <c r="D1035" s="572"/>
      <c r="E1035" s="572" t="s">
        <v>590</v>
      </c>
      <c r="F1035" s="572" t="s">
        <v>4373</v>
      </c>
      <c r="G1035" s="572" t="s">
        <v>213</v>
      </c>
      <c r="H1035" s="572" t="s">
        <v>214</v>
      </c>
      <c r="I1035" s="573">
        <v>42312</v>
      </c>
      <c r="J1035" s="573">
        <v>42339</v>
      </c>
      <c r="K1035" s="573">
        <v>42704</v>
      </c>
      <c r="L1035" s="572" t="s">
        <v>208</v>
      </c>
      <c r="M1035" s="572" t="s">
        <v>209</v>
      </c>
      <c r="N1035" s="573">
        <v>42333</v>
      </c>
      <c r="O1035" s="572" t="s">
        <v>210</v>
      </c>
      <c r="P1035" s="572" t="s">
        <v>214</v>
      </c>
      <c r="Q1035" s="572" t="s">
        <v>215</v>
      </c>
      <c r="R1035" s="572" t="s">
        <v>211</v>
      </c>
      <c r="S1035" s="572" t="s">
        <v>212</v>
      </c>
      <c r="T1035" s="572" t="s">
        <v>56</v>
      </c>
      <c r="U1035" s="574">
        <v>273000</v>
      </c>
      <c r="V1035" s="575"/>
      <c r="W1035" s="572">
        <v>253905</v>
      </c>
      <c r="X1035" s="576" t="s">
        <v>33</v>
      </c>
      <c r="Y1035" s="576"/>
    </row>
    <row r="1036" spans="1:25" s="577" customFormat="1" x14ac:dyDescent="0.25">
      <c r="A1036" s="572" t="s">
        <v>4374</v>
      </c>
      <c r="B1036" s="572" t="s">
        <v>4375</v>
      </c>
      <c r="C1036" s="572">
        <v>1</v>
      </c>
      <c r="D1036" s="572"/>
      <c r="E1036" s="572" t="s">
        <v>2321</v>
      </c>
      <c r="F1036" s="572" t="s">
        <v>4376</v>
      </c>
      <c r="G1036" s="572" t="s">
        <v>213</v>
      </c>
      <c r="H1036" s="572" t="s">
        <v>214</v>
      </c>
      <c r="I1036" s="573">
        <v>42295</v>
      </c>
      <c r="J1036" s="573">
        <v>42339</v>
      </c>
      <c r="K1036" s="573">
        <v>42704</v>
      </c>
      <c r="L1036" s="572" t="s">
        <v>208</v>
      </c>
      <c r="M1036" s="572" t="s">
        <v>209</v>
      </c>
      <c r="N1036" s="573">
        <v>42333</v>
      </c>
      <c r="O1036" s="572" t="s">
        <v>210</v>
      </c>
      <c r="P1036" s="572" t="s">
        <v>214</v>
      </c>
      <c r="Q1036" s="572" t="s">
        <v>215</v>
      </c>
      <c r="R1036" s="572" t="s">
        <v>211</v>
      </c>
      <c r="S1036" s="572" t="s">
        <v>212</v>
      </c>
      <c r="T1036" s="572" t="s">
        <v>56</v>
      </c>
      <c r="U1036" s="574">
        <v>234000</v>
      </c>
      <c r="V1036" s="575"/>
      <c r="W1036" s="572">
        <v>608437</v>
      </c>
      <c r="X1036" s="576" t="s">
        <v>33</v>
      </c>
      <c r="Y1036" s="576"/>
    </row>
    <row r="1037" spans="1:25" s="577" customFormat="1" x14ac:dyDescent="0.25">
      <c r="A1037" s="572" t="s">
        <v>4377</v>
      </c>
      <c r="B1037" s="572">
        <v>815620</v>
      </c>
      <c r="C1037" s="572">
        <v>0</v>
      </c>
      <c r="D1037" s="572"/>
      <c r="E1037" s="572" t="s">
        <v>2327</v>
      </c>
      <c r="F1037" s="572" t="s">
        <v>4378</v>
      </c>
      <c r="G1037" s="572" t="s">
        <v>236</v>
      </c>
      <c r="H1037" s="572" t="s">
        <v>214</v>
      </c>
      <c r="I1037" s="573">
        <v>42250</v>
      </c>
      <c r="J1037" s="573">
        <v>42217</v>
      </c>
      <c r="K1037" s="572"/>
      <c r="L1037" s="572" t="s">
        <v>208</v>
      </c>
      <c r="M1037" s="572" t="s">
        <v>209</v>
      </c>
      <c r="N1037" s="573">
        <v>42333</v>
      </c>
      <c r="O1037" s="572" t="s">
        <v>210</v>
      </c>
      <c r="P1037" s="572" t="s">
        <v>214</v>
      </c>
      <c r="Q1037" s="572" t="s">
        <v>215</v>
      </c>
      <c r="R1037" s="572" t="s">
        <v>211</v>
      </c>
      <c r="S1037" s="572" t="s">
        <v>212</v>
      </c>
      <c r="T1037" s="572" t="s">
        <v>56</v>
      </c>
      <c r="U1037" s="574">
        <v>312000</v>
      </c>
      <c r="V1037" s="575"/>
      <c r="W1037" s="572">
        <v>644227</v>
      </c>
      <c r="X1037" s="576" t="s">
        <v>33</v>
      </c>
      <c r="Y1037" s="576"/>
    </row>
    <row r="1038" spans="1:25" s="577" customFormat="1" x14ac:dyDescent="0.25">
      <c r="A1038" s="572" t="s">
        <v>4379</v>
      </c>
      <c r="B1038" s="572">
        <v>815767</v>
      </c>
      <c r="C1038" s="572">
        <v>0</v>
      </c>
      <c r="D1038" s="572"/>
      <c r="E1038" s="572" t="s">
        <v>4380</v>
      </c>
      <c r="F1038" s="572" t="s">
        <v>4381</v>
      </c>
      <c r="G1038" s="572" t="s">
        <v>236</v>
      </c>
      <c r="H1038" s="572" t="s">
        <v>214</v>
      </c>
      <c r="I1038" s="573">
        <v>42264</v>
      </c>
      <c r="J1038" s="573">
        <v>42278</v>
      </c>
      <c r="K1038" s="572"/>
      <c r="L1038" s="572" t="s">
        <v>208</v>
      </c>
      <c r="M1038" s="572" t="s">
        <v>209</v>
      </c>
      <c r="N1038" s="573">
        <v>42333</v>
      </c>
      <c r="O1038" s="572" t="s">
        <v>210</v>
      </c>
      <c r="P1038" s="572" t="s">
        <v>214</v>
      </c>
      <c r="Q1038" s="572" t="s">
        <v>215</v>
      </c>
      <c r="R1038" s="572" t="s">
        <v>211</v>
      </c>
      <c r="S1038" s="572" t="s">
        <v>212</v>
      </c>
      <c r="T1038" s="572" t="s">
        <v>56</v>
      </c>
      <c r="U1038" s="574">
        <v>235000</v>
      </c>
      <c r="V1038" s="575"/>
      <c r="W1038" s="572">
        <v>167651</v>
      </c>
      <c r="X1038" s="576" t="s">
        <v>33</v>
      </c>
      <c r="Y1038" s="576"/>
    </row>
    <row r="1039" spans="1:25" s="577" customFormat="1" x14ac:dyDescent="0.25">
      <c r="A1039" s="572" t="s">
        <v>4382</v>
      </c>
      <c r="B1039" s="572" t="s">
        <v>4383</v>
      </c>
      <c r="C1039" s="572">
        <v>1</v>
      </c>
      <c r="D1039" s="572"/>
      <c r="E1039" s="572" t="s">
        <v>3546</v>
      </c>
      <c r="F1039" s="572" t="s">
        <v>4384</v>
      </c>
      <c r="G1039" s="572" t="s">
        <v>213</v>
      </c>
      <c r="H1039" s="572" t="s">
        <v>214</v>
      </c>
      <c r="I1039" s="573">
        <v>42298</v>
      </c>
      <c r="J1039" s="573">
        <v>42339</v>
      </c>
      <c r="K1039" s="573">
        <v>42704</v>
      </c>
      <c r="L1039" s="572" t="s">
        <v>208</v>
      </c>
      <c r="M1039" s="572" t="s">
        <v>209</v>
      </c>
      <c r="N1039" s="573">
        <v>42333</v>
      </c>
      <c r="O1039" s="572" t="s">
        <v>210</v>
      </c>
      <c r="P1039" s="572" t="s">
        <v>214</v>
      </c>
      <c r="Q1039" s="572" t="s">
        <v>215</v>
      </c>
      <c r="R1039" s="572" t="s">
        <v>211</v>
      </c>
      <c r="S1039" s="572" t="s">
        <v>212</v>
      </c>
      <c r="T1039" s="572" t="s">
        <v>56</v>
      </c>
      <c r="U1039" s="574">
        <v>210600</v>
      </c>
      <c r="V1039" s="575"/>
      <c r="W1039" s="572">
        <v>253167</v>
      </c>
      <c r="X1039" s="576" t="s">
        <v>33</v>
      </c>
      <c r="Y1039" s="576"/>
    </row>
    <row r="1040" spans="1:25" s="577" customFormat="1" x14ac:dyDescent="0.25">
      <c r="A1040" s="572" t="s">
        <v>4385</v>
      </c>
      <c r="B1040" s="572" t="s">
        <v>4386</v>
      </c>
      <c r="C1040" s="572">
        <v>1</v>
      </c>
      <c r="D1040" s="572"/>
      <c r="E1040" s="572" t="s">
        <v>3546</v>
      </c>
      <c r="F1040" s="572" t="s">
        <v>4387</v>
      </c>
      <c r="G1040" s="572" t="s">
        <v>1825</v>
      </c>
      <c r="H1040" s="572" t="s">
        <v>214</v>
      </c>
      <c r="I1040" s="573">
        <v>42298</v>
      </c>
      <c r="J1040" s="573">
        <v>42339</v>
      </c>
      <c r="K1040" s="573">
        <v>42704</v>
      </c>
      <c r="L1040" s="572" t="s">
        <v>208</v>
      </c>
      <c r="M1040" s="572" t="s">
        <v>209</v>
      </c>
      <c r="N1040" s="573">
        <v>42333</v>
      </c>
      <c r="O1040" s="572" t="s">
        <v>210</v>
      </c>
      <c r="P1040" s="572" t="s">
        <v>214</v>
      </c>
      <c r="Q1040" s="572" t="s">
        <v>215</v>
      </c>
      <c r="R1040" s="572" t="s">
        <v>211</v>
      </c>
      <c r="S1040" s="572" t="s">
        <v>212</v>
      </c>
      <c r="T1040" s="572" t="s">
        <v>56</v>
      </c>
      <c r="U1040" s="574">
        <v>210600</v>
      </c>
      <c r="V1040" s="575"/>
      <c r="W1040" s="572">
        <v>253167</v>
      </c>
      <c r="X1040" s="576" t="s">
        <v>33</v>
      </c>
      <c r="Y1040" s="576"/>
    </row>
    <row r="1041" spans="1:25" s="577" customFormat="1" x14ac:dyDescent="0.25">
      <c r="A1041" s="572" t="s">
        <v>4388</v>
      </c>
      <c r="B1041" s="572">
        <v>816034</v>
      </c>
      <c r="C1041" s="572">
        <v>0</v>
      </c>
      <c r="D1041" s="572"/>
      <c r="E1041" s="572" t="s">
        <v>2416</v>
      </c>
      <c r="F1041" s="572" t="s">
        <v>4389</v>
      </c>
      <c r="G1041" s="572" t="s">
        <v>236</v>
      </c>
      <c r="H1041" s="572" t="s">
        <v>214</v>
      </c>
      <c r="I1041" s="573">
        <v>42296</v>
      </c>
      <c r="J1041" s="573">
        <v>42339</v>
      </c>
      <c r="K1041" s="572"/>
      <c r="L1041" s="572" t="s">
        <v>208</v>
      </c>
      <c r="M1041" s="572" t="s">
        <v>209</v>
      </c>
      <c r="N1041" s="573">
        <v>42333</v>
      </c>
      <c r="O1041" s="572" t="s">
        <v>210</v>
      </c>
      <c r="P1041" s="572" t="s">
        <v>214</v>
      </c>
      <c r="Q1041" s="572" t="s">
        <v>215</v>
      </c>
      <c r="R1041" s="572" t="s">
        <v>211</v>
      </c>
      <c r="S1041" s="572" t="s">
        <v>212</v>
      </c>
      <c r="T1041" s="572" t="s">
        <v>56</v>
      </c>
      <c r="U1041" s="574">
        <v>273000</v>
      </c>
      <c r="V1041" s="575"/>
      <c r="W1041" s="572"/>
      <c r="X1041" s="576" t="s">
        <v>33</v>
      </c>
      <c r="Y1041" s="576"/>
    </row>
    <row r="1042" spans="1:25" s="577" customFormat="1" x14ac:dyDescent="0.25">
      <c r="A1042" s="572" t="s">
        <v>4390</v>
      </c>
      <c r="B1042" s="572">
        <v>816072</v>
      </c>
      <c r="C1042" s="572">
        <v>0</v>
      </c>
      <c r="D1042" s="572"/>
      <c r="E1042" s="572" t="s">
        <v>4391</v>
      </c>
      <c r="F1042" s="572" t="s">
        <v>4392</v>
      </c>
      <c r="G1042" s="572" t="s">
        <v>236</v>
      </c>
      <c r="H1042" s="572" t="s">
        <v>214</v>
      </c>
      <c r="I1042" s="573">
        <v>42297</v>
      </c>
      <c r="J1042" s="573">
        <v>42284</v>
      </c>
      <c r="K1042" s="572"/>
      <c r="L1042" s="572" t="s">
        <v>208</v>
      </c>
      <c r="M1042" s="572" t="s">
        <v>209</v>
      </c>
      <c r="N1042" s="573">
        <v>42333</v>
      </c>
      <c r="O1042" s="572" t="s">
        <v>210</v>
      </c>
      <c r="P1042" s="572" t="s">
        <v>214</v>
      </c>
      <c r="Q1042" s="572" t="s">
        <v>215</v>
      </c>
      <c r="R1042" s="572" t="s">
        <v>211</v>
      </c>
      <c r="S1042" s="572" t="s">
        <v>212</v>
      </c>
      <c r="T1042" s="572" t="s">
        <v>56</v>
      </c>
      <c r="U1042" s="574">
        <v>286000</v>
      </c>
      <c r="V1042" s="575"/>
      <c r="W1042" s="572"/>
      <c r="X1042" s="576" t="s">
        <v>33</v>
      </c>
      <c r="Y1042" s="576"/>
    </row>
    <row r="1043" spans="1:25" s="577" customFormat="1" x14ac:dyDescent="0.25">
      <c r="A1043" s="572" t="s">
        <v>4393</v>
      </c>
      <c r="B1043" s="572">
        <v>816252</v>
      </c>
      <c r="C1043" s="572">
        <v>0</v>
      </c>
      <c r="D1043" s="572"/>
      <c r="E1043" s="572" t="s">
        <v>4394</v>
      </c>
      <c r="F1043" s="572" t="s">
        <v>4395</v>
      </c>
      <c r="G1043" s="572" t="s">
        <v>236</v>
      </c>
      <c r="H1043" s="572" t="s">
        <v>214</v>
      </c>
      <c r="I1043" s="573">
        <v>42303</v>
      </c>
      <c r="J1043" s="573">
        <v>42339</v>
      </c>
      <c r="K1043" s="572"/>
      <c r="L1043" s="572" t="s">
        <v>208</v>
      </c>
      <c r="M1043" s="572" t="s">
        <v>209</v>
      </c>
      <c r="N1043" s="573">
        <v>42333</v>
      </c>
      <c r="O1043" s="572" t="s">
        <v>210</v>
      </c>
      <c r="P1043" s="572" t="s">
        <v>214</v>
      </c>
      <c r="Q1043" s="572" t="s">
        <v>215</v>
      </c>
      <c r="R1043" s="572" t="s">
        <v>211</v>
      </c>
      <c r="S1043" s="572" t="s">
        <v>212</v>
      </c>
      <c r="T1043" s="572" t="s">
        <v>56</v>
      </c>
      <c r="U1043" s="574">
        <v>273000</v>
      </c>
      <c r="V1043" s="575"/>
      <c r="W1043" s="572">
        <v>599576</v>
      </c>
      <c r="X1043" s="576" t="s">
        <v>33</v>
      </c>
      <c r="Y1043" s="576"/>
    </row>
    <row r="1044" spans="1:25" s="577" customFormat="1" x14ac:dyDescent="0.25">
      <c r="A1044" s="572" t="s">
        <v>4396</v>
      </c>
      <c r="B1044" s="572">
        <v>816263</v>
      </c>
      <c r="C1044" s="572">
        <v>0</v>
      </c>
      <c r="D1044" s="572"/>
      <c r="E1044" s="572" t="s">
        <v>2531</v>
      </c>
      <c r="F1044" s="572" t="s">
        <v>4397</v>
      </c>
      <c r="G1044" s="572" t="s">
        <v>236</v>
      </c>
      <c r="H1044" s="572" t="s">
        <v>214</v>
      </c>
      <c r="I1044" s="573">
        <v>42304</v>
      </c>
      <c r="J1044" s="573">
        <v>42339</v>
      </c>
      <c r="K1044" s="572"/>
      <c r="L1044" s="572" t="s">
        <v>208</v>
      </c>
      <c r="M1044" s="572" t="s">
        <v>209</v>
      </c>
      <c r="N1044" s="573">
        <v>42333</v>
      </c>
      <c r="O1044" s="572" t="s">
        <v>210</v>
      </c>
      <c r="P1044" s="572" t="s">
        <v>214</v>
      </c>
      <c r="Q1044" s="572" t="s">
        <v>215</v>
      </c>
      <c r="R1044" s="572" t="s">
        <v>211</v>
      </c>
      <c r="S1044" s="572" t="s">
        <v>212</v>
      </c>
      <c r="T1044" s="572" t="s">
        <v>56</v>
      </c>
      <c r="U1044" s="574">
        <v>273000</v>
      </c>
      <c r="V1044" s="575"/>
      <c r="W1044" s="572"/>
      <c r="X1044" s="576" t="s">
        <v>33</v>
      </c>
      <c r="Y1044" s="576"/>
    </row>
    <row r="1045" spans="1:25" s="577" customFormat="1" x14ac:dyDescent="0.25">
      <c r="A1045" s="572" t="s">
        <v>4398</v>
      </c>
      <c r="B1045" s="572">
        <v>816272</v>
      </c>
      <c r="C1045" s="572">
        <v>0</v>
      </c>
      <c r="D1045" s="572"/>
      <c r="E1045" s="572" t="s">
        <v>2400</v>
      </c>
      <c r="F1045" s="572" t="s">
        <v>4399</v>
      </c>
      <c r="G1045" s="572" t="s">
        <v>236</v>
      </c>
      <c r="H1045" s="572" t="s">
        <v>214</v>
      </c>
      <c r="I1045" s="573">
        <v>42304</v>
      </c>
      <c r="J1045" s="573">
        <v>42339</v>
      </c>
      <c r="K1045" s="572"/>
      <c r="L1045" s="572" t="s">
        <v>208</v>
      </c>
      <c r="M1045" s="572" t="s">
        <v>209</v>
      </c>
      <c r="N1045" s="573">
        <v>42333</v>
      </c>
      <c r="O1045" s="572" t="s">
        <v>210</v>
      </c>
      <c r="P1045" s="572" t="s">
        <v>214</v>
      </c>
      <c r="Q1045" s="572" t="s">
        <v>215</v>
      </c>
      <c r="R1045" s="572" t="s">
        <v>211</v>
      </c>
      <c r="S1045" s="572" t="s">
        <v>212</v>
      </c>
      <c r="T1045" s="572" t="s">
        <v>56</v>
      </c>
      <c r="U1045" s="574">
        <v>273000</v>
      </c>
      <c r="V1045" s="575"/>
      <c r="W1045" s="572">
        <v>50757</v>
      </c>
      <c r="X1045" s="576" t="s">
        <v>33</v>
      </c>
      <c r="Y1045" s="576"/>
    </row>
    <row r="1046" spans="1:25" s="577" customFormat="1" x14ac:dyDescent="0.25">
      <c r="A1046" s="572" t="s">
        <v>4400</v>
      </c>
      <c r="B1046" s="572">
        <v>816285</v>
      </c>
      <c r="C1046" s="572">
        <v>0</v>
      </c>
      <c r="D1046" s="572"/>
      <c r="E1046" s="572" t="s">
        <v>4401</v>
      </c>
      <c r="F1046" s="572" t="s">
        <v>4402</v>
      </c>
      <c r="G1046" s="572" t="s">
        <v>236</v>
      </c>
      <c r="H1046" s="572" t="s">
        <v>214</v>
      </c>
      <c r="I1046" s="573">
        <v>42304</v>
      </c>
      <c r="J1046" s="573">
        <v>42339</v>
      </c>
      <c r="K1046" s="572"/>
      <c r="L1046" s="572" t="s">
        <v>208</v>
      </c>
      <c r="M1046" s="572" t="s">
        <v>209</v>
      </c>
      <c r="N1046" s="573">
        <v>42333</v>
      </c>
      <c r="O1046" s="572" t="s">
        <v>210</v>
      </c>
      <c r="P1046" s="572" t="s">
        <v>214</v>
      </c>
      <c r="Q1046" s="572" t="s">
        <v>215</v>
      </c>
      <c r="R1046" s="572" t="s">
        <v>211</v>
      </c>
      <c r="S1046" s="572" t="s">
        <v>212</v>
      </c>
      <c r="T1046" s="572" t="s">
        <v>56</v>
      </c>
      <c r="U1046" s="574">
        <v>273000</v>
      </c>
      <c r="V1046" s="575"/>
      <c r="W1046" s="572">
        <v>149495</v>
      </c>
      <c r="X1046" s="576" t="s">
        <v>33</v>
      </c>
      <c r="Y1046" s="576"/>
    </row>
    <row r="1047" spans="1:25" s="577" customFormat="1" x14ac:dyDescent="0.25">
      <c r="A1047" s="572" t="s">
        <v>4403</v>
      </c>
      <c r="B1047" s="572">
        <v>816302</v>
      </c>
      <c r="C1047" s="572">
        <v>0</v>
      </c>
      <c r="D1047" s="572"/>
      <c r="E1047" s="572" t="s">
        <v>2369</v>
      </c>
      <c r="F1047" s="572" t="s">
        <v>4404</v>
      </c>
      <c r="G1047" s="572" t="s">
        <v>236</v>
      </c>
      <c r="H1047" s="572" t="s">
        <v>214</v>
      </c>
      <c r="I1047" s="573">
        <v>42305</v>
      </c>
      <c r="J1047" s="573">
        <v>42339</v>
      </c>
      <c r="K1047" s="572"/>
      <c r="L1047" s="572" t="s">
        <v>208</v>
      </c>
      <c r="M1047" s="572" t="s">
        <v>209</v>
      </c>
      <c r="N1047" s="573">
        <v>42333</v>
      </c>
      <c r="O1047" s="572" t="s">
        <v>210</v>
      </c>
      <c r="P1047" s="572" t="s">
        <v>214</v>
      </c>
      <c r="Q1047" s="572" t="s">
        <v>215</v>
      </c>
      <c r="R1047" s="572" t="s">
        <v>211</v>
      </c>
      <c r="S1047" s="572" t="s">
        <v>212</v>
      </c>
      <c r="T1047" s="572" t="s">
        <v>56</v>
      </c>
      <c r="U1047" s="574">
        <v>227500</v>
      </c>
      <c r="V1047" s="575"/>
      <c r="W1047" s="572">
        <v>13154</v>
      </c>
      <c r="X1047" s="576" t="s">
        <v>33</v>
      </c>
      <c r="Y1047" s="576"/>
    </row>
    <row r="1048" spans="1:25" s="577" customFormat="1" x14ac:dyDescent="0.25">
      <c r="A1048" s="572" t="s">
        <v>4405</v>
      </c>
      <c r="B1048" s="572">
        <v>816315</v>
      </c>
      <c r="C1048" s="572">
        <v>0</v>
      </c>
      <c r="D1048" s="572"/>
      <c r="E1048" s="572" t="s">
        <v>2333</v>
      </c>
      <c r="F1048" s="572" t="s">
        <v>4406</v>
      </c>
      <c r="G1048" s="572" t="s">
        <v>236</v>
      </c>
      <c r="H1048" s="572" t="s">
        <v>214</v>
      </c>
      <c r="I1048" s="573">
        <v>42305</v>
      </c>
      <c r="J1048" s="573">
        <v>42339</v>
      </c>
      <c r="K1048" s="572"/>
      <c r="L1048" s="572" t="s">
        <v>208</v>
      </c>
      <c r="M1048" s="572" t="s">
        <v>209</v>
      </c>
      <c r="N1048" s="573">
        <v>42333</v>
      </c>
      <c r="O1048" s="572" t="s">
        <v>210</v>
      </c>
      <c r="P1048" s="572" t="s">
        <v>214</v>
      </c>
      <c r="Q1048" s="572" t="s">
        <v>215</v>
      </c>
      <c r="R1048" s="572" t="s">
        <v>211</v>
      </c>
      <c r="S1048" s="572" t="s">
        <v>212</v>
      </c>
      <c r="T1048" s="572" t="s">
        <v>56</v>
      </c>
      <c r="U1048" s="574">
        <v>273000</v>
      </c>
      <c r="V1048" s="575"/>
      <c r="W1048" s="572">
        <v>568450</v>
      </c>
      <c r="X1048" s="576" t="s">
        <v>33</v>
      </c>
      <c r="Y1048" s="576"/>
    </row>
    <row r="1049" spans="1:25" s="577" customFormat="1" x14ac:dyDescent="0.25">
      <c r="A1049" s="572" t="s">
        <v>4407</v>
      </c>
      <c r="B1049" s="572">
        <v>816346</v>
      </c>
      <c r="C1049" s="572">
        <v>0</v>
      </c>
      <c r="D1049" s="572"/>
      <c r="E1049" s="572" t="s">
        <v>2448</v>
      </c>
      <c r="F1049" s="572" t="s">
        <v>4408</v>
      </c>
      <c r="G1049" s="572" t="s">
        <v>236</v>
      </c>
      <c r="H1049" s="572" t="s">
        <v>214</v>
      </c>
      <c r="I1049" s="573">
        <v>42306</v>
      </c>
      <c r="J1049" s="573">
        <v>42339</v>
      </c>
      <c r="K1049" s="572"/>
      <c r="L1049" s="572" t="s">
        <v>208</v>
      </c>
      <c r="M1049" s="572" t="s">
        <v>209</v>
      </c>
      <c r="N1049" s="573">
        <v>42333</v>
      </c>
      <c r="O1049" s="572" t="s">
        <v>210</v>
      </c>
      <c r="P1049" s="572" t="s">
        <v>214</v>
      </c>
      <c r="Q1049" s="572" t="s">
        <v>215</v>
      </c>
      <c r="R1049" s="572" t="s">
        <v>211</v>
      </c>
      <c r="S1049" s="572" t="s">
        <v>212</v>
      </c>
      <c r="T1049" s="572" t="s">
        <v>56</v>
      </c>
      <c r="U1049" s="574">
        <v>273000</v>
      </c>
      <c r="V1049" s="575"/>
      <c r="W1049" s="572"/>
      <c r="X1049" s="576" t="s">
        <v>33</v>
      </c>
      <c r="Y1049" s="576"/>
    </row>
    <row r="1050" spans="1:25" s="577" customFormat="1" x14ac:dyDescent="0.25">
      <c r="A1050" s="572" t="s">
        <v>4409</v>
      </c>
      <c r="B1050" s="572">
        <v>816373</v>
      </c>
      <c r="C1050" s="572">
        <v>0</v>
      </c>
      <c r="D1050" s="572"/>
      <c r="E1050" s="572" t="s">
        <v>2424</v>
      </c>
      <c r="F1050" s="572" t="s">
        <v>4410</v>
      </c>
      <c r="G1050" s="572" t="s">
        <v>236</v>
      </c>
      <c r="H1050" s="572" t="s">
        <v>214</v>
      </c>
      <c r="I1050" s="573">
        <v>42306</v>
      </c>
      <c r="J1050" s="573">
        <v>42339</v>
      </c>
      <c r="K1050" s="572"/>
      <c r="L1050" s="572" t="s">
        <v>208</v>
      </c>
      <c r="M1050" s="572" t="s">
        <v>209</v>
      </c>
      <c r="N1050" s="573">
        <v>42333</v>
      </c>
      <c r="O1050" s="572" t="s">
        <v>210</v>
      </c>
      <c r="P1050" s="572" t="s">
        <v>214</v>
      </c>
      <c r="Q1050" s="572" t="s">
        <v>215</v>
      </c>
      <c r="R1050" s="572" t="s">
        <v>211</v>
      </c>
      <c r="S1050" s="572" t="s">
        <v>212</v>
      </c>
      <c r="T1050" s="572" t="s">
        <v>56</v>
      </c>
      <c r="U1050" s="574">
        <v>273000</v>
      </c>
      <c r="V1050" s="575"/>
      <c r="W1050" s="572"/>
      <c r="X1050" s="576" t="s">
        <v>33</v>
      </c>
      <c r="Y1050" s="576"/>
    </row>
    <row r="1051" spans="1:25" s="577" customFormat="1" x14ac:dyDescent="0.25">
      <c r="A1051" s="572" t="s">
        <v>4411</v>
      </c>
      <c r="B1051" s="572">
        <v>816382</v>
      </c>
      <c r="C1051" s="572">
        <v>0</v>
      </c>
      <c r="D1051" s="572"/>
      <c r="E1051" s="572" t="s">
        <v>2496</v>
      </c>
      <c r="F1051" s="572" t="s">
        <v>4412</v>
      </c>
      <c r="G1051" s="572" t="s">
        <v>236</v>
      </c>
      <c r="H1051" s="572" t="s">
        <v>214</v>
      </c>
      <c r="I1051" s="573">
        <v>42306</v>
      </c>
      <c r="J1051" s="573">
        <v>42339</v>
      </c>
      <c r="K1051" s="572"/>
      <c r="L1051" s="572" t="s">
        <v>208</v>
      </c>
      <c r="M1051" s="572" t="s">
        <v>209</v>
      </c>
      <c r="N1051" s="573">
        <v>42333</v>
      </c>
      <c r="O1051" s="572" t="s">
        <v>210</v>
      </c>
      <c r="P1051" s="572" t="s">
        <v>214</v>
      </c>
      <c r="Q1051" s="572" t="s">
        <v>215</v>
      </c>
      <c r="R1051" s="572" t="s">
        <v>211</v>
      </c>
      <c r="S1051" s="572" t="s">
        <v>212</v>
      </c>
      <c r="T1051" s="572" t="s">
        <v>56</v>
      </c>
      <c r="U1051" s="574">
        <v>234000</v>
      </c>
      <c r="V1051" s="575"/>
      <c r="W1051" s="572"/>
      <c r="X1051" s="576" t="s">
        <v>33</v>
      </c>
      <c r="Y1051" s="576"/>
    </row>
    <row r="1052" spans="1:25" s="577" customFormat="1" x14ac:dyDescent="0.25">
      <c r="A1052" s="572" t="s">
        <v>4413</v>
      </c>
      <c r="B1052" s="572">
        <v>816413</v>
      </c>
      <c r="C1052" s="572">
        <v>0</v>
      </c>
      <c r="D1052" s="572"/>
      <c r="E1052" s="572" t="s">
        <v>2406</v>
      </c>
      <c r="F1052" s="572" t="s">
        <v>4414</v>
      </c>
      <c r="G1052" s="572" t="s">
        <v>236</v>
      </c>
      <c r="H1052" s="572" t="s">
        <v>214</v>
      </c>
      <c r="I1052" s="573">
        <v>42308</v>
      </c>
      <c r="J1052" s="573">
        <v>42339</v>
      </c>
      <c r="K1052" s="572"/>
      <c r="L1052" s="572" t="s">
        <v>208</v>
      </c>
      <c r="M1052" s="572" t="s">
        <v>209</v>
      </c>
      <c r="N1052" s="573">
        <v>42333</v>
      </c>
      <c r="O1052" s="572" t="s">
        <v>210</v>
      </c>
      <c r="P1052" s="572" t="s">
        <v>214</v>
      </c>
      <c r="Q1052" s="572" t="s">
        <v>215</v>
      </c>
      <c r="R1052" s="572" t="s">
        <v>211</v>
      </c>
      <c r="S1052" s="572" t="s">
        <v>212</v>
      </c>
      <c r="T1052" s="572" t="s">
        <v>56</v>
      </c>
      <c r="U1052" s="574">
        <v>273000</v>
      </c>
      <c r="V1052" s="575"/>
      <c r="W1052" s="572">
        <v>569335</v>
      </c>
      <c r="X1052" s="576" t="s">
        <v>33</v>
      </c>
      <c r="Y1052" s="576"/>
    </row>
    <row r="1053" spans="1:25" s="577" customFormat="1" x14ac:dyDescent="0.25">
      <c r="A1053" s="572" t="s">
        <v>4415</v>
      </c>
      <c r="B1053" s="572">
        <v>816417</v>
      </c>
      <c r="C1053" s="572">
        <v>0</v>
      </c>
      <c r="D1053" s="572"/>
      <c r="E1053" s="572" t="s">
        <v>2363</v>
      </c>
      <c r="F1053" s="572" t="s">
        <v>4416</v>
      </c>
      <c r="G1053" s="572" t="s">
        <v>236</v>
      </c>
      <c r="H1053" s="572" t="s">
        <v>214</v>
      </c>
      <c r="I1053" s="573">
        <v>42308</v>
      </c>
      <c r="J1053" s="573">
        <v>42339</v>
      </c>
      <c r="K1053" s="572"/>
      <c r="L1053" s="572" t="s">
        <v>208</v>
      </c>
      <c r="M1053" s="572" t="s">
        <v>209</v>
      </c>
      <c r="N1053" s="573">
        <v>42333</v>
      </c>
      <c r="O1053" s="572" t="s">
        <v>210</v>
      </c>
      <c r="P1053" s="572" t="s">
        <v>214</v>
      </c>
      <c r="Q1053" s="572" t="s">
        <v>215</v>
      </c>
      <c r="R1053" s="572" t="s">
        <v>211</v>
      </c>
      <c r="S1053" s="572" t="s">
        <v>212</v>
      </c>
      <c r="T1053" s="572" t="s">
        <v>56</v>
      </c>
      <c r="U1053" s="572">
        <v>0</v>
      </c>
      <c r="V1053" s="575"/>
      <c r="W1053" s="572">
        <v>569871</v>
      </c>
      <c r="X1053" s="576" t="s">
        <v>33</v>
      </c>
      <c r="Y1053" s="576"/>
    </row>
    <row r="1054" spans="1:25" s="577" customFormat="1" x14ac:dyDescent="0.25">
      <c r="A1054" s="572" t="s">
        <v>4417</v>
      </c>
      <c r="B1054" s="572">
        <v>812971</v>
      </c>
      <c r="C1054" s="572">
        <v>0</v>
      </c>
      <c r="D1054" s="572"/>
      <c r="E1054" s="572" t="s">
        <v>4165</v>
      </c>
      <c r="F1054" s="572" t="s">
        <v>4418</v>
      </c>
      <c r="G1054" s="572" t="s">
        <v>1678</v>
      </c>
      <c r="H1054" s="572" t="s">
        <v>3492</v>
      </c>
      <c r="I1054" s="573">
        <v>41957</v>
      </c>
      <c r="J1054" s="573">
        <v>42321</v>
      </c>
      <c r="K1054" s="573">
        <v>44147</v>
      </c>
      <c r="L1054" s="572" t="s">
        <v>208</v>
      </c>
      <c r="M1054" s="572" t="s">
        <v>209</v>
      </c>
      <c r="N1054" s="573">
        <v>42332</v>
      </c>
      <c r="O1054" s="572" t="s">
        <v>210</v>
      </c>
      <c r="P1054" s="572" t="s">
        <v>3492</v>
      </c>
      <c r="Q1054" s="572" t="s">
        <v>349</v>
      </c>
      <c r="R1054" s="572" t="s">
        <v>211</v>
      </c>
      <c r="S1054" s="572" t="s">
        <v>350</v>
      </c>
      <c r="T1054" s="572" t="s">
        <v>56</v>
      </c>
      <c r="U1054" s="572">
        <v>0</v>
      </c>
      <c r="V1054" s="575"/>
      <c r="W1054" s="572"/>
      <c r="X1054" s="576" t="s">
        <v>33</v>
      </c>
      <c r="Y1054" s="576"/>
    </row>
    <row r="1055" spans="1:25" s="577" customFormat="1" x14ac:dyDescent="0.25">
      <c r="A1055" s="572" t="s">
        <v>4419</v>
      </c>
      <c r="B1055" s="572">
        <v>816327</v>
      </c>
      <c r="C1055" s="572">
        <v>0</v>
      </c>
      <c r="D1055" s="572"/>
      <c r="E1055" s="572" t="s">
        <v>2519</v>
      </c>
      <c r="F1055" s="572" t="s">
        <v>4420</v>
      </c>
      <c r="G1055" s="572" t="s">
        <v>236</v>
      </c>
      <c r="H1055" s="572" t="s">
        <v>214</v>
      </c>
      <c r="I1055" s="573">
        <v>42305</v>
      </c>
      <c r="J1055" s="573">
        <v>42339</v>
      </c>
      <c r="K1055" s="572"/>
      <c r="L1055" s="572" t="s">
        <v>208</v>
      </c>
      <c r="M1055" s="572" t="s">
        <v>209</v>
      </c>
      <c r="N1055" s="573">
        <v>42332</v>
      </c>
      <c r="O1055" s="572" t="s">
        <v>210</v>
      </c>
      <c r="P1055" s="572" t="s">
        <v>214</v>
      </c>
      <c r="Q1055" s="572" t="s">
        <v>215</v>
      </c>
      <c r="R1055" s="572" t="s">
        <v>211</v>
      </c>
      <c r="S1055" s="572" t="s">
        <v>212</v>
      </c>
      <c r="T1055" s="572" t="s">
        <v>56</v>
      </c>
      <c r="U1055" s="574">
        <v>273000</v>
      </c>
      <c r="V1055" s="575"/>
      <c r="W1055" s="572"/>
      <c r="X1055" s="576" t="s">
        <v>33</v>
      </c>
      <c r="Y1055" s="576"/>
    </row>
    <row r="1056" spans="1:25" s="577" customFormat="1" x14ac:dyDescent="0.25">
      <c r="A1056" s="572" t="s">
        <v>4421</v>
      </c>
      <c r="B1056" s="572">
        <v>816333</v>
      </c>
      <c r="C1056" s="572">
        <v>0</v>
      </c>
      <c r="D1056" s="572"/>
      <c r="E1056" s="572" t="s">
        <v>2375</v>
      </c>
      <c r="F1056" s="572" t="s">
        <v>4422</v>
      </c>
      <c r="G1056" s="572" t="s">
        <v>236</v>
      </c>
      <c r="H1056" s="572" t="s">
        <v>214</v>
      </c>
      <c r="I1056" s="573">
        <v>42305</v>
      </c>
      <c r="J1056" s="573">
        <v>42339</v>
      </c>
      <c r="K1056" s="572"/>
      <c r="L1056" s="572" t="s">
        <v>208</v>
      </c>
      <c r="M1056" s="572" t="s">
        <v>209</v>
      </c>
      <c r="N1056" s="573">
        <v>42332</v>
      </c>
      <c r="O1056" s="572" t="s">
        <v>210</v>
      </c>
      <c r="P1056" s="572" t="s">
        <v>214</v>
      </c>
      <c r="Q1056" s="572" t="s">
        <v>215</v>
      </c>
      <c r="R1056" s="572" t="s">
        <v>211</v>
      </c>
      <c r="S1056" s="572" t="s">
        <v>212</v>
      </c>
      <c r="T1056" s="572" t="s">
        <v>56</v>
      </c>
      <c r="U1056" s="574">
        <v>273000</v>
      </c>
      <c r="V1056" s="575"/>
      <c r="W1056" s="572">
        <v>820401</v>
      </c>
      <c r="X1056" s="576" t="s">
        <v>33</v>
      </c>
      <c r="Y1056" s="576"/>
    </row>
    <row r="1057" spans="1:26" s="577" customFormat="1" x14ac:dyDescent="0.25">
      <c r="A1057" s="572" t="s">
        <v>4423</v>
      </c>
      <c r="B1057" s="572">
        <v>816405</v>
      </c>
      <c r="C1057" s="572">
        <v>0</v>
      </c>
      <c r="D1057" s="572"/>
      <c r="E1057" s="572" t="s">
        <v>2252</v>
      </c>
      <c r="F1057" s="572" t="s">
        <v>4424</v>
      </c>
      <c r="G1057" s="572" t="s">
        <v>236</v>
      </c>
      <c r="H1057" s="572" t="s">
        <v>214</v>
      </c>
      <c r="I1057" s="573">
        <v>42308</v>
      </c>
      <c r="J1057" s="573">
        <v>42339</v>
      </c>
      <c r="K1057" s="572"/>
      <c r="L1057" s="572" t="s">
        <v>208</v>
      </c>
      <c r="M1057" s="572" t="s">
        <v>209</v>
      </c>
      <c r="N1057" s="573">
        <v>42332</v>
      </c>
      <c r="O1057" s="572" t="s">
        <v>210</v>
      </c>
      <c r="P1057" s="572" t="s">
        <v>214</v>
      </c>
      <c r="Q1057" s="572" t="s">
        <v>215</v>
      </c>
      <c r="R1057" s="572" t="s">
        <v>211</v>
      </c>
      <c r="S1057" s="572" t="s">
        <v>212</v>
      </c>
      <c r="T1057" s="572" t="s">
        <v>56</v>
      </c>
      <c r="U1057" s="574">
        <v>273000</v>
      </c>
      <c r="V1057" s="575"/>
      <c r="W1057" s="572">
        <v>563204</v>
      </c>
      <c r="X1057" s="576" t="s">
        <v>33</v>
      </c>
      <c r="Y1057" s="576"/>
    </row>
    <row r="1058" spans="1:26" s="577" customFormat="1" x14ac:dyDescent="0.25">
      <c r="A1058" s="572" t="s">
        <v>4425</v>
      </c>
      <c r="B1058" s="572">
        <v>816409</v>
      </c>
      <c r="C1058" s="572">
        <v>0</v>
      </c>
      <c r="D1058" s="572"/>
      <c r="E1058" s="572" t="s">
        <v>2366</v>
      </c>
      <c r="F1058" s="572" t="s">
        <v>4426</v>
      </c>
      <c r="G1058" s="572" t="s">
        <v>236</v>
      </c>
      <c r="H1058" s="572" t="s">
        <v>214</v>
      </c>
      <c r="I1058" s="573">
        <v>42308</v>
      </c>
      <c r="J1058" s="573">
        <v>42339</v>
      </c>
      <c r="K1058" s="572"/>
      <c r="L1058" s="572" t="s">
        <v>208</v>
      </c>
      <c r="M1058" s="572" t="s">
        <v>209</v>
      </c>
      <c r="N1058" s="573">
        <v>42332</v>
      </c>
      <c r="O1058" s="572" t="s">
        <v>210</v>
      </c>
      <c r="P1058" s="572" t="s">
        <v>214</v>
      </c>
      <c r="Q1058" s="572" t="s">
        <v>215</v>
      </c>
      <c r="R1058" s="572" t="s">
        <v>211</v>
      </c>
      <c r="S1058" s="572" t="s">
        <v>212</v>
      </c>
      <c r="T1058" s="572" t="s">
        <v>56</v>
      </c>
      <c r="U1058" s="572">
        <v>0</v>
      </c>
      <c r="V1058" s="575"/>
      <c r="W1058" s="572">
        <v>101106</v>
      </c>
      <c r="X1058" s="576" t="s">
        <v>33</v>
      </c>
      <c r="Y1058" s="576"/>
    </row>
    <row r="1059" spans="1:26" s="577" customFormat="1" x14ac:dyDescent="0.25">
      <c r="A1059" s="572" t="s">
        <v>4427</v>
      </c>
      <c r="B1059" s="572">
        <v>816203</v>
      </c>
      <c r="C1059" s="572">
        <v>0</v>
      </c>
      <c r="D1059" s="572">
        <v>407490</v>
      </c>
      <c r="E1059" s="572" t="s">
        <v>4428</v>
      </c>
      <c r="F1059" s="572" t="s">
        <v>4429</v>
      </c>
      <c r="G1059" s="572" t="s">
        <v>236</v>
      </c>
      <c r="H1059" s="572" t="s">
        <v>3484</v>
      </c>
      <c r="I1059" s="573">
        <v>42300</v>
      </c>
      <c r="J1059" s="573">
        <v>42304</v>
      </c>
      <c r="K1059" s="573">
        <v>42522</v>
      </c>
      <c r="L1059" s="572" t="s">
        <v>208</v>
      </c>
      <c r="M1059" s="572" t="s">
        <v>209</v>
      </c>
      <c r="N1059" s="573">
        <v>42331</v>
      </c>
      <c r="O1059" s="572" t="s">
        <v>210</v>
      </c>
      <c r="P1059" s="572" t="s">
        <v>2805</v>
      </c>
      <c r="Q1059" s="572" t="s">
        <v>1857</v>
      </c>
      <c r="R1059" s="572" t="s">
        <v>1857</v>
      </c>
      <c r="S1059" s="572" t="s">
        <v>350</v>
      </c>
      <c r="T1059" s="572" t="s">
        <v>1558</v>
      </c>
      <c r="U1059" s="572">
        <v>0</v>
      </c>
      <c r="V1059" s="575"/>
      <c r="W1059" s="572"/>
      <c r="X1059" s="576" t="s">
        <v>33</v>
      </c>
      <c r="Y1059" s="576"/>
    </row>
    <row r="1060" spans="1:26" s="359" customFormat="1" ht="23.25" x14ac:dyDescent="0.25">
      <c r="A1060" s="452" t="s">
        <v>1803</v>
      </c>
      <c r="I1060" s="449"/>
      <c r="J1060" s="449"/>
      <c r="K1060" s="449"/>
      <c r="N1060" s="449"/>
      <c r="V1060" s="451"/>
    </row>
    <row r="1061" spans="1:26" s="359" customFormat="1" x14ac:dyDescent="0.25">
      <c r="I1061" s="449"/>
      <c r="J1061" s="449"/>
      <c r="K1061" s="449"/>
      <c r="N1061" s="449"/>
      <c r="U1061" s="544">
        <f>SUM(U771:U825)</f>
        <v>82256476</v>
      </c>
      <c r="V1061" s="359" t="s">
        <v>99</v>
      </c>
      <c r="X1061" s="359" t="s">
        <v>99</v>
      </c>
      <c r="Z1061" s="359" t="s">
        <v>99</v>
      </c>
    </row>
    <row r="1062" spans="1:26" s="359" customFormat="1" ht="26.25" x14ac:dyDescent="0.25">
      <c r="A1062" s="379" t="s">
        <v>1105</v>
      </c>
      <c r="I1062" s="449"/>
      <c r="J1062" s="449"/>
      <c r="K1062" s="449"/>
      <c r="N1062" s="449"/>
      <c r="U1062" s="450"/>
      <c r="V1062" s="451"/>
    </row>
    <row r="1063" spans="1:26" s="359" customFormat="1" x14ac:dyDescent="0.25">
      <c r="I1063" s="449"/>
      <c r="J1063" s="449"/>
      <c r="K1063" s="449"/>
      <c r="N1063" s="449"/>
      <c r="U1063" s="450"/>
      <c r="V1063" s="451"/>
    </row>
    <row r="1064" spans="1:26" s="359" customFormat="1" x14ac:dyDescent="0.25">
      <c r="I1064" s="449"/>
      <c r="J1064" s="449"/>
      <c r="K1064" s="449"/>
      <c r="N1064" s="449"/>
      <c r="U1064" s="451">
        <f>SUBTOTAL(9,U896:U1059)</f>
        <v>201162641.24000001</v>
      </c>
      <c r="V1064" s="451">
        <f>SUBTOTAL(9,V896:V1059)</f>
        <v>12118910</v>
      </c>
    </row>
    <row r="1065" spans="1:26" s="359" customFormat="1" x14ac:dyDescent="0.25">
      <c r="I1065" s="449"/>
      <c r="J1065" s="449"/>
      <c r="K1065" s="449"/>
      <c r="N1065" s="449"/>
      <c r="U1065" s="450"/>
      <c r="V1065" s="451"/>
    </row>
    <row r="1066" spans="1:26" s="359" customFormat="1" x14ac:dyDescent="0.25">
      <c r="I1066" s="449"/>
      <c r="J1066" s="449"/>
      <c r="K1066" s="449"/>
      <c r="N1066" s="449"/>
      <c r="U1066" s="450">
        <f>U1064+V1064</f>
        <v>213281551.24000001</v>
      </c>
      <c r="V1066" s="451"/>
    </row>
    <row r="1067" spans="1:26" s="359" customFormat="1" x14ac:dyDescent="0.25">
      <c r="I1067" s="449"/>
      <c r="J1067" s="449"/>
      <c r="K1067" s="449"/>
      <c r="N1067" s="449"/>
      <c r="U1067" s="450"/>
      <c r="V1067" s="451"/>
    </row>
    <row r="1068" spans="1:26" s="359" customFormat="1" x14ac:dyDescent="0.25">
      <c r="I1068" s="449"/>
      <c r="J1068" s="449"/>
      <c r="K1068" s="449"/>
      <c r="N1068" s="449"/>
      <c r="V1068" s="451"/>
    </row>
    <row r="1069" spans="1:26" s="359" customFormat="1" x14ac:dyDescent="0.25">
      <c r="I1069" s="449"/>
      <c r="J1069" s="449"/>
      <c r="K1069" s="449"/>
      <c r="N1069" s="449"/>
      <c r="U1069" s="450"/>
      <c r="V1069" s="451"/>
    </row>
    <row r="1070" spans="1:26" s="359" customFormat="1" x14ac:dyDescent="0.25">
      <c r="I1070" s="449"/>
      <c r="J1070" s="449"/>
      <c r="K1070" s="449"/>
      <c r="N1070" s="449"/>
      <c r="U1070" s="450"/>
      <c r="V1070" s="451"/>
    </row>
    <row r="1071" spans="1:26" s="359" customFormat="1" x14ac:dyDescent="0.25">
      <c r="I1071" s="449"/>
      <c r="J1071" s="449"/>
      <c r="K1071" s="449"/>
      <c r="N1071" s="449"/>
      <c r="U1071" s="450"/>
      <c r="V1071" s="451"/>
    </row>
    <row r="1072" spans="1:26" s="359" customFormat="1" x14ac:dyDescent="0.25">
      <c r="I1072" s="449"/>
      <c r="J1072" s="449"/>
      <c r="K1072" s="449"/>
      <c r="N1072" s="449"/>
      <c r="U1072" s="450"/>
      <c r="V1072" s="451"/>
    </row>
    <row r="1073" spans="9:22" s="359" customFormat="1" x14ac:dyDescent="0.25">
      <c r="I1073" s="449"/>
      <c r="J1073" s="449"/>
      <c r="K1073" s="449"/>
      <c r="N1073" s="449"/>
      <c r="U1073" s="450"/>
      <c r="V1073" s="451"/>
    </row>
    <row r="1074" spans="9:22" s="359" customFormat="1" x14ac:dyDescent="0.25">
      <c r="I1074" s="449"/>
      <c r="J1074" s="449"/>
      <c r="K1074" s="449"/>
      <c r="N1074" s="449"/>
      <c r="U1074" s="450"/>
      <c r="V1074" s="451"/>
    </row>
    <row r="1075" spans="9:22" s="359" customFormat="1" x14ac:dyDescent="0.25">
      <c r="I1075" s="449"/>
      <c r="J1075" s="449"/>
      <c r="K1075" s="449"/>
      <c r="N1075" s="449"/>
      <c r="U1075" s="450"/>
      <c r="V1075" s="451"/>
    </row>
    <row r="1076" spans="9:22" s="359" customFormat="1" x14ac:dyDescent="0.25">
      <c r="I1076" s="449"/>
      <c r="J1076" s="449"/>
      <c r="K1076" s="449"/>
      <c r="N1076" s="449"/>
      <c r="U1076" s="450"/>
      <c r="V1076" s="451"/>
    </row>
    <row r="1077" spans="9:22" s="359" customFormat="1" x14ac:dyDescent="0.25">
      <c r="I1077" s="449"/>
      <c r="J1077" s="449"/>
      <c r="K1077" s="449"/>
      <c r="N1077" s="449"/>
      <c r="U1077" s="450"/>
      <c r="V1077" s="451"/>
    </row>
    <row r="1078" spans="9:22" s="359" customFormat="1" x14ac:dyDescent="0.25">
      <c r="I1078" s="449"/>
      <c r="J1078" s="449"/>
      <c r="K1078" s="449"/>
      <c r="N1078" s="449"/>
      <c r="U1078" s="450"/>
      <c r="V1078" s="451"/>
    </row>
    <row r="1079" spans="9:22" s="359" customFormat="1" x14ac:dyDescent="0.25">
      <c r="I1079" s="449"/>
      <c r="J1079" s="449"/>
      <c r="K1079" s="449"/>
      <c r="N1079" s="449"/>
      <c r="U1079" s="450"/>
      <c r="V1079" s="451"/>
    </row>
    <row r="1080" spans="9:22" s="359" customFormat="1" x14ac:dyDescent="0.25">
      <c r="I1080" s="449"/>
      <c r="J1080" s="449"/>
      <c r="K1080" s="449"/>
      <c r="N1080" s="449"/>
      <c r="U1080" s="450"/>
      <c r="V1080" s="451"/>
    </row>
    <row r="1081" spans="9:22" s="359" customFormat="1" x14ac:dyDescent="0.25">
      <c r="I1081" s="449"/>
      <c r="J1081" s="449"/>
      <c r="K1081" s="449"/>
      <c r="N1081" s="449"/>
      <c r="U1081" s="450"/>
      <c r="V1081" s="451"/>
    </row>
    <row r="1082" spans="9:22" s="359" customFormat="1" x14ac:dyDescent="0.25">
      <c r="I1082" s="449"/>
      <c r="J1082" s="449"/>
      <c r="K1082" s="449"/>
      <c r="N1082" s="449"/>
      <c r="U1082" s="450"/>
      <c r="V1082" s="451"/>
    </row>
    <row r="1083" spans="9:22" s="359" customFormat="1" x14ac:dyDescent="0.25">
      <c r="I1083" s="449"/>
      <c r="J1083" s="449"/>
      <c r="K1083" s="449"/>
      <c r="N1083" s="449"/>
      <c r="U1083" s="450"/>
      <c r="V1083" s="451"/>
    </row>
    <row r="1084" spans="9:22" s="359" customFormat="1" x14ac:dyDescent="0.25">
      <c r="I1084" s="449"/>
      <c r="J1084" s="449"/>
      <c r="K1084" s="449"/>
      <c r="N1084" s="449"/>
      <c r="V1084" s="451"/>
    </row>
    <row r="1085" spans="9:22" s="359" customFormat="1" x14ac:dyDescent="0.25">
      <c r="I1085" s="449"/>
      <c r="J1085" s="449"/>
      <c r="K1085" s="449"/>
      <c r="N1085" s="449"/>
      <c r="U1085" s="450"/>
      <c r="V1085" s="451"/>
    </row>
    <row r="1086" spans="9:22" s="359" customFormat="1" x14ac:dyDescent="0.25">
      <c r="I1086" s="449"/>
      <c r="J1086" s="449"/>
      <c r="K1086" s="449"/>
      <c r="N1086" s="449"/>
      <c r="U1086" s="450"/>
      <c r="V1086" s="451"/>
    </row>
    <row r="1087" spans="9:22" s="359" customFormat="1" x14ac:dyDescent="0.25">
      <c r="I1087" s="449"/>
      <c r="J1087" s="449"/>
      <c r="K1087" s="449"/>
      <c r="N1087" s="449"/>
      <c r="U1087" s="450"/>
      <c r="V1087" s="451"/>
    </row>
    <row r="1088" spans="9:22" s="359" customFormat="1" x14ac:dyDescent="0.25">
      <c r="I1088" s="449"/>
      <c r="J1088" s="449"/>
      <c r="K1088" s="449"/>
      <c r="N1088" s="449"/>
      <c r="U1088" s="450"/>
      <c r="V1088" s="451"/>
    </row>
    <row r="1089" spans="9:22" s="359" customFormat="1" x14ac:dyDescent="0.25">
      <c r="I1089" s="449"/>
      <c r="J1089" s="449"/>
      <c r="K1089" s="449"/>
      <c r="N1089" s="449"/>
      <c r="U1089" s="450"/>
      <c r="V1089" s="451"/>
    </row>
    <row r="1090" spans="9:22" s="359" customFormat="1" x14ac:dyDescent="0.25">
      <c r="I1090" s="449"/>
      <c r="J1090" s="449"/>
      <c r="K1090" s="449"/>
      <c r="N1090" s="449"/>
      <c r="U1090" s="450"/>
      <c r="V1090" s="451"/>
    </row>
    <row r="1091" spans="9:22" s="359" customFormat="1" x14ac:dyDescent="0.25">
      <c r="I1091" s="449"/>
      <c r="J1091" s="449"/>
      <c r="K1091" s="449"/>
      <c r="N1091" s="449"/>
      <c r="U1091" s="450"/>
      <c r="V1091" s="451"/>
    </row>
    <row r="1092" spans="9:22" s="359" customFormat="1" x14ac:dyDescent="0.25">
      <c r="I1092" s="449"/>
      <c r="J1092" s="449"/>
      <c r="K1092" s="449"/>
      <c r="N1092" s="449"/>
      <c r="U1092" s="450"/>
      <c r="V1092" s="451"/>
    </row>
    <row r="1093" spans="9:22" s="359" customFormat="1" x14ac:dyDescent="0.25">
      <c r="I1093" s="449"/>
      <c r="J1093" s="449"/>
      <c r="K1093" s="449"/>
      <c r="N1093" s="449"/>
      <c r="U1093" s="450"/>
      <c r="V1093" s="451"/>
    </row>
    <row r="1094" spans="9:22" s="359" customFormat="1" x14ac:dyDescent="0.25">
      <c r="I1094" s="449"/>
      <c r="J1094" s="449"/>
      <c r="K1094" s="449"/>
      <c r="N1094" s="449"/>
      <c r="U1094" s="450"/>
      <c r="V1094" s="451"/>
    </row>
    <row r="1095" spans="9:22" s="359" customFormat="1" x14ac:dyDescent="0.25">
      <c r="I1095" s="449"/>
      <c r="J1095" s="449"/>
      <c r="K1095" s="449"/>
      <c r="N1095" s="449"/>
      <c r="U1095" s="450"/>
      <c r="V1095" s="451"/>
    </row>
    <row r="1096" spans="9:22" s="359" customFormat="1" x14ac:dyDescent="0.25">
      <c r="I1096" s="449"/>
      <c r="J1096" s="449"/>
      <c r="K1096" s="449"/>
      <c r="N1096" s="449"/>
      <c r="U1096" s="450"/>
      <c r="V1096" s="451"/>
    </row>
    <row r="1097" spans="9:22" s="359" customFormat="1" x14ac:dyDescent="0.25">
      <c r="I1097" s="449"/>
      <c r="J1097" s="449"/>
      <c r="K1097" s="449"/>
      <c r="N1097" s="449"/>
      <c r="U1097" s="450"/>
      <c r="V1097" s="451"/>
    </row>
    <row r="1098" spans="9:22" s="359" customFormat="1" x14ac:dyDescent="0.25">
      <c r="I1098" s="449"/>
      <c r="J1098" s="449"/>
      <c r="K1098" s="449"/>
      <c r="N1098" s="449"/>
      <c r="U1098" s="450"/>
      <c r="V1098" s="451"/>
    </row>
    <row r="1099" spans="9:22" s="359" customFormat="1" x14ac:dyDescent="0.25">
      <c r="I1099" s="449"/>
      <c r="J1099" s="449"/>
      <c r="K1099" s="449"/>
      <c r="N1099" s="449"/>
      <c r="U1099" s="450"/>
      <c r="V1099" s="451"/>
    </row>
    <row r="1100" spans="9:22" s="359" customFormat="1" x14ac:dyDescent="0.25">
      <c r="I1100" s="449"/>
      <c r="J1100" s="449"/>
      <c r="K1100" s="449"/>
      <c r="N1100" s="449"/>
      <c r="U1100" s="450"/>
      <c r="V1100" s="451"/>
    </row>
    <row r="1101" spans="9:22" s="359" customFormat="1" x14ac:dyDescent="0.25">
      <c r="I1101" s="449"/>
      <c r="J1101" s="449"/>
      <c r="K1101" s="449"/>
      <c r="N1101" s="449"/>
      <c r="U1101" s="450"/>
      <c r="V1101" s="451"/>
    </row>
    <row r="1102" spans="9:22" s="359" customFormat="1" x14ac:dyDescent="0.25">
      <c r="I1102" s="449"/>
      <c r="J1102" s="449"/>
      <c r="K1102" s="449"/>
      <c r="N1102" s="449"/>
      <c r="U1102" s="450"/>
      <c r="V1102" s="451"/>
    </row>
    <row r="1103" spans="9:22" s="359" customFormat="1" x14ac:dyDescent="0.25">
      <c r="I1103" s="449"/>
      <c r="J1103" s="449"/>
      <c r="K1103" s="449"/>
      <c r="N1103" s="449"/>
      <c r="U1103" s="450"/>
      <c r="V1103" s="451"/>
    </row>
    <row r="1104" spans="9:22" s="359" customFormat="1" x14ac:dyDescent="0.25">
      <c r="I1104" s="449"/>
      <c r="J1104" s="449"/>
      <c r="K1104" s="449"/>
      <c r="N1104" s="449"/>
      <c r="U1104" s="450"/>
      <c r="V1104" s="451"/>
    </row>
    <row r="1105" spans="9:22" s="359" customFormat="1" x14ac:dyDescent="0.25">
      <c r="I1105" s="449"/>
      <c r="J1105" s="449"/>
      <c r="K1105" s="449"/>
      <c r="N1105" s="449"/>
      <c r="U1105" s="450"/>
      <c r="V1105" s="451"/>
    </row>
    <row r="1106" spans="9:22" s="359" customFormat="1" x14ac:dyDescent="0.25">
      <c r="I1106" s="449"/>
      <c r="J1106" s="449"/>
      <c r="K1106" s="449"/>
      <c r="N1106" s="449"/>
      <c r="U1106" s="450"/>
      <c r="V1106" s="451"/>
    </row>
    <row r="1107" spans="9:22" s="359" customFormat="1" x14ac:dyDescent="0.25">
      <c r="I1107" s="449"/>
      <c r="J1107" s="449"/>
      <c r="K1107" s="449"/>
      <c r="N1107" s="449"/>
      <c r="U1107" s="450"/>
      <c r="V1107" s="451"/>
    </row>
    <row r="1108" spans="9:22" s="359" customFormat="1" x14ac:dyDescent="0.25">
      <c r="I1108" s="449"/>
      <c r="J1108" s="449"/>
      <c r="K1108" s="449"/>
      <c r="N1108" s="449"/>
      <c r="U1108" s="450"/>
      <c r="V1108" s="451"/>
    </row>
    <row r="1109" spans="9:22" s="359" customFormat="1" x14ac:dyDescent="0.25">
      <c r="I1109" s="449"/>
      <c r="J1109" s="449"/>
      <c r="K1109" s="449"/>
      <c r="N1109" s="449"/>
      <c r="U1109" s="450"/>
      <c r="V1109" s="451"/>
    </row>
    <row r="1110" spans="9:22" s="359" customFormat="1" x14ac:dyDescent="0.25">
      <c r="I1110" s="449"/>
      <c r="J1110" s="449"/>
      <c r="K1110" s="449"/>
      <c r="N1110" s="449"/>
      <c r="U1110" s="450"/>
      <c r="V1110" s="451"/>
    </row>
    <row r="1111" spans="9:22" s="359" customFormat="1" x14ac:dyDescent="0.25">
      <c r="I1111" s="449"/>
      <c r="J1111" s="449"/>
      <c r="K1111" s="449"/>
      <c r="N1111" s="449"/>
      <c r="V1111" s="451"/>
    </row>
    <row r="1112" spans="9:22" s="359" customFormat="1" x14ac:dyDescent="0.25">
      <c r="I1112" s="449"/>
      <c r="J1112" s="449"/>
      <c r="K1112" s="449"/>
      <c r="N1112" s="449"/>
      <c r="U1112" s="450"/>
      <c r="V1112" s="451"/>
    </row>
    <row r="1113" spans="9:22" s="359" customFormat="1" x14ac:dyDescent="0.25">
      <c r="I1113" s="449"/>
      <c r="J1113" s="449"/>
      <c r="K1113" s="449"/>
      <c r="N1113" s="449"/>
      <c r="U1113" s="450"/>
      <c r="V1113" s="451"/>
    </row>
    <row r="1114" spans="9:22" s="359" customFormat="1" x14ac:dyDescent="0.25">
      <c r="I1114" s="449"/>
      <c r="J1114" s="449"/>
      <c r="K1114" s="449"/>
      <c r="N1114" s="449"/>
      <c r="U1114" s="450"/>
      <c r="V1114" s="451"/>
    </row>
    <row r="1115" spans="9:22" s="359" customFormat="1" x14ac:dyDescent="0.25">
      <c r="I1115" s="449"/>
      <c r="J1115" s="449"/>
      <c r="K1115" s="449"/>
      <c r="N1115" s="449"/>
      <c r="U1115" s="450"/>
      <c r="V1115" s="451"/>
    </row>
    <row r="1116" spans="9:22" s="359" customFormat="1" x14ac:dyDescent="0.25">
      <c r="I1116" s="449"/>
      <c r="J1116" s="449"/>
      <c r="K1116" s="449"/>
      <c r="N1116" s="449"/>
      <c r="U1116" s="450"/>
      <c r="V1116" s="451"/>
    </row>
    <row r="1117" spans="9:22" s="359" customFormat="1" x14ac:dyDescent="0.25">
      <c r="I1117" s="449"/>
      <c r="J1117" s="449"/>
      <c r="K1117" s="449"/>
      <c r="N1117" s="449"/>
      <c r="U1117" s="450"/>
      <c r="V1117" s="451"/>
    </row>
    <row r="1118" spans="9:22" s="359" customFormat="1" x14ac:dyDescent="0.25">
      <c r="I1118" s="449"/>
      <c r="J1118" s="449"/>
      <c r="K1118" s="449"/>
      <c r="N1118" s="449"/>
      <c r="U1118" s="450"/>
      <c r="V1118" s="451"/>
    </row>
    <row r="1119" spans="9:22" s="359" customFormat="1" x14ac:dyDescent="0.25">
      <c r="I1119" s="449"/>
      <c r="J1119" s="449"/>
      <c r="K1119" s="449"/>
      <c r="N1119" s="449"/>
      <c r="U1119" s="450"/>
      <c r="V1119" s="451"/>
    </row>
    <row r="1120" spans="9:22" s="359" customFormat="1" x14ac:dyDescent="0.25">
      <c r="I1120" s="449"/>
      <c r="J1120" s="449"/>
      <c r="K1120" s="449"/>
      <c r="N1120" s="449"/>
      <c r="U1120" s="450"/>
      <c r="V1120" s="451"/>
    </row>
    <row r="1121" spans="9:22" s="359" customFormat="1" x14ac:dyDescent="0.25">
      <c r="I1121" s="449"/>
      <c r="J1121" s="449"/>
      <c r="K1121" s="449"/>
      <c r="N1121" s="449"/>
      <c r="U1121" s="450"/>
      <c r="V1121" s="451"/>
    </row>
    <row r="1122" spans="9:22" s="359" customFormat="1" x14ac:dyDescent="0.25">
      <c r="I1122" s="449"/>
      <c r="J1122" s="449"/>
      <c r="K1122" s="449"/>
      <c r="N1122" s="449"/>
      <c r="U1122" s="450"/>
      <c r="V1122" s="451"/>
    </row>
    <row r="1123" spans="9:22" s="359" customFormat="1" x14ac:dyDescent="0.25">
      <c r="I1123" s="449"/>
      <c r="J1123" s="449"/>
      <c r="K1123" s="449"/>
      <c r="N1123" s="449"/>
      <c r="U1123" s="450"/>
      <c r="V1123" s="451"/>
    </row>
    <row r="1124" spans="9:22" s="359" customFormat="1" x14ac:dyDescent="0.25">
      <c r="I1124" s="449"/>
      <c r="J1124" s="449"/>
      <c r="K1124" s="449"/>
      <c r="N1124" s="449"/>
      <c r="U1124" s="450"/>
      <c r="V1124" s="451"/>
    </row>
    <row r="1125" spans="9:22" s="359" customFormat="1" x14ac:dyDescent="0.25">
      <c r="I1125" s="449"/>
      <c r="J1125" s="449"/>
      <c r="K1125" s="449"/>
      <c r="N1125" s="449"/>
      <c r="V1125" s="451"/>
    </row>
    <row r="1126" spans="9:22" s="359" customFormat="1" x14ac:dyDescent="0.25">
      <c r="I1126" s="449"/>
      <c r="J1126" s="449"/>
      <c r="K1126" s="449"/>
      <c r="N1126" s="449"/>
      <c r="V1126" s="451"/>
    </row>
    <row r="1127" spans="9:22" s="359" customFormat="1" x14ac:dyDescent="0.25">
      <c r="I1127" s="449"/>
      <c r="J1127" s="449"/>
      <c r="K1127" s="449"/>
      <c r="N1127" s="449"/>
      <c r="U1127" s="450"/>
      <c r="V1127" s="451"/>
    </row>
    <row r="1128" spans="9:22" s="359" customFormat="1" x14ac:dyDescent="0.25">
      <c r="I1128" s="449"/>
      <c r="J1128" s="449"/>
      <c r="K1128" s="449"/>
      <c r="N1128" s="449"/>
      <c r="U1128" s="450"/>
      <c r="V1128" s="451"/>
    </row>
    <row r="1129" spans="9:22" s="359" customFormat="1" x14ac:dyDescent="0.25">
      <c r="I1129" s="449"/>
      <c r="J1129" s="449"/>
      <c r="K1129" s="449"/>
      <c r="N1129" s="449"/>
      <c r="V1129" s="451"/>
    </row>
    <row r="1130" spans="9:22" s="359" customFormat="1" x14ac:dyDescent="0.25">
      <c r="I1130" s="449"/>
      <c r="J1130" s="449"/>
      <c r="K1130" s="449"/>
      <c r="N1130" s="449"/>
      <c r="U1130" s="450"/>
      <c r="V1130" s="451"/>
    </row>
    <row r="1131" spans="9:22" s="359" customFormat="1" x14ac:dyDescent="0.25">
      <c r="I1131" s="449"/>
      <c r="J1131" s="449"/>
      <c r="K1131" s="449"/>
      <c r="N1131" s="449"/>
      <c r="U1131" s="450"/>
      <c r="V1131" s="451"/>
    </row>
    <row r="1132" spans="9:22" s="359" customFormat="1" x14ac:dyDescent="0.25">
      <c r="I1132" s="449"/>
      <c r="J1132" s="449"/>
      <c r="K1132" s="449"/>
      <c r="N1132" s="449"/>
      <c r="U1132" s="450"/>
      <c r="V1132" s="451"/>
    </row>
    <row r="1133" spans="9:22" s="359" customFormat="1" x14ac:dyDescent="0.25">
      <c r="I1133" s="449"/>
      <c r="J1133" s="449"/>
      <c r="K1133" s="449"/>
      <c r="N1133" s="449"/>
      <c r="U1133" s="450"/>
      <c r="V1133" s="451"/>
    </row>
    <row r="1134" spans="9:22" s="359" customFormat="1" x14ac:dyDescent="0.25">
      <c r="I1134" s="449"/>
      <c r="J1134" s="449"/>
      <c r="K1134" s="449"/>
      <c r="N1134" s="449"/>
      <c r="U1134" s="450"/>
      <c r="V1134" s="451"/>
    </row>
    <row r="1135" spans="9:22" s="359" customFormat="1" x14ac:dyDescent="0.25">
      <c r="I1135" s="449"/>
      <c r="J1135" s="449"/>
      <c r="K1135" s="449"/>
      <c r="N1135" s="449"/>
      <c r="U1135" s="450"/>
      <c r="V1135" s="451"/>
    </row>
    <row r="1136" spans="9:22" s="359" customFormat="1" x14ac:dyDescent="0.25">
      <c r="I1136" s="449"/>
      <c r="J1136" s="449"/>
      <c r="K1136" s="449"/>
      <c r="N1136" s="449"/>
      <c r="U1136" s="450"/>
      <c r="V1136" s="451"/>
    </row>
    <row r="1137" spans="9:22" s="359" customFormat="1" x14ac:dyDescent="0.25">
      <c r="I1137" s="449"/>
      <c r="J1137" s="449"/>
      <c r="K1137" s="449"/>
      <c r="N1137" s="449"/>
      <c r="U1137" s="450"/>
      <c r="V1137" s="451"/>
    </row>
    <row r="1138" spans="9:22" s="359" customFormat="1" x14ac:dyDescent="0.25">
      <c r="I1138" s="449"/>
      <c r="J1138" s="449"/>
      <c r="K1138" s="449"/>
      <c r="N1138" s="449"/>
      <c r="U1138" s="450"/>
      <c r="V1138" s="451"/>
    </row>
    <row r="1139" spans="9:22" s="359" customFormat="1" x14ac:dyDescent="0.25">
      <c r="I1139" s="449"/>
      <c r="J1139" s="449"/>
      <c r="K1139" s="449"/>
      <c r="N1139" s="449"/>
      <c r="U1139" s="450"/>
      <c r="V1139" s="451"/>
    </row>
    <row r="1140" spans="9:22" s="359" customFormat="1" x14ac:dyDescent="0.25">
      <c r="I1140" s="449"/>
      <c r="J1140" s="449"/>
      <c r="K1140" s="449"/>
      <c r="N1140" s="449"/>
      <c r="U1140" s="450"/>
      <c r="V1140" s="451"/>
    </row>
    <row r="1141" spans="9:22" s="359" customFormat="1" x14ac:dyDescent="0.25">
      <c r="I1141" s="449"/>
      <c r="J1141" s="449"/>
      <c r="K1141" s="449"/>
      <c r="N1141" s="449"/>
      <c r="U1141" s="450"/>
      <c r="V1141" s="451"/>
    </row>
    <row r="1142" spans="9:22" s="359" customFormat="1" x14ac:dyDescent="0.25">
      <c r="I1142" s="449"/>
      <c r="J1142" s="449"/>
      <c r="K1142" s="449"/>
      <c r="N1142" s="449"/>
      <c r="U1142" s="450"/>
      <c r="V1142" s="451"/>
    </row>
    <row r="1143" spans="9:22" s="359" customFormat="1" x14ac:dyDescent="0.25">
      <c r="I1143" s="449"/>
      <c r="J1143" s="449"/>
      <c r="K1143" s="449"/>
      <c r="N1143" s="449"/>
      <c r="U1143" s="450"/>
      <c r="V1143" s="451"/>
    </row>
    <row r="1144" spans="9:22" s="359" customFormat="1" x14ac:dyDescent="0.25">
      <c r="I1144" s="449"/>
      <c r="J1144" s="449"/>
      <c r="K1144" s="449"/>
      <c r="N1144" s="449"/>
      <c r="U1144" s="450"/>
      <c r="V1144" s="451"/>
    </row>
    <row r="1145" spans="9:22" s="359" customFormat="1" x14ac:dyDescent="0.25">
      <c r="I1145" s="449"/>
      <c r="J1145" s="449"/>
      <c r="K1145" s="449"/>
      <c r="N1145" s="449"/>
      <c r="U1145" s="450"/>
      <c r="V1145" s="451"/>
    </row>
    <row r="1146" spans="9:22" s="359" customFormat="1" x14ac:dyDescent="0.25">
      <c r="I1146" s="449"/>
      <c r="J1146" s="449"/>
      <c r="K1146" s="449"/>
      <c r="N1146" s="449"/>
      <c r="U1146" s="450"/>
      <c r="V1146" s="451"/>
    </row>
    <row r="1147" spans="9:22" s="359" customFormat="1" x14ac:dyDescent="0.25">
      <c r="I1147" s="449"/>
      <c r="J1147" s="449"/>
      <c r="K1147" s="449"/>
      <c r="N1147" s="449"/>
      <c r="U1147" s="450"/>
      <c r="V1147" s="451"/>
    </row>
    <row r="1148" spans="9:22" s="359" customFormat="1" x14ac:dyDescent="0.25">
      <c r="I1148" s="449"/>
      <c r="J1148" s="449"/>
      <c r="K1148" s="449"/>
      <c r="N1148" s="449"/>
      <c r="U1148" s="450"/>
      <c r="V1148" s="451"/>
    </row>
    <row r="1149" spans="9:22" s="359" customFormat="1" x14ac:dyDescent="0.25">
      <c r="I1149" s="449"/>
      <c r="J1149" s="449"/>
      <c r="K1149" s="449"/>
      <c r="N1149" s="449"/>
      <c r="U1149" s="450"/>
      <c r="V1149" s="451"/>
    </row>
    <row r="1150" spans="9:22" s="359" customFormat="1" x14ac:dyDescent="0.25">
      <c r="I1150" s="449"/>
      <c r="J1150" s="449"/>
      <c r="K1150" s="449"/>
      <c r="N1150" s="449"/>
      <c r="U1150" s="450"/>
      <c r="V1150" s="451"/>
    </row>
    <row r="1151" spans="9:22" s="359" customFormat="1" x14ac:dyDescent="0.25">
      <c r="I1151" s="449"/>
      <c r="J1151" s="449"/>
      <c r="K1151" s="449"/>
      <c r="N1151" s="449"/>
      <c r="U1151" s="450"/>
      <c r="V1151" s="451"/>
    </row>
    <row r="1152" spans="9:22" s="359" customFormat="1" x14ac:dyDescent="0.25">
      <c r="I1152" s="449"/>
      <c r="J1152" s="449"/>
      <c r="N1152" s="449"/>
      <c r="U1152" s="450"/>
      <c r="V1152" s="451"/>
    </row>
    <row r="1153" spans="9:22" s="359" customFormat="1" x14ac:dyDescent="0.25">
      <c r="I1153" s="449"/>
      <c r="J1153" s="449"/>
      <c r="K1153" s="449"/>
      <c r="N1153" s="449"/>
      <c r="V1153" s="451"/>
    </row>
    <row r="1154" spans="9:22" s="359" customFormat="1" x14ac:dyDescent="0.25">
      <c r="I1154" s="449"/>
      <c r="J1154" s="449"/>
      <c r="K1154" s="449"/>
      <c r="N1154" s="449"/>
      <c r="U1154" s="450"/>
      <c r="V1154" s="451"/>
    </row>
    <row r="1155" spans="9:22" s="359" customFormat="1" x14ac:dyDescent="0.25">
      <c r="I1155" s="449"/>
      <c r="J1155" s="449"/>
      <c r="K1155" s="449"/>
      <c r="N1155" s="449"/>
      <c r="U1155" s="450"/>
      <c r="V1155" s="451"/>
    </row>
    <row r="1156" spans="9:22" s="359" customFormat="1" x14ac:dyDescent="0.25">
      <c r="I1156" s="449"/>
      <c r="J1156" s="449"/>
      <c r="K1156" s="449"/>
      <c r="N1156" s="449"/>
      <c r="U1156" s="450"/>
      <c r="V1156" s="451"/>
    </row>
    <row r="1157" spans="9:22" s="359" customFormat="1" x14ac:dyDescent="0.25">
      <c r="I1157" s="449"/>
      <c r="J1157" s="449"/>
      <c r="K1157" s="449"/>
      <c r="N1157" s="449"/>
      <c r="U1157" s="450"/>
      <c r="V1157" s="451"/>
    </row>
    <row r="1158" spans="9:22" s="359" customFormat="1" x14ac:dyDescent="0.25">
      <c r="I1158" s="449"/>
      <c r="J1158" s="449"/>
      <c r="K1158" s="449"/>
      <c r="N1158" s="449"/>
      <c r="U1158" s="450"/>
      <c r="V1158" s="451"/>
    </row>
    <row r="1159" spans="9:22" s="359" customFormat="1" x14ac:dyDescent="0.25">
      <c r="I1159" s="449"/>
      <c r="J1159" s="449"/>
      <c r="K1159" s="449"/>
      <c r="N1159" s="449"/>
      <c r="U1159" s="450"/>
      <c r="V1159" s="451"/>
    </row>
    <row r="1160" spans="9:22" s="359" customFormat="1" x14ac:dyDescent="0.25">
      <c r="I1160" s="449"/>
      <c r="J1160" s="449"/>
      <c r="K1160" s="449"/>
      <c r="N1160" s="449"/>
      <c r="U1160" s="450"/>
      <c r="V1160" s="451"/>
    </row>
    <row r="1161" spans="9:22" s="359" customFormat="1" x14ac:dyDescent="0.25">
      <c r="I1161" s="449"/>
      <c r="J1161" s="449"/>
      <c r="K1161" s="449"/>
      <c r="N1161" s="449"/>
      <c r="U1161" s="450"/>
      <c r="V1161" s="451"/>
    </row>
    <row r="1162" spans="9:22" s="359" customFormat="1" x14ac:dyDescent="0.25">
      <c r="I1162" s="449"/>
      <c r="J1162" s="449"/>
      <c r="K1162" s="449"/>
      <c r="N1162" s="449"/>
      <c r="U1162" s="450"/>
      <c r="V1162" s="451"/>
    </row>
    <row r="1163" spans="9:22" s="359" customFormat="1" x14ac:dyDescent="0.25">
      <c r="I1163" s="449"/>
      <c r="J1163" s="449"/>
      <c r="K1163" s="449"/>
      <c r="N1163" s="449"/>
      <c r="U1163" s="450"/>
      <c r="V1163" s="451"/>
    </row>
    <row r="1164" spans="9:22" s="359" customFormat="1" x14ac:dyDescent="0.25">
      <c r="I1164" s="449"/>
      <c r="J1164" s="449"/>
      <c r="K1164" s="449"/>
      <c r="N1164" s="449"/>
      <c r="U1164" s="450"/>
      <c r="V1164" s="451"/>
    </row>
    <row r="1165" spans="9:22" s="359" customFormat="1" x14ac:dyDescent="0.25">
      <c r="I1165" s="449"/>
      <c r="J1165" s="449"/>
      <c r="K1165" s="449"/>
      <c r="N1165" s="449"/>
      <c r="U1165" s="450"/>
      <c r="V1165" s="451"/>
    </row>
    <row r="1166" spans="9:22" s="359" customFormat="1" x14ac:dyDescent="0.25">
      <c r="I1166" s="449"/>
      <c r="J1166" s="449"/>
      <c r="K1166" s="449"/>
      <c r="N1166" s="449"/>
      <c r="U1166" s="450"/>
      <c r="V1166" s="451"/>
    </row>
    <row r="1167" spans="9:22" s="359" customFormat="1" x14ac:dyDescent="0.25">
      <c r="I1167" s="449"/>
      <c r="J1167" s="449"/>
      <c r="K1167" s="449"/>
      <c r="N1167" s="449"/>
      <c r="U1167" s="450"/>
      <c r="V1167" s="451"/>
    </row>
    <row r="1168" spans="9:22" s="359" customFormat="1" x14ac:dyDescent="0.25">
      <c r="I1168" s="449"/>
      <c r="J1168" s="449"/>
      <c r="K1168" s="449"/>
      <c r="N1168" s="449"/>
      <c r="U1168" s="450"/>
      <c r="V1168" s="451"/>
    </row>
    <row r="1169" spans="9:22" s="359" customFormat="1" x14ac:dyDescent="0.25">
      <c r="I1169" s="449"/>
      <c r="J1169" s="449"/>
      <c r="K1169" s="449"/>
      <c r="N1169" s="449"/>
      <c r="U1169" s="450"/>
      <c r="V1169" s="451"/>
    </row>
    <row r="1170" spans="9:22" s="359" customFormat="1" x14ac:dyDescent="0.25">
      <c r="I1170" s="449"/>
      <c r="J1170" s="449"/>
      <c r="K1170" s="449"/>
      <c r="N1170" s="449"/>
      <c r="U1170" s="450"/>
      <c r="V1170" s="451"/>
    </row>
    <row r="1171" spans="9:22" s="359" customFormat="1" x14ac:dyDescent="0.25">
      <c r="I1171" s="449"/>
      <c r="J1171" s="449"/>
      <c r="K1171" s="449"/>
      <c r="N1171" s="449"/>
      <c r="U1171" s="450"/>
      <c r="V1171" s="451"/>
    </row>
    <row r="1172" spans="9:22" s="359" customFormat="1" x14ac:dyDescent="0.25">
      <c r="I1172" s="449"/>
      <c r="J1172" s="449"/>
      <c r="K1172" s="449"/>
      <c r="N1172" s="449"/>
      <c r="V1172" s="451"/>
    </row>
    <row r="1173" spans="9:22" s="359" customFormat="1" x14ac:dyDescent="0.25">
      <c r="I1173" s="449"/>
      <c r="J1173" s="449"/>
      <c r="K1173" s="449"/>
      <c r="N1173" s="449"/>
      <c r="U1173" s="450"/>
      <c r="V1173" s="451"/>
    </row>
    <row r="1174" spans="9:22" s="359" customFormat="1" x14ac:dyDescent="0.25">
      <c r="I1174" s="449"/>
      <c r="J1174" s="449"/>
      <c r="K1174" s="449"/>
      <c r="N1174" s="449"/>
      <c r="U1174" s="450"/>
      <c r="V1174" s="451"/>
    </row>
    <row r="1175" spans="9:22" s="359" customFormat="1" x14ac:dyDescent="0.25">
      <c r="I1175" s="449"/>
      <c r="J1175" s="449"/>
      <c r="K1175" s="449"/>
      <c r="N1175" s="449"/>
      <c r="U1175" s="450"/>
      <c r="V1175" s="451"/>
    </row>
    <row r="1176" spans="9:22" s="359" customFormat="1" x14ac:dyDescent="0.25">
      <c r="I1176" s="449"/>
      <c r="J1176" s="449"/>
      <c r="K1176" s="449"/>
      <c r="N1176" s="449"/>
      <c r="U1176" s="450"/>
      <c r="V1176" s="451"/>
    </row>
    <row r="1177" spans="9:22" s="359" customFormat="1" x14ac:dyDescent="0.25">
      <c r="I1177" s="449"/>
      <c r="J1177" s="449"/>
      <c r="K1177" s="449"/>
      <c r="N1177" s="449"/>
      <c r="U1177" s="450"/>
      <c r="V1177" s="451"/>
    </row>
    <row r="1178" spans="9:22" s="359" customFormat="1" x14ac:dyDescent="0.25">
      <c r="I1178" s="449"/>
      <c r="J1178" s="449"/>
      <c r="K1178" s="449"/>
      <c r="N1178" s="449"/>
      <c r="U1178" s="450"/>
      <c r="V1178" s="451"/>
    </row>
    <row r="1179" spans="9:22" s="359" customFormat="1" x14ac:dyDescent="0.25">
      <c r="I1179" s="449"/>
      <c r="J1179" s="449"/>
      <c r="K1179" s="449"/>
      <c r="N1179" s="449"/>
      <c r="V1179" s="451"/>
    </row>
    <row r="1180" spans="9:22" s="359" customFormat="1" x14ac:dyDescent="0.25">
      <c r="I1180" s="449"/>
      <c r="J1180" s="449"/>
      <c r="K1180" s="449"/>
      <c r="N1180" s="449"/>
      <c r="U1180" s="450"/>
      <c r="V1180" s="451"/>
    </row>
    <row r="1181" spans="9:22" s="359" customFormat="1" x14ac:dyDescent="0.25">
      <c r="I1181" s="449"/>
      <c r="J1181" s="449"/>
      <c r="K1181" s="449"/>
      <c r="N1181" s="449"/>
      <c r="U1181" s="450"/>
      <c r="V1181" s="451"/>
    </row>
    <row r="1182" spans="9:22" s="359" customFormat="1" x14ac:dyDescent="0.25">
      <c r="I1182" s="449"/>
      <c r="J1182" s="449"/>
      <c r="K1182" s="449"/>
      <c r="N1182" s="449"/>
      <c r="U1182" s="450"/>
      <c r="V1182" s="451"/>
    </row>
    <row r="1183" spans="9:22" s="359" customFormat="1" x14ac:dyDescent="0.25">
      <c r="I1183" s="449"/>
      <c r="J1183" s="449"/>
      <c r="K1183" s="449"/>
      <c r="N1183" s="449"/>
      <c r="V1183" s="451"/>
    </row>
    <row r="1184" spans="9:22" s="359" customFormat="1" x14ac:dyDescent="0.25">
      <c r="I1184" s="449"/>
      <c r="J1184" s="449"/>
      <c r="K1184" s="449"/>
      <c r="N1184" s="449"/>
      <c r="U1184" s="450"/>
      <c r="V1184" s="451"/>
    </row>
    <row r="1185" spans="9:22" s="359" customFormat="1" x14ac:dyDescent="0.25">
      <c r="I1185" s="449"/>
      <c r="J1185" s="449"/>
      <c r="K1185" s="449"/>
      <c r="N1185" s="449"/>
      <c r="V1185" s="451"/>
    </row>
    <row r="1186" spans="9:22" s="359" customFormat="1" x14ac:dyDescent="0.25">
      <c r="I1186" s="449"/>
      <c r="J1186" s="449"/>
      <c r="K1186" s="449"/>
      <c r="N1186" s="449"/>
      <c r="U1186" s="450"/>
      <c r="V1186" s="451"/>
    </row>
    <row r="1187" spans="9:22" s="359" customFormat="1" x14ac:dyDescent="0.25">
      <c r="I1187" s="449"/>
      <c r="J1187" s="449"/>
      <c r="K1187" s="449"/>
      <c r="N1187" s="449"/>
      <c r="U1187" s="450"/>
      <c r="V1187" s="451"/>
    </row>
    <row r="1188" spans="9:22" s="359" customFormat="1" x14ac:dyDescent="0.25">
      <c r="I1188" s="449"/>
      <c r="J1188" s="449"/>
      <c r="K1188" s="449"/>
      <c r="N1188" s="449"/>
      <c r="U1188" s="450"/>
      <c r="V1188" s="451"/>
    </row>
    <row r="1189" spans="9:22" s="359" customFormat="1" x14ac:dyDescent="0.25">
      <c r="I1189" s="449"/>
      <c r="J1189" s="449"/>
      <c r="K1189" s="449"/>
      <c r="N1189" s="449"/>
      <c r="U1189" s="450"/>
      <c r="V1189" s="451"/>
    </row>
    <row r="1190" spans="9:22" s="359" customFormat="1" x14ac:dyDescent="0.25">
      <c r="I1190" s="449"/>
      <c r="J1190" s="449"/>
      <c r="K1190" s="449"/>
      <c r="N1190" s="449"/>
      <c r="U1190" s="450"/>
      <c r="V1190" s="451"/>
    </row>
    <row r="1191" spans="9:22" s="359" customFormat="1" x14ac:dyDescent="0.25">
      <c r="I1191" s="449"/>
      <c r="J1191" s="449"/>
      <c r="K1191" s="449"/>
      <c r="N1191" s="449"/>
      <c r="U1191" s="450"/>
      <c r="V1191" s="451"/>
    </row>
    <row r="1192" spans="9:22" s="359" customFormat="1" x14ac:dyDescent="0.25">
      <c r="I1192" s="449"/>
      <c r="J1192" s="449"/>
      <c r="K1192" s="449"/>
      <c r="N1192" s="449"/>
      <c r="U1192" s="450"/>
      <c r="V1192" s="451"/>
    </row>
    <row r="1193" spans="9:22" s="359" customFormat="1" x14ac:dyDescent="0.25">
      <c r="I1193" s="449"/>
      <c r="J1193" s="449"/>
      <c r="K1193" s="449"/>
      <c r="N1193" s="449"/>
      <c r="U1193" s="450"/>
      <c r="V1193" s="451"/>
    </row>
    <row r="1194" spans="9:22" s="359" customFormat="1" x14ac:dyDescent="0.25">
      <c r="I1194" s="449"/>
      <c r="J1194" s="449"/>
      <c r="K1194" s="449"/>
      <c r="N1194" s="449"/>
      <c r="U1194" s="450"/>
      <c r="V1194" s="451"/>
    </row>
    <row r="1195" spans="9:22" s="359" customFormat="1" x14ac:dyDescent="0.25">
      <c r="I1195" s="449"/>
      <c r="J1195" s="449"/>
      <c r="K1195" s="449"/>
      <c r="N1195" s="449"/>
      <c r="U1195" s="450"/>
      <c r="V1195" s="451"/>
    </row>
    <row r="1196" spans="9:22" s="359" customFormat="1" x14ac:dyDescent="0.25">
      <c r="I1196" s="449"/>
      <c r="J1196" s="449"/>
      <c r="K1196" s="449"/>
      <c r="N1196" s="449"/>
      <c r="U1196" s="450"/>
      <c r="V1196" s="451"/>
    </row>
    <row r="1197" spans="9:22" s="359" customFormat="1" x14ac:dyDescent="0.25">
      <c r="I1197" s="449"/>
      <c r="J1197" s="449"/>
      <c r="K1197" s="449"/>
      <c r="N1197" s="449"/>
      <c r="U1197" s="450"/>
      <c r="V1197" s="451"/>
    </row>
    <row r="1198" spans="9:22" s="359" customFormat="1" x14ac:dyDescent="0.25">
      <c r="I1198" s="449"/>
      <c r="J1198" s="449"/>
      <c r="K1198" s="449"/>
      <c r="N1198" s="449"/>
      <c r="U1198" s="450"/>
      <c r="V1198" s="451"/>
    </row>
    <row r="1199" spans="9:22" s="359" customFormat="1" x14ac:dyDescent="0.25">
      <c r="I1199" s="449"/>
      <c r="J1199" s="449"/>
      <c r="K1199" s="449"/>
      <c r="N1199" s="449"/>
      <c r="U1199" s="450"/>
      <c r="V1199" s="451"/>
    </row>
    <row r="1200" spans="9:22" s="359" customFormat="1" x14ac:dyDescent="0.25">
      <c r="I1200" s="449"/>
      <c r="J1200" s="449"/>
      <c r="K1200" s="449"/>
      <c r="N1200" s="449"/>
      <c r="V1200" s="451"/>
    </row>
    <row r="1201" spans="9:22" s="359" customFormat="1" x14ac:dyDescent="0.25">
      <c r="I1201" s="449"/>
      <c r="J1201" s="449"/>
      <c r="K1201" s="449"/>
      <c r="N1201" s="449"/>
      <c r="U1201" s="450"/>
      <c r="V1201" s="451"/>
    </row>
    <row r="1202" spans="9:22" s="359" customFormat="1" x14ac:dyDescent="0.25">
      <c r="I1202" s="449"/>
      <c r="J1202" s="449"/>
      <c r="K1202" s="449"/>
      <c r="N1202" s="449"/>
      <c r="U1202" s="450"/>
      <c r="V1202" s="451"/>
    </row>
    <row r="1203" spans="9:22" s="359" customFormat="1" x14ac:dyDescent="0.25">
      <c r="I1203" s="449"/>
      <c r="J1203" s="449"/>
      <c r="K1203" s="449"/>
      <c r="N1203" s="449"/>
      <c r="U1203" s="450"/>
      <c r="V1203" s="451"/>
    </row>
    <row r="1204" spans="9:22" s="359" customFormat="1" x14ac:dyDescent="0.25">
      <c r="I1204" s="449"/>
      <c r="J1204" s="449"/>
      <c r="K1204" s="449"/>
      <c r="N1204" s="449"/>
      <c r="U1204" s="450"/>
      <c r="V1204" s="451"/>
    </row>
    <row r="1205" spans="9:22" s="359" customFormat="1" x14ac:dyDescent="0.25">
      <c r="I1205" s="449"/>
      <c r="J1205" s="449"/>
      <c r="K1205" s="449"/>
      <c r="N1205" s="449"/>
      <c r="U1205" s="450"/>
      <c r="V1205" s="451"/>
    </row>
    <row r="1206" spans="9:22" s="359" customFormat="1" x14ac:dyDescent="0.25">
      <c r="I1206" s="449"/>
      <c r="J1206" s="449"/>
      <c r="K1206" s="449"/>
      <c r="N1206" s="449"/>
      <c r="U1206" s="450"/>
      <c r="V1206" s="451"/>
    </row>
    <row r="1207" spans="9:22" s="359" customFormat="1" x14ac:dyDescent="0.25">
      <c r="I1207" s="449"/>
      <c r="J1207" s="449"/>
      <c r="K1207" s="449"/>
      <c r="N1207" s="449"/>
      <c r="U1207" s="450"/>
      <c r="V1207" s="451"/>
    </row>
    <row r="1208" spans="9:22" s="359" customFormat="1" x14ac:dyDescent="0.25">
      <c r="I1208" s="449"/>
      <c r="J1208" s="449"/>
      <c r="K1208" s="449"/>
      <c r="N1208" s="449"/>
      <c r="U1208" s="450"/>
      <c r="V1208" s="451"/>
    </row>
    <row r="1209" spans="9:22" s="359" customFormat="1" x14ac:dyDescent="0.25">
      <c r="I1209" s="449"/>
      <c r="J1209" s="449"/>
      <c r="K1209" s="449"/>
      <c r="N1209" s="449"/>
      <c r="U1209" s="450"/>
      <c r="V1209" s="451"/>
    </row>
    <row r="1210" spans="9:22" s="359" customFormat="1" x14ac:dyDescent="0.25">
      <c r="I1210" s="449"/>
      <c r="J1210" s="449"/>
      <c r="K1210" s="449"/>
      <c r="N1210" s="449"/>
      <c r="U1210" s="450"/>
      <c r="V1210" s="451"/>
    </row>
    <row r="1211" spans="9:22" s="359" customFormat="1" x14ac:dyDescent="0.25">
      <c r="I1211" s="449"/>
      <c r="J1211" s="449"/>
      <c r="K1211" s="449"/>
      <c r="N1211" s="449"/>
      <c r="U1211" s="450"/>
      <c r="V1211" s="451"/>
    </row>
    <row r="1212" spans="9:22" s="359" customFormat="1" x14ac:dyDescent="0.25">
      <c r="I1212" s="449"/>
      <c r="J1212" s="449"/>
      <c r="K1212" s="449"/>
      <c r="N1212" s="449"/>
      <c r="U1212" s="450"/>
      <c r="V1212" s="451"/>
    </row>
    <row r="1213" spans="9:22" s="359" customFormat="1" x14ac:dyDescent="0.25">
      <c r="I1213" s="449"/>
      <c r="J1213" s="449"/>
      <c r="K1213" s="449"/>
      <c r="N1213" s="449"/>
      <c r="U1213" s="450"/>
      <c r="V1213" s="451"/>
    </row>
    <row r="1214" spans="9:22" s="359" customFormat="1" x14ac:dyDescent="0.25">
      <c r="I1214" s="449"/>
      <c r="J1214" s="449"/>
      <c r="K1214" s="449"/>
      <c r="N1214" s="449"/>
      <c r="V1214" s="451"/>
    </row>
    <row r="1215" spans="9:22" s="359" customFormat="1" x14ac:dyDescent="0.25">
      <c r="I1215" s="449"/>
      <c r="J1215" s="449"/>
      <c r="K1215" s="449"/>
      <c r="N1215" s="449"/>
      <c r="U1215" s="450"/>
      <c r="V1215" s="451"/>
    </row>
    <row r="1216" spans="9:22" s="359" customFormat="1" x14ac:dyDescent="0.25">
      <c r="I1216" s="449"/>
      <c r="J1216" s="449"/>
      <c r="K1216" s="449"/>
      <c r="N1216" s="449"/>
      <c r="U1216" s="450"/>
      <c r="V1216" s="451"/>
    </row>
    <row r="1217" spans="9:22" s="359" customFormat="1" x14ac:dyDescent="0.25">
      <c r="I1217" s="449"/>
      <c r="J1217" s="449"/>
      <c r="K1217" s="449"/>
      <c r="N1217" s="449"/>
      <c r="U1217" s="450"/>
      <c r="V1217" s="451"/>
    </row>
    <row r="1218" spans="9:22" s="359" customFormat="1" x14ac:dyDescent="0.25">
      <c r="I1218" s="449"/>
      <c r="J1218" s="449"/>
      <c r="K1218" s="449"/>
      <c r="N1218" s="449"/>
      <c r="V1218" s="451"/>
    </row>
    <row r="1219" spans="9:22" s="359" customFormat="1" x14ac:dyDescent="0.25">
      <c r="I1219" s="449"/>
      <c r="J1219" s="449"/>
      <c r="K1219" s="449"/>
      <c r="N1219" s="449"/>
      <c r="V1219" s="451"/>
    </row>
    <row r="1220" spans="9:22" s="359" customFormat="1" x14ac:dyDescent="0.25">
      <c r="I1220" s="449"/>
      <c r="J1220" s="449"/>
      <c r="K1220" s="449"/>
      <c r="N1220" s="449"/>
      <c r="U1220" s="450"/>
      <c r="V1220" s="451"/>
    </row>
    <row r="1221" spans="9:22" s="359" customFormat="1" x14ac:dyDescent="0.25">
      <c r="I1221" s="449"/>
      <c r="J1221" s="449"/>
      <c r="K1221" s="449"/>
      <c r="N1221" s="449"/>
      <c r="V1221" s="451"/>
    </row>
    <row r="1222" spans="9:22" s="359" customFormat="1" x14ac:dyDescent="0.25">
      <c r="I1222" s="449"/>
      <c r="J1222" s="449"/>
      <c r="N1222" s="449"/>
      <c r="V1222" s="451"/>
    </row>
    <row r="1223" spans="9:22" s="359" customFormat="1" x14ac:dyDescent="0.25">
      <c r="I1223" s="449"/>
      <c r="J1223" s="449"/>
      <c r="K1223" s="449"/>
      <c r="N1223" s="449"/>
      <c r="U1223" s="450"/>
      <c r="V1223" s="451"/>
    </row>
    <row r="1224" spans="9:22" s="359" customFormat="1" x14ac:dyDescent="0.25">
      <c r="I1224" s="449"/>
      <c r="J1224" s="449"/>
      <c r="K1224" s="449"/>
      <c r="N1224" s="449"/>
      <c r="U1224" s="450"/>
      <c r="V1224" s="451"/>
    </row>
    <row r="1225" spans="9:22" s="359" customFormat="1" x14ac:dyDescent="0.25">
      <c r="I1225" s="449"/>
      <c r="J1225" s="449"/>
      <c r="K1225" s="449"/>
      <c r="N1225" s="449"/>
      <c r="U1225" s="450"/>
      <c r="V1225" s="451"/>
    </row>
    <row r="1226" spans="9:22" s="359" customFormat="1" x14ac:dyDescent="0.25">
      <c r="I1226" s="449"/>
      <c r="J1226" s="449"/>
      <c r="K1226" s="449"/>
      <c r="N1226" s="449"/>
      <c r="U1226" s="450"/>
      <c r="V1226" s="451"/>
    </row>
    <row r="1227" spans="9:22" s="359" customFormat="1" x14ac:dyDescent="0.25">
      <c r="I1227" s="449"/>
      <c r="J1227" s="449"/>
      <c r="K1227" s="449"/>
      <c r="N1227" s="449"/>
      <c r="U1227" s="450"/>
      <c r="V1227" s="451"/>
    </row>
    <row r="1228" spans="9:22" s="359" customFormat="1" x14ac:dyDescent="0.25">
      <c r="I1228" s="449"/>
      <c r="J1228" s="449"/>
      <c r="K1228" s="449"/>
      <c r="N1228" s="449"/>
      <c r="U1228" s="450"/>
      <c r="V1228" s="451"/>
    </row>
    <row r="1229" spans="9:22" s="359" customFormat="1" x14ac:dyDescent="0.25">
      <c r="I1229" s="449"/>
      <c r="J1229" s="449"/>
      <c r="K1229" s="449"/>
      <c r="N1229" s="449"/>
      <c r="U1229" s="450"/>
      <c r="V1229" s="451"/>
    </row>
    <row r="1230" spans="9:22" s="359" customFormat="1" x14ac:dyDescent="0.25">
      <c r="I1230" s="449"/>
      <c r="J1230" s="449"/>
      <c r="K1230" s="449"/>
      <c r="N1230" s="449"/>
      <c r="U1230" s="450"/>
      <c r="V1230" s="451"/>
    </row>
    <row r="1231" spans="9:22" s="359" customFormat="1" x14ac:dyDescent="0.25">
      <c r="I1231" s="449"/>
      <c r="J1231" s="449"/>
      <c r="K1231" s="449"/>
      <c r="N1231" s="449"/>
      <c r="U1231" s="450"/>
      <c r="V1231" s="451"/>
    </row>
    <row r="1232" spans="9:22" s="359" customFormat="1" x14ac:dyDescent="0.25">
      <c r="I1232" s="449"/>
      <c r="J1232" s="449"/>
      <c r="K1232" s="449"/>
      <c r="N1232" s="449"/>
      <c r="U1232" s="450"/>
      <c r="V1232" s="451"/>
    </row>
    <row r="1233" spans="9:22" s="359" customFormat="1" x14ac:dyDescent="0.25">
      <c r="I1233" s="449"/>
      <c r="J1233" s="449"/>
      <c r="K1233" s="449"/>
      <c r="N1233" s="449"/>
      <c r="U1233" s="450"/>
      <c r="V1233" s="451"/>
    </row>
    <row r="1234" spans="9:22" s="359" customFormat="1" x14ac:dyDescent="0.25">
      <c r="I1234" s="449"/>
      <c r="J1234" s="449"/>
      <c r="K1234" s="449"/>
      <c r="N1234" s="449"/>
      <c r="U1234" s="450"/>
      <c r="V1234" s="451"/>
    </row>
    <row r="1235" spans="9:22" s="359" customFormat="1" x14ac:dyDescent="0.25">
      <c r="I1235" s="449"/>
      <c r="J1235" s="449"/>
      <c r="K1235" s="449"/>
      <c r="N1235" s="449"/>
      <c r="U1235" s="450"/>
      <c r="V1235" s="451"/>
    </row>
    <row r="1236" spans="9:22" s="359" customFormat="1" x14ac:dyDescent="0.25">
      <c r="I1236" s="449"/>
      <c r="J1236" s="449"/>
      <c r="K1236" s="449"/>
      <c r="N1236" s="449"/>
      <c r="U1236" s="450"/>
      <c r="V1236" s="451"/>
    </row>
    <row r="1237" spans="9:22" s="359" customFormat="1" x14ac:dyDescent="0.25">
      <c r="I1237" s="449"/>
      <c r="J1237" s="449"/>
      <c r="K1237" s="449"/>
      <c r="N1237" s="449"/>
      <c r="U1237" s="450"/>
      <c r="V1237" s="451"/>
    </row>
    <row r="1238" spans="9:22" s="359" customFormat="1" x14ac:dyDescent="0.25">
      <c r="I1238" s="449"/>
      <c r="J1238" s="449"/>
      <c r="K1238" s="449"/>
      <c r="N1238" s="449"/>
      <c r="U1238" s="450"/>
      <c r="V1238" s="451"/>
    </row>
    <row r="1239" spans="9:22" s="359" customFormat="1" x14ac:dyDescent="0.25">
      <c r="I1239" s="449"/>
      <c r="J1239" s="449"/>
      <c r="K1239" s="449"/>
      <c r="N1239" s="449"/>
      <c r="U1239" s="450"/>
      <c r="V1239" s="451"/>
    </row>
    <row r="1240" spans="9:22" s="359" customFormat="1" x14ac:dyDescent="0.25">
      <c r="I1240" s="449"/>
      <c r="J1240" s="449"/>
      <c r="K1240" s="449"/>
      <c r="N1240" s="449"/>
      <c r="U1240" s="450"/>
      <c r="V1240" s="451"/>
    </row>
    <row r="1241" spans="9:22" s="359" customFormat="1" x14ac:dyDescent="0.25">
      <c r="I1241" s="449"/>
      <c r="J1241" s="449"/>
      <c r="K1241" s="449"/>
      <c r="N1241" s="449"/>
      <c r="U1241" s="450"/>
      <c r="V1241" s="451"/>
    </row>
    <row r="1242" spans="9:22" s="359" customFormat="1" x14ac:dyDescent="0.25">
      <c r="I1242" s="449"/>
      <c r="J1242" s="449"/>
      <c r="K1242" s="449"/>
      <c r="N1242" s="449"/>
      <c r="U1242" s="450"/>
      <c r="V1242" s="451"/>
    </row>
    <row r="1243" spans="9:22" s="359" customFormat="1" x14ac:dyDescent="0.25">
      <c r="I1243" s="449"/>
      <c r="J1243" s="449"/>
      <c r="K1243" s="449"/>
      <c r="N1243" s="449"/>
      <c r="V1243" s="451"/>
    </row>
    <row r="1244" spans="9:22" s="359" customFormat="1" x14ac:dyDescent="0.25">
      <c r="I1244" s="449"/>
      <c r="J1244" s="449"/>
      <c r="K1244" s="449"/>
      <c r="N1244" s="449"/>
      <c r="U1244" s="450"/>
      <c r="V1244" s="451"/>
    </row>
    <row r="1245" spans="9:22" s="359" customFormat="1" x14ac:dyDescent="0.25">
      <c r="I1245" s="449"/>
      <c r="J1245" s="449"/>
      <c r="K1245" s="449"/>
      <c r="N1245" s="449"/>
      <c r="U1245" s="450"/>
      <c r="V1245" s="451"/>
    </row>
    <row r="1246" spans="9:22" s="359" customFormat="1" x14ac:dyDescent="0.25">
      <c r="I1246" s="449"/>
      <c r="J1246" s="449"/>
      <c r="K1246" s="449"/>
      <c r="N1246" s="449"/>
      <c r="U1246" s="450"/>
      <c r="V1246" s="451"/>
    </row>
    <row r="1247" spans="9:22" s="359" customFormat="1" x14ac:dyDescent="0.25">
      <c r="I1247" s="449"/>
      <c r="J1247" s="449"/>
      <c r="K1247" s="449"/>
      <c r="N1247" s="449"/>
      <c r="U1247" s="450"/>
      <c r="V1247" s="451"/>
    </row>
    <row r="1248" spans="9:22" s="359" customFormat="1" x14ac:dyDescent="0.25">
      <c r="I1248" s="449"/>
      <c r="J1248" s="449"/>
      <c r="K1248" s="449"/>
      <c r="N1248" s="449"/>
      <c r="U1248" s="450"/>
      <c r="V1248" s="451"/>
    </row>
    <row r="1249" spans="9:22" s="359" customFormat="1" x14ac:dyDescent="0.25">
      <c r="I1249" s="449"/>
      <c r="J1249" s="449"/>
      <c r="K1249" s="449"/>
      <c r="N1249" s="449"/>
      <c r="U1249" s="450"/>
      <c r="V1249" s="451"/>
    </row>
    <row r="1250" spans="9:22" s="359" customFormat="1" x14ac:dyDescent="0.25">
      <c r="I1250" s="449"/>
      <c r="J1250" s="449"/>
      <c r="N1250" s="449"/>
      <c r="U1250" s="450"/>
      <c r="V1250" s="451"/>
    </row>
    <row r="1251" spans="9:22" s="359" customFormat="1" x14ac:dyDescent="0.25">
      <c r="I1251" s="449"/>
      <c r="J1251" s="449"/>
      <c r="K1251" s="449"/>
      <c r="N1251" s="449"/>
      <c r="U1251" s="450"/>
      <c r="V1251" s="451"/>
    </row>
    <row r="1252" spans="9:22" s="359" customFormat="1" x14ac:dyDescent="0.25">
      <c r="I1252" s="449"/>
      <c r="J1252" s="449"/>
      <c r="K1252" s="449"/>
      <c r="N1252" s="449"/>
      <c r="U1252" s="450"/>
      <c r="V1252" s="451"/>
    </row>
    <row r="1253" spans="9:22" s="359" customFormat="1" x14ac:dyDescent="0.25">
      <c r="I1253" s="449"/>
      <c r="J1253" s="449"/>
      <c r="K1253" s="449"/>
      <c r="N1253" s="449"/>
      <c r="U1253" s="450"/>
      <c r="V1253" s="451"/>
    </row>
    <row r="1254" spans="9:22" s="359" customFormat="1" x14ac:dyDescent="0.25">
      <c r="I1254" s="449"/>
      <c r="J1254" s="449"/>
      <c r="K1254" s="449"/>
      <c r="N1254" s="449"/>
      <c r="U1254" s="450"/>
      <c r="V1254" s="451"/>
    </row>
    <row r="1255" spans="9:22" s="359" customFormat="1" x14ac:dyDescent="0.25">
      <c r="I1255" s="449"/>
      <c r="J1255" s="449"/>
      <c r="K1255" s="449"/>
      <c r="N1255" s="449"/>
      <c r="U1255" s="450"/>
      <c r="V1255" s="451"/>
    </row>
    <row r="1256" spans="9:22" s="359" customFormat="1" x14ac:dyDescent="0.25">
      <c r="I1256" s="449"/>
      <c r="J1256" s="449"/>
      <c r="K1256" s="449"/>
      <c r="N1256" s="449"/>
      <c r="U1256" s="450"/>
      <c r="V1256" s="451"/>
    </row>
    <row r="1257" spans="9:22" s="359" customFormat="1" x14ac:dyDescent="0.25">
      <c r="I1257" s="449"/>
      <c r="J1257" s="449"/>
      <c r="K1257" s="449"/>
      <c r="N1257" s="449"/>
      <c r="U1257" s="450"/>
      <c r="V1257" s="451"/>
    </row>
    <row r="1258" spans="9:22" s="359" customFormat="1" x14ac:dyDescent="0.25">
      <c r="I1258" s="449"/>
      <c r="J1258" s="449"/>
      <c r="K1258" s="449"/>
      <c r="N1258" s="449"/>
      <c r="U1258" s="450"/>
      <c r="V1258" s="451"/>
    </row>
    <row r="1259" spans="9:22" s="359" customFormat="1" x14ac:dyDescent="0.25">
      <c r="I1259" s="449"/>
      <c r="J1259" s="449"/>
      <c r="K1259" s="449"/>
      <c r="N1259" s="449"/>
      <c r="U1259" s="450"/>
      <c r="V1259" s="451"/>
    </row>
    <row r="1260" spans="9:22" s="359" customFormat="1" x14ac:dyDescent="0.25">
      <c r="I1260" s="449"/>
      <c r="J1260" s="449"/>
      <c r="K1260" s="449"/>
      <c r="N1260" s="449"/>
      <c r="U1260" s="450"/>
      <c r="V1260" s="451"/>
    </row>
    <row r="1261" spans="9:22" s="359" customFormat="1" x14ac:dyDescent="0.25">
      <c r="I1261" s="449"/>
      <c r="J1261" s="449"/>
      <c r="K1261" s="449"/>
      <c r="N1261" s="449"/>
      <c r="U1261" s="450"/>
      <c r="V1261" s="451"/>
    </row>
    <row r="1262" spans="9:22" s="359" customFormat="1" x14ac:dyDescent="0.25">
      <c r="I1262" s="449"/>
      <c r="J1262" s="449"/>
      <c r="K1262" s="449"/>
      <c r="N1262" s="449"/>
      <c r="U1262" s="450"/>
      <c r="V1262" s="451"/>
    </row>
    <row r="1263" spans="9:22" s="359" customFormat="1" x14ac:dyDescent="0.25">
      <c r="I1263" s="449"/>
      <c r="J1263" s="449"/>
      <c r="K1263" s="449"/>
      <c r="N1263" s="449"/>
      <c r="V1263" s="451"/>
    </row>
    <row r="1264" spans="9:22" s="359" customFormat="1" x14ac:dyDescent="0.25">
      <c r="I1264" s="449"/>
      <c r="J1264" s="449"/>
      <c r="K1264" s="449"/>
      <c r="N1264" s="449"/>
      <c r="U1264" s="450"/>
      <c r="V1264" s="451"/>
    </row>
    <row r="1265" spans="9:22" s="359" customFormat="1" x14ac:dyDescent="0.25">
      <c r="I1265" s="449"/>
      <c r="J1265" s="449"/>
      <c r="K1265" s="449"/>
      <c r="N1265" s="449"/>
      <c r="U1265" s="450"/>
      <c r="V1265" s="451"/>
    </row>
    <row r="1266" spans="9:22" s="359" customFormat="1" x14ac:dyDescent="0.25">
      <c r="I1266" s="449"/>
      <c r="J1266" s="449"/>
      <c r="K1266" s="449"/>
      <c r="N1266" s="449"/>
      <c r="U1266" s="450"/>
      <c r="V1266" s="451"/>
    </row>
    <row r="1267" spans="9:22" s="359" customFormat="1" x14ac:dyDescent="0.25">
      <c r="I1267" s="449"/>
      <c r="J1267" s="449"/>
      <c r="K1267" s="449"/>
      <c r="N1267" s="449"/>
      <c r="U1267" s="450"/>
      <c r="V1267" s="451"/>
    </row>
    <row r="1268" spans="9:22" s="359" customFormat="1" x14ac:dyDescent="0.25">
      <c r="I1268" s="449"/>
      <c r="J1268" s="449"/>
      <c r="K1268" s="449"/>
      <c r="N1268" s="449"/>
      <c r="U1268" s="450"/>
      <c r="V1268" s="451"/>
    </row>
    <row r="1269" spans="9:22" s="359" customFormat="1" x14ac:dyDescent="0.25">
      <c r="I1269" s="449"/>
      <c r="J1269" s="449"/>
      <c r="K1269" s="449"/>
      <c r="N1269" s="449"/>
      <c r="U1269" s="450"/>
      <c r="V1269" s="451"/>
    </row>
    <row r="1270" spans="9:22" s="359" customFormat="1" x14ac:dyDescent="0.25">
      <c r="I1270" s="449"/>
      <c r="J1270" s="449"/>
      <c r="K1270" s="449"/>
      <c r="N1270" s="449"/>
      <c r="U1270" s="450"/>
      <c r="V1270" s="451"/>
    </row>
    <row r="1271" spans="9:22" s="359" customFormat="1" x14ac:dyDescent="0.25">
      <c r="I1271" s="449"/>
      <c r="J1271" s="449"/>
      <c r="K1271" s="449"/>
      <c r="N1271" s="449"/>
      <c r="U1271" s="450"/>
      <c r="V1271" s="451"/>
    </row>
    <row r="1272" spans="9:22" s="359" customFormat="1" x14ac:dyDescent="0.25">
      <c r="I1272" s="449"/>
      <c r="J1272" s="449"/>
      <c r="K1272" s="449"/>
      <c r="N1272" s="449"/>
      <c r="U1272" s="450"/>
      <c r="V1272" s="451"/>
    </row>
    <row r="1273" spans="9:22" s="359" customFormat="1" x14ac:dyDescent="0.25">
      <c r="I1273" s="449"/>
      <c r="J1273" s="449"/>
      <c r="K1273" s="449"/>
      <c r="N1273" s="449"/>
      <c r="U1273" s="450"/>
      <c r="V1273" s="451"/>
    </row>
    <row r="1274" spans="9:22" s="359" customFormat="1" x14ac:dyDescent="0.25">
      <c r="I1274" s="449"/>
      <c r="J1274" s="449"/>
      <c r="K1274" s="449"/>
      <c r="N1274" s="449"/>
      <c r="U1274" s="450"/>
      <c r="V1274" s="451"/>
    </row>
    <row r="1275" spans="9:22" s="359" customFormat="1" x14ac:dyDescent="0.25">
      <c r="I1275" s="449"/>
      <c r="J1275" s="449"/>
      <c r="K1275" s="449"/>
      <c r="N1275" s="449"/>
      <c r="U1275" s="450"/>
      <c r="V1275" s="451"/>
    </row>
    <row r="1276" spans="9:22" s="359" customFormat="1" x14ac:dyDescent="0.25">
      <c r="I1276" s="449"/>
      <c r="J1276" s="449"/>
      <c r="K1276" s="449"/>
      <c r="N1276" s="449"/>
      <c r="V1276" s="451"/>
    </row>
    <row r="1277" spans="9:22" s="359" customFormat="1" x14ac:dyDescent="0.25">
      <c r="I1277" s="449"/>
      <c r="J1277" s="449"/>
      <c r="K1277" s="449"/>
      <c r="N1277" s="449"/>
      <c r="V1277" s="451"/>
    </row>
    <row r="1278" spans="9:22" s="359" customFormat="1" x14ac:dyDescent="0.25">
      <c r="I1278" s="449"/>
      <c r="J1278" s="449"/>
      <c r="K1278" s="449"/>
      <c r="N1278" s="449"/>
      <c r="U1278" s="450"/>
      <c r="V1278" s="451"/>
    </row>
    <row r="1279" spans="9:22" s="359" customFormat="1" x14ac:dyDescent="0.25">
      <c r="I1279" s="449"/>
      <c r="J1279" s="449"/>
      <c r="K1279" s="449"/>
      <c r="N1279" s="449"/>
      <c r="U1279" s="450"/>
      <c r="V1279" s="451"/>
    </row>
    <row r="1280" spans="9:22" s="359" customFormat="1" x14ac:dyDescent="0.25">
      <c r="I1280" s="449"/>
      <c r="J1280" s="449"/>
      <c r="K1280" s="449"/>
      <c r="N1280" s="449"/>
      <c r="U1280" s="450"/>
      <c r="V1280" s="451"/>
    </row>
    <row r="1281" spans="9:22" s="359" customFormat="1" x14ac:dyDescent="0.25">
      <c r="I1281" s="449"/>
      <c r="J1281" s="449"/>
      <c r="K1281" s="449"/>
      <c r="N1281" s="449"/>
      <c r="U1281" s="450"/>
      <c r="V1281" s="451"/>
    </row>
    <row r="1282" spans="9:22" s="359" customFormat="1" x14ac:dyDescent="0.25">
      <c r="I1282" s="449"/>
      <c r="J1282" s="449"/>
      <c r="K1282" s="449"/>
      <c r="N1282" s="449"/>
      <c r="U1282" s="450"/>
      <c r="V1282" s="451"/>
    </row>
    <row r="1283" spans="9:22" s="359" customFormat="1" x14ac:dyDescent="0.25">
      <c r="I1283" s="449"/>
      <c r="J1283" s="449"/>
      <c r="K1283" s="449"/>
      <c r="N1283" s="449"/>
      <c r="U1283" s="450"/>
      <c r="V1283" s="451"/>
    </row>
    <row r="1284" spans="9:22" s="359" customFormat="1" x14ac:dyDescent="0.25">
      <c r="I1284" s="449"/>
      <c r="J1284" s="449"/>
      <c r="K1284" s="449"/>
      <c r="N1284" s="449"/>
      <c r="V1284" s="451"/>
    </row>
    <row r="1285" spans="9:22" s="359" customFormat="1" x14ac:dyDescent="0.25">
      <c r="I1285" s="449"/>
      <c r="J1285" s="449"/>
      <c r="K1285" s="449"/>
      <c r="N1285" s="449"/>
      <c r="V1285" s="451"/>
    </row>
    <row r="1286" spans="9:22" s="359" customFormat="1" x14ac:dyDescent="0.25">
      <c r="I1286" s="449"/>
      <c r="J1286" s="449"/>
      <c r="K1286" s="449"/>
      <c r="N1286" s="449"/>
      <c r="U1286" s="450"/>
      <c r="V1286" s="451"/>
    </row>
    <row r="1287" spans="9:22" s="359" customFormat="1" x14ac:dyDescent="0.25">
      <c r="I1287" s="449"/>
      <c r="J1287" s="449"/>
      <c r="K1287" s="449"/>
      <c r="N1287" s="449"/>
      <c r="U1287" s="450"/>
      <c r="V1287" s="451"/>
    </row>
    <row r="1288" spans="9:22" s="359" customFormat="1" x14ac:dyDescent="0.25">
      <c r="I1288" s="449"/>
      <c r="J1288" s="449"/>
      <c r="K1288" s="449"/>
      <c r="N1288" s="449"/>
      <c r="V1288" s="451"/>
    </row>
    <row r="1289" spans="9:22" s="359" customFormat="1" x14ac:dyDescent="0.25">
      <c r="I1289" s="449"/>
      <c r="J1289" s="449"/>
      <c r="K1289" s="449"/>
      <c r="N1289" s="449"/>
      <c r="U1289" s="450"/>
      <c r="V1289" s="451"/>
    </row>
    <row r="1290" spans="9:22" s="359" customFormat="1" x14ac:dyDescent="0.25">
      <c r="I1290" s="449"/>
      <c r="J1290" s="449"/>
      <c r="K1290" s="449"/>
      <c r="N1290" s="449"/>
      <c r="U1290" s="450"/>
      <c r="V1290" s="451"/>
    </row>
    <row r="1291" spans="9:22" s="359" customFormat="1" x14ac:dyDescent="0.25">
      <c r="I1291" s="449"/>
      <c r="J1291" s="449"/>
      <c r="K1291" s="449"/>
      <c r="N1291" s="449"/>
      <c r="U1291" s="450"/>
      <c r="V1291" s="451"/>
    </row>
    <row r="1292" spans="9:22" s="359" customFormat="1" x14ac:dyDescent="0.25">
      <c r="I1292" s="449"/>
      <c r="J1292" s="449"/>
      <c r="K1292" s="449"/>
      <c r="N1292" s="449"/>
      <c r="U1292" s="450"/>
      <c r="V1292" s="451"/>
    </row>
    <row r="1293" spans="9:22" s="359" customFormat="1" x14ac:dyDescent="0.25">
      <c r="I1293" s="449"/>
      <c r="J1293" s="449"/>
      <c r="K1293" s="449"/>
      <c r="N1293" s="449"/>
      <c r="U1293" s="450"/>
      <c r="V1293" s="451"/>
    </row>
    <row r="1294" spans="9:22" s="359" customFormat="1" x14ac:dyDescent="0.25">
      <c r="I1294" s="449"/>
      <c r="J1294" s="449"/>
      <c r="K1294" s="449"/>
      <c r="N1294" s="449"/>
      <c r="U1294" s="450"/>
      <c r="V1294" s="451"/>
    </row>
    <row r="1295" spans="9:22" s="359" customFormat="1" x14ac:dyDescent="0.25">
      <c r="I1295" s="449"/>
      <c r="J1295" s="449"/>
      <c r="K1295" s="449"/>
      <c r="N1295" s="449"/>
      <c r="U1295" s="450"/>
      <c r="V1295" s="451"/>
    </row>
    <row r="1296" spans="9:22" s="359" customFormat="1" x14ac:dyDescent="0.25">
      <c r="I1296" s="449"/>
      <c r="J1296" s="449"/>
      <c r="K1296" s="449"/>
      <c r="N1296" s="449"/>
      <c r="U1296" s="450"/>
      <c r="V1296" s="451"/>
    </row>
    <row r="1297" spans="9:22" s="359" customFormat="1" x14ac:dyDescent="0.25">
      <c r="I1297" s="449"/>
      <c r="J1297" s="449"/>
      <c r="K1297" s="449"/>
      <c r="N1297" s="449"/>
      <c r="U1297" s="450"/>
      <c r="V1297" s="451"/>
    </row>
    <row r="1298" spans="9:22" s="359" customFormat="1" x14ac:dyDescent="0.25">
      <c r="I1298" s="449"/>
      <c r="J1298" s="449"/>
      <c r="K1298" s="449"/>
      <c r="N1298" s="449"/>
      <c r="U1298" s="450"/>
      <c r="V1298" s="451"/>
    </row>
    <row r="1299" spans="9:22" s="359" customFormat="1" x14ac:dyDescent="0.25">
      <c r="I1299" s="449"/>
      <c r="J1299" s="449"/>
      <c r="K1299" s="449"/>
      <c r="N1299" s="449"/>
      <c r="U1299" s="450"/>
      <c r="V1299" s="451"/>
    </row>
    <row r="1300" spans="9:22" s="359" customFormat="1" x14ac:dyDescent="0.25">
      <c r="I1300" s="449"/>
      <c r="J1300" s="449"/>
      <c r="K1300" s="449"/>
      <c r="N1300" s="449"/>
      <c r="U1300" s="450"/>
      <c r="V1300" s="451"/>
    </row>
    <row r="1301" spans="9:22" s="359" customFormat="1" x14ac:dyDescent="0.25">
      <c r="I1301" s="449"/>
      <c r="J1301" s="449"/>
      <c r="K1301" s="449"/>
      <c r="N1301" s="449"/>
      <c r="U1301" s="450"/>
      <c r="V1301" s="451"/>
    </row>
    <row r="1302" spans="9:22" s="359" customFormat="1" x14ac:dyDescent="0.25">
      <c r="I1302" s="449"/>
      <c r="J1302" s="449"/>
      <c r="K1302" s="449"/>
      <c r="N1302" s="449"/>
      <c r="V1302" s="451"/>
    </row>
    <row r="1303" spans="9:22" s="359" customFormat="1" x14ac:dyDescent="0.25">
      <c r="I1303" s="449"/>
      <c r="J1303" s="449"/>
      <c r="K1303" s="449"/>
      <c r="N1303" s="449"/>
      <c r="U1303" s="450"/>
      <c r="V1303" s="451"/>
    </row>
    <row r="1304" spans="9:22" s="359" customFormat="1" x14ac:dyDescent="0.25">
      <c r="I1304" s="449"/>
      <c r="J1304" s="449"/>
      <c r="K1304" s="449"/>
      <c r="N1304" s="449"/>
      <c r="U1304" s="450"/>
      <c r="V1304" s="451"/>
    </row>
    <row r="1305" spans="9:22" s="359" customFormat="1" x14ac:dyDescent="0.25">
      <c r="I1305" s="449"/>
      <c r="J1305" s="449"/>
      <c r="K1305" s="449"/>
      <c r="N1305" s="449"/>
      <c r="U1305" s="450"/>
      <c r="V1305" s="451"/>
    </row>
    <row r="1306" spans="9:22" s="359" customFormat="1" x14ac:dyDescent="0.25">
      <c r="I1306" s="449"/>
      <c r="J1306" s="449"/>
      <c r="K1306" s="449"/>
      <c r="N1306" s="449"/>
      <c r="U1306" s="450"/>
      <c r="V1306" s="451"/>
    </row>
    <row r="1307" spans="9:22" s="359" customFormat="1" x14ac:dyDescent="0.25">
      <c r="I1307" s="449"/>
      <c r="J1307" s="449"/>
      <c r="K1307" s="449"/>
      <c r="N1307" s="449"/>
      <c r="U1307" s="450"/>
      <c r="V1307" s="451"/>
    </row>
    <row r="1308" spans="9:22" s="359" customFormat="1" x14ac:dyDescent="0.25">
      <c r="I1308" s="449"/>
      <c r="J1308" s="449"/>
      <c r="K1308" s="449"/>
      <c r="N1308" s="449"/>
      <c r="U1308" s="450"/>
      <c r="V1308" s="451"/>
    </row>
    <row r="1309" spans="9:22" s="359" customFormat="1" x14ac:dyDescent="0.25">
      <c r="I1309" s="449"/>
      <c r="J1309" s="449"/>
      <c r="K1309" s="449"/>
      <c r="N1309" s="449"/>
      <c r="U1309" s="450"/>
      <c r="V1309" s="451"/>
    </row>
    <row r="1310" spans="9:22" s="359" customFormat="1" x14ac:dyDescent="0.25">
      <c r="I1310" s="449"/>
      <c r="J1310" s="449"/>
      <c r="K1310" s="449"/>
      <c r="N1310" s="449"/>
      <c r="U1310" s="450"/>
      <c r="V1310" s="451"/>
    </row>
    <row r="1311" spans="9:22" s="359" customFormat="1" x14ac:dyDescent="0.25">
      <c r="I1311" s="449"/>
      <c r="J1311" s="449"/>
      <c r="K1311" s="449"/>
      <c r="N1311" s="449"/>
      <c r="U1311" s="450"/>
      <c r="V1311" s="451"/>
    </row>
    <row r="1312" spans="9:22" s="359" customFormat="1" x14ac:dyDescent="0.25">
      <c r="I1312" s="449"/>
      <c r="J1312" s="449"/>
      <c r="K1312" s="449"/>
      <c r="N1312" s="449"/>
      <c r="U1312" s="450"/>
      <c r="V1312" s="451"/>
    </row>
    <row r="1313" spans="9:22" s="359" customFormat="1" x14ac:dyDescent="0.25">
      <c r="I1313" s="449"/>
      <c r="J1313" s="449"/>
      <c r="K1313" s="449"/>
      <c r="N1313" s="449"/>
      <c r="U1313" s="450"/>
      <c r="V1313" s="451"/>
    </row>
    <row r="1314" spans="9:22" s="359" customFormat="1" x14ac:dyDescent="0.25">
      <c r="I1314" s="449"/>
      <c r="J1314" s="449"/>
      <c r="K1314" s="449"/>
      <c r="N1314" s="449"/>
      <c r="U1314" s="450"/>
      <c r="V1314" s="451"/>
    </row>
    <row r="1315" spans="9:22" s="359" customFormat="1" x14ac:dyDescent="0.25">
      <c r="I1315" s="449"/>
      <c r="J1315" s="449"/>
      <c r="K1315" s="449"/>
      <c r="N1315" s="449"/>
      <c r="U1315" s="450"/>
      <c r="V1315" s="451"/>
    </row>
    <row r="1316" spans="9:22" s="359" customFormat="1" x14ac:dyDescent="0.25">
      <c r="I1316" s="449"/>
      <c r="J1316" s="449"/>
      <c r="K1316" s="449"/>
      <c r="N1316" s="449"/>
      <c r="U1316" s="450"/>
      <c r="V1316" s="451"/>
    </row>
    <row r="1317" spans="9:22" s="359" customFormat="1" x14ac:dyDescent="0.25">
      <c r="I1317" s="449"/>
      <c r="J1317" s="449"/>
      <c r="K1317" s="449"/>
      <c r="N1317" s="449"/>
      <c r="U1317" s="450"/>
      <c r="V1317" s="451"/>
    </row>
    <row r="1318" spans="9:22" s="359" customFormat="1" x14ac:dyDescent="0.25">
      <c r="I1318" s="449"/>
      <c r="J1318" s="449"/>
      <c r="K1318" s="449"/>
      <c r="N1318" s="449"/>
      <c r="U1318" s="450"/>
      <c r="V1318" s="451"/>
    </row>
    <row r="1319" spans="9:22" s="359" customFormat="1" x14ac:dyDescent="0.25">
      <c r="I1319" s="449"/>
      <c r="J1319" s="449"/>
      <c r="K1319" s="449"/>
      <c r="N1319" s="449"/>
      <c r="U1319" s="450"/>
      <c r="V1319" s="451"/>
    </row>
    <row r="1320" spans="9:22" s="359" customFormat="1" x14ac:dyDescent="0.25">
      <c r="I1320" s="449"/>
      <c r="J1320" s="449"/>
      <c r="K1320" s="449"/>
      <c r="N1320" s="449"/>
      <c r="V1320" s="451"/>
    </row>
    <row r="1321" spans="9:22" s="359" customFormat="1" x14ac:dyDescent="0.25">
      <c r="I1321" s="449"/>
      <c r="J1321" s="449"/>
      <c r="K1321" s="449"/>
      <c r="N1321" s="449"/>
      <c r="V1321" s="451"/>
    </row>
    <row r="1322" spans="9:22" s="359" customFormat="1" x14ac:dyDescent="0.25">
      <c r="I1322" s="449"/>
      <c r="J1322" s="449"/>
      <c r="K1322" s="449"/>
      <c r="N1322" s="449"/>
      <c r="U1322" s="450"/>
      <c r="V1322" s="451"/>
    </row>
    <row r="1323" spans="9:22" s="359" customFormat="1" x14ac:dyDescent="0.25">
      <c r="I1323" s="449"/>
      <c r="J1323" s="449"/>
      <c r="K1323" s="449"/>
      <c r="N1323" s="449"/>
      <c r="U1323" s="450"/>
      <c r="V1323" s="451"/>
    </row>
    <row r="1324" spans="9:22" s="359" customFormat="1" x14ac:dyDescent="0.25">
      <c r="I1324" s="449"/>
      <c r="J1324" s="449"/>
      <c r="K1324" s="449"/>
      <c r="N1324" s="449"/>
      <c r="U1324" s="450"/>
      <c r="V1324" s="451"/>
    </row>
    <row r="1325" spans="9:22" s="359" customFormat="1" x14ac:dyDescent="0.25">
      <c r="I1325" s="449"/>
      <c r="J1325" s="449"/>
      <c r="K1325" s="449"/>
      <c r="N1325" s="449"/>
      <c r="U1325" s="450"/>
      <c r="V1325" s="451"/>
    </row>
    <row r="1326" spans="9:22" s="359" customFormat="1" x14ac:dyDescent="0.25">
      <c r="I1326" s="449"/>
      <c r="J1326" s="449"/>
      <c r="K1326" s="449"/>
      <c r="N1326" s="449"/>
      <c r="U1326" s="450"/>
      <c r="V1326" s="451"/>
    </row>
    <row r="1327" spans="9:22" s="359" customFormat="1" x14ac:dyDescent="0.25">
      <c r="I1327" s="449"/>
      <c r="J1327" s="449"/>
      <c r="K1327" s="449"/>
      <c r="N1327" s="449"/>
      <c r="V1327" s="451"/>
    </row>
    <row r="1328" spans="9:22" s="359" customFormat="1" x14ac:dyDescent="0.25">
      <c r="I1328" s="449"/>
      <c r="J1328" s="449"/>
      <c r="K1328" s="449"/>
      <c r="N1328" s="449"/>
      <c r="V1328" s="451"/>
    </row>
    <row r="1329" spans="9:22" s="359" customFormat="1" x14ac:dyDescent="0.25">
      <c r="I1329" s="449"/>
      <c r="J1329" s="449"/>
      <c r="K1329" s="449"/>
      <c r="N1329" s="449"/>
      <c r="U1329" s="450"/>
      <c r="V1329" s="451"/>
    </row>
    <row r="1330" spans="9:22" s="359" customFormat="1" x14ac:dyDescent="0.25">
      <c r="I1330" s="449"/>
      <c r="J1330" s="449"/>
      <c r="K1330" s="449"/>
      <c r="N1330" s="449"/>
      <c r="U1330" s="450"/>
      <c r="V1330" s="451"/>
    </row>
    <row r="1331" spans="9:22" s="359" customFormat="1" x14ac:dyDescent="0.25">
      <c r="I1331" s="449"/>
      <c r="J1331" s="449"/>
      <c r="K1331" s="449"/>
      <c r="N1331" s="449"/>
      <c r="U1331" s="450"/>
      <c r="V1331" s="451"/>
    </row>
    <row r="1332" spans="9:22" s="359" customFormat="1" x14ac:dyDescent="0.25">
      <c r="I1332" s="449"/>
      <c r="J1332" s="449"/>
      <c r="K1332" s="449"/>
      <c r="N1332" s="449"/>
      <c r="V1332" s="451"/>
    </row>
    <row r="1333" spans="9:22" s="359" customFormat="1" x14ac:dyDescent="0.25">
      <c r="I1333" s="449"/>
      <c r="J1333" s="449"/>
      <c r="K1333" s="449"/>
      <c r="N1333" s="449"/>
      <c r="U1333" s="450"/>
      <c r="V1333" s="451"/>
    </row>
    <row r="1334" spans="9:22" s="359" customFormat="1" x14ac:dyDescent="0.25">
      <c r="I1334" s="449"/>
      <c r="J1334" s="449"/>
      <c r="K1334" s="449"/>
      <c r="N1334" s="449"/>
      <c r="U1334" s="450"/>
      <c r="V1334" s="451"/>
    </row>
    <row r="1335" spans="9:22" s="359" customFormat="1" x14ac:dyDescent="0.25">
      <c r="I1335" s="449"/>
      <c r="J1335" s="449"/>
      <c r="K1335" s="449"/>
      <c r="N1335" s="449"/>
      <c r="U1335" s="450"/>
      <c r="V1335" s="451"/>
    </row>
    <row r="1336" spans="9:22" s="359" customFormat="1" x14ac:dyDescent="0.25">
      <c r="I1336" s="449"/>
      <c r="J1336" s="449"/>
      <c r="K1336" s="449"/>
      <c r="N1336" s="449"/>
      <c r="U1336" s="450"/>
      <c r="V1336" s="451"/>
    </row>
    <row r="1337" spans="9:22" s="359" customFormat="1" x14ac:dyDescent="0.25">
      <c r="I1337" s="449"/>
      <c r="J1337" s="449"/>
      <c r="K1337" s="449"/>
      <c r="N1337" s="449"/>
      <c r="U1337" s="450"/>
      <c r="V1337" s="451"/>
    </row>
    <row r="1338" spans="9:22" s="359" customFormat="1" x14ac:dyDescent="0.25">
      <c r="I1338" s="449"/>
      <c r="J1338" s="449"/>
      <c r="K1338" s="449"/>
      <c r="N1338" s="449"/>
      <c r="U1338" s="450"/>
      <c r="V1338" s="451"/>
    </row>
    <row r="1339" spans="9:22" s="359" customFormat="1" x14ac:dyDescent="0.25">
      <c r="I1339" s="449"/>
      <c r="J1339" s="449"/>
      <c r="K1339" s="449"/>
      <c r="N1339" s="449"/>
      <c r="U1339" s="450"/>
      <c r="V1339" s="451"/>
    </row>
    <row r="1340" spans="9:22" s="359" customFormat="1" x14ac:dyDescent="0.25">
      <c r="I1340" s="449"/>
      <c r="J1340" s="449"/>
      <c r="K1340" s="449"/>
      <c r="N1340" s="449"/>
      <c r="U1340" s="450"/>
      <c r="V1340" s="451"/>
    </row>
    <row r="1341" spans="9:22" s="359" customFormat="1" x14ac:dyDescent="0.25">
      <c r="I1341" s="449"/>
      <c r="J1341" s="449"/>
      <c r="K1341" s="449"/>
      <c r="N1341" s="449"/>
      <c r="U1341" s="450"/>
      <c r="V1341" s="451"/>
    </row>
    <row r="1342" spans="9:22" s="359" customFormat="1" x14ac:dyDescent="0.25">
      <c r="I1342" s="449"/>
      <c r="J1342" s="449"/>
      <c r="K1342" s="449"/>
      <c r="N1342" s="449"/>
      <c r="U1342" s="450"/>
      <c r="V1342" s="451"/>
    </row>
    <row r="1343" spans="9:22" s="359" customFormat="1" x14ac:dyDescent="0.25">
      <c r="I1343" s="449"/>
      <c r="J1343" s="449"/>
      <c r="K1343" s="449"/>
      <c r="N1343" s="449"/>
      <c r="U1343" s="450"/>
      <c r="V1343" s="451"/>
    </row>
    <row r="1344" spans="9:22" s="359" customFormat="1" x14ac:dyDescent="0.25">
      <c r="I1344" s="449"/>
      <c r="J1344" s="449"/>
      <c r="K1344" s="449"/>
      <c r="N1344" s="449"/>
      <c r="U1344" s="450"/>
      <c r="V1344" s="451"/>
    </row>
    <row r="1345" spans="9:22" s="359" customFormat="1" x14ac:dyDescent="0.25">
      <c r="I1345" s="449"/>
      <c r="J1345" s="449"/>
      <c r="K1345" s="449"/>
      <c r="N1345" s="449"/>
      <c r="U1345" s="450"/>
      <c r="V1345" s="451"/>
    </row>
    <row r="1346" spans="9:22" s="359" customFormat="1" x14ac:dyDescent="0.25">
      <c r="I1346" s="449"/>
      <c r="J1346" s="449"/>
      <c r="K1346" s="449"/>
      <c r="N1346" s="449"/>
      <c r="V1346" s="451"/>
    </row>
    <row r="1347" spans="9:22" s="359" customFormat="1" x14ac:dyDescent="0.25">
      <c r="I1347" s="449"/>
      <c r="J1347" s="449"/>
      <c r="K1347" s="449"/>
      <c r="N1347" s="449"/>
      <c r="U1347" s="450"/>
      <c r="V1347" s="451"/>
    </row>
    <row r="1348" spans="9:22" s="359" customFormat="1" x14ac:dyDescent="0.25">
      <c r="I1348" s="449"/>
      <c r="J1348" s="449"/>
      <c r="K1348" s="449"/>
      <c r="N1348" s="449"/>
      <c r="U1348" s="450"/>
      <c r="V1348" s="451"/>
    </row>
    <row r="1349" spans="9:22" s="359" customFormat="1" x14ac:dyDescent="0.25">
      <c r="I1349" s="449"/>
      <c r="J1349" s="449"/>
      <c r="K1349" s="449"/>
      <c r="N1349" s="449"/>
      <c r="U1349" s="450"/>
      <c r="V1349" s="451"/>
    </row>
    <row r="1350" spans="9:22" s="359" customFormat="1" x14ac:dyDescent="0.25">
      <c r="I1350" s="449"/>
      <c r="J1350" s="449"/>
      <c r="K1350" s="449"/>
      <c r="N1350" s="449"/>
      <c r="U1350" s="450"/>
      <c r="V1350" s="451"/>
    </row>
    <row r="1351" spans="9:22" s="359" customFormat="1" x14ac:dyDescent="0.25">
      <c r="I1351" s="449"/>
      <c r="J1351" s="449"/>
      <c r="K1351" s="449"/>
      <c r="N1351" s="449"/>
      <c r="U1351" s="450"/>
      <c r="V1351" s="451"/>
    </row>
    <row r="1352" spans="9:22" s="359" customFormat="1" x14ac:dyDescent="0.25">
      <c r="I1352" s="449"/>
      <c r="J1352" s="449"/>
      <c r="K1352" s="449"/>
      <c r="N1352" s="449"/>
      <c r="U1352" s="450"/>
      <c r="V1352" s="451"/>
    </row>
    <row r="1353" spans="9:22" s="359" customFormat="1" x14ac:dyDescent="0.25">
      <c r="I1353" s="449"/>
      <c r="J1353" s="449"/>
      <c r="K1353" s="449"/>
      <c r="N1353" s="449"/>
      <c r="V1353" s="451"/>
    </row>
    <row r="1354" spans="9:22" s="359" customFormat="1" x14ac:dyDescent="0.25">
      <c r="I1354" s="449"/>
      <c r="J1354" s="449"/>
      <c r="K1354" s="449"/>
      <c r="N1354" s="449"/>
      <c r="U1354" s="450"/>
      <c r="V1354" s="451"/>
    </row>
    <row r="1355" spans="9:22" s="359" customFormat="1" x14ac:dyDescent="0.25">
      <c r="I1355" s="449"/>
      <c r="J1355" s="449"/>
      <c r="K1355" s="449"/>
      <c r="N1355" s="449"/>
      <c r="U1355" s="450"/>
      <c r="V1355" s="451"/>
    </row>
    <row r="1356" spans="9:22" s="359" customFormat="1" x14ac:dyDescent="0.25">
      <c r="I1356" s="449"/>
      <c r="J1356" s="449"/>
      <c r="K1356" s="449"/>
      <c r="N1356" s="449"/>
      <c r="U1356" s="450"/>
      <c r="V1356" s="451"/>
    </row>
    <row r="1357" spans="9:22" s="359" customFormat="1" x14ac:dyDescent="0.25">
      <c r="I1357" s="449"/>
      <c r="J1357" s="449"/>
      <c r="K1357" s="449"/>
      <c r="N1357" s="449"/>
      <c r="U1357" s="450"/>
      <c r="V1357" s="451"/>
    </row>
    <row r="1358" spans="9:22" s="359" customFormat="1" x14ac:dyDescent="0.25">
      <c r="I1358" s="449"/>
      <c r="J1358" s="449"/>
      <c r="K1358" s="449"/>
      <c r="N1358" s="449"/>
      <c r="V1358" s="451"/>
    </row>
    <row r="1359" spans="9:22" s="359" customFormat="1" x14ac:dyDescent="0.25">
      <c r="I1359" s="449"/>
      <c r="J1359" s="449"/>
      <c r="K1359" s="449"/>
      <c r="N1359" s="449"/>
      <c r="U1359" s="450"/>
      <c r="V1359" s="451"/>
    </row>
    <row r="1360" spans="9:22" s="359" customFormat="1" x14ac:dyDescent="0.25">
      <c r="I1360" s="449"/>
      <c r="J1360" s="449"/>
      <c r="K1360" s="449"/>
      <c r="N1360" s="449"/>
      <c r="U1360" s="450"/>
      <c r="V1360" s="451"/>
    </row>
    <row r="1361" spans="9:22" s="359" customFormat="1" x14ac:dyDescent="0.25">
      <c r="I1361" s="449"/>
      <c r="J1361" s="449"/>
      <c r="K1361" s="449"/>
      <c r="N1361" s="449"/>
      <c r="U1361" s="450"/>
      <c r="V1361" s="451"/>
    </row>
    <row r="1362" spans="9:22" s="359" customFormat="1" x14ac:dyDescent="0.25">
      <c r="I1362" s="449"/>
      <c r="J1362" s="449"/>
      <c r="K1362" s="449"/>
      <c r="N1362" s="449"/>
      <c r="U1362" s="450"/>
      <c r="V1362" s="451"/>
    </row>
    <row r="1363" spans="9:22" s="359" customFormat="1" x14ac:dyDescent="0.25">
      <c r="I1363" s="449"/>
      <c r="J1363" s="449"/>
      <c r="K1363" s="449"/>
      <c r="N1363" s="449"/>
      <c r="U1363" s="450"/>
      <c r="V1363" s="451"/>
    </row>
    <row r="1364" spans="9:22" s="359" customFormat="1" x14ac:dyDescent="0.25">
      <c r="I1364" s="449"/>
      <c r="J1364" s="449"/>
      <c r="K1364" s="449"/>
      <c r="N1364" s="449"/>
      <c r="U1364" s="450"/>
      <c r="V1364" s="451"/>
    </row>
    <row r="1365" spans="9:22" s="359" customFormat="1" x14ac:dyDescent="0.25">
      <c r="I1365" s="449"/>
      <c r="J1365" s="449"/>
      <c r="K1365" s="449"/>
      <c r="N1365" s="449"/>
      <c r="U1365" s="450"/>
      <c r="V1365" s="451"/>
    </row>
    <row r="1366" spans="9:22" s="359" customFormat="1" x14ac:dyDescent="0.25">
      <c r="I1366" s="449"/>
      <c r="J1366" s="449"/>
      <c r="K1366" s="449"/>
      <c r="N1366" s="449"/>
      <c r="U1366" s="450"/>
      <c r="V1366" s="451"/>
    </row>
    <row r="1367" spans="9:22" s="359" customFormat="1" x14ac:dyDescent="0.25">
      <c r="I1367" s="449"/>
      <c r="J1367" s="449"/>
      <c r="K1367" s="449"/>
      <c r="N1367" s="449"/>
      <c r="U1367" s="450"/>
      <c r="V1367" s="451"/>
    </row>
    <row r="1368" spans="9:22" s="359" customFormat="1" x14ac:dyDescent="0.25">
      <c r="I1368" s="449"/>
      <c r="J1368" s="449"/>
      <c r="K1368" s="449"/>
      <c r="N1368" s="449"/>
      <c r="V1368" s="451"/>
    </row>
    <row r="1369" spans="9:22" s="359" customFormat="1" x14ac:dyDescent="0.25">
      <c r="I1369" s="449"/>
      <c r="J1369" s="449"/>
      <c r="K1369" s="449"/>
      <c r="N1369" s="449"/>
      <c r="U1369" s="450"/>
      <c r="V1369" s="451"/>
    </row>
    <row r="1370" spans="9:22" s="359" customFormat="1" x14ac:dyDescent="0.25">
      <c r="I1370" s="449"/>
      <c r="J1370" s="449"/>
      <c r="K1370" s="449"/>
      <c r="N1370" s="449"/>
      <c r="U1370" s="450"/>
      <c r="V1370" s="451"/>
    </row>
    <row r="1371" spans="9:22" s="359" customFormat="1" x14ac:dyDescent="0.25">
      <c r="I1371" s="449"/>
      <c r="J1371" s="449"/>
      <c r="K1371" s="449"/>
      <c r="N1371" s="449"/>
      <c r="U1371" s="450"/>
      <c r="V1371" s="451"/>
    </row>
    <row r="1372" spans="9:22" s="359" customFormat="1" x14ac:dyDescent="0.25">
      <c r="I1372" s="449"/>
      <c r="J1372" s="449"/>
      <c r="K1372" s="449"/>
      <c r="N1372" s="449"/>
      <c r="U1372" s="450"/>
      <c r="V1372" s="451"/>
    </row>
    <row r="1373" spans="9:22" s="359" customFormat="1" x14ac:dyDescent="0.25">
      <c r="I1373" s="449"/>
      <c r="J1373" s="449"/>
      <c r="K1373" s="449"/>
      <c r="N1373" s="449"/>
      <c r="U1373" s="450"/>
      <c r="V1373" s="451"/>
    </row>
    <row r="1374" spans="9:22" s="359" customFormat="1" x14ac:dyDescent="0.25">
      <c r="I1374" s="449"/>
      <c r="J1374" s="449"/>
      <c r="K1374" s="449"/>
      <c r="N1374" s="449"/>
      <c r="U1374" s="450"/>
      <c r="V1374" s="451"/>
    </row>
    <row r="1375" spans="9:22" s="359" customFormat="1" x14ac:dyDescent="0.25">
      <c r="I1375" s="449"/>
      <c r="J1375" s="449"/>
      <c r="K1375" s="449"/>
      <c r="N1375" s="449"/>
      <c r="U1375" s="450"/>
      <c r="V1375" s="451"/>
    </row>
    <row r="1376" spans="9:22" s="359" customFormat="1" x14ac:dyDescent="0.25">
      <c r="I1376" s="449"/>
      <c r="J1376" s="449"/>
      <c r="K1376" s="449"/>
      <c r="N1376" s="449"/>
      <c r="U1376" s="450"/>
      <c r="V1376" s="451"/>
    </row>
    <row r="1377" spans="9:22" s="359" customFormat="1" x14ac:dyDescent="0.25">
      <c r="I1377" s="449"/>
      <c r="J1377" s="449"/>
      <c r="K1377" s="449"/>
      <c r="N1377" s="449"/>
      <c r="U1377" s="450"/>
      <c r="V1377" s="451"/>
    </row>
    <row r="1378" spans="9:22" s="359" customFormat="1" x14ac:dyDescent="0.25">
      <c r="I1378" s="449"/>
      <c r="J1378" s="449"/>
      <c r="K1378" s="449"/>
      <c r="N1378" s="449"/>
      <c r="U1378" s="450"/>
      <c r="V1378" s="451"/>
    </row>
    <row r="1379" spans="9:22" s="359" customFormat="1" x14ac:dyDescent="0.25">
      <c r="I1379" s="449"/>
      <c r="J1379" s="449"/>
      <c r="K1379" s="449"/>
      <c r="N1379" s="449"/>
      <c r="U1379" s="450"/>
      <c r="V1379" s="451"/>
    </row>
    <row r="1380" spans="9:22" s="359" customFormat="1" x14ac:dyDescent="0.25">
      <c r="I1380" s="449"/>
      <c r="J1380" s="449"/>
      <c r="K1380" s="449"/>
      <c r="N1380" s="449"/>
      <c r="U1380" s="450"/>
      <c r="V1380" s="451"/>
    </row>
    <row r="1381" spans="9:22" s="359" customFormat="1" x14ac:dyDescent="0.25">
      <c r="I1381" s="449"/>
      <c r="J1381" s="449"/>
      <c r="K1381" s="449"/>
      <c r="N1381" s="449"/>
      <c r="U1381" s="450"/>
      <c r="V1381" s="451"/>
    </row>
    <row r="1382" spans="9:22" s="359" customFormat="1" x14ac:dyDescent="0.25">
      <c r="I1382" s="449"/>
      <c r="J1382" s="449"/>
      <c r="K1382" s="449"/>
      <c r="N1382" s="449"/>
      <c r="U1382" s="450"/>
      <c r="V1382" s="451"/>
    </row>
    <row r="1383" spans="9:22" s="359" customFormat="1" x14ac:dyDescent="0.25">
      <c r="I1383" s="449"/>
      <c r="J1383" s="449"/>
      <c r="K1383" s="449"/>
      <c r="N1383" s="449"/>
      <c r="U1383" s="450"/>
      <c r="V1383" s="451"/>
    </row>
    <row r="1384" spans="9:22" s="359" customFormat="1" x14ac:dyDescent="0.25">
      <c r="I1384" s="449"/>
      <c r="J1384" s="449"/>
      <c r="K1384" s="449"/>
      <c r="N1384" s="449"/>
      <c r="U1384" s="450"/>
      <c r="V1384" s="451"/>
    </row>
    <row r="1385" spans="9:22" s="359" customFormat="1" x14ac:dyDescent="0.25">
      <c r="I1385" s="449"/>
      <c r="J1385" s="449"/>
      <c r="K1385" s="449"/>
      <c r="N1385" s="449"/>
      <c r="U1385" s="450"/>
      <c r="V1385" s="451"/>
    </row>
    <row r="1386" spans="9:22" s="359" customFormat="1" x14ac:dyDescent="0.25">
      <c r="I1386" s="449"/>
      <c r="J1386" s="449"/>
      <c r="K1386" s="449"/>
      <c r="N1386" s="449"/>
      <c r="U1386" s="450"/>
      <c r="V1386" s="451"/>
    </row>
    <row r="1387" spans="9:22" s="359" customFormat="1" x14ac:dyDescent="0.25">
      <c r="I1387" s="449"/>
      <c r="J1387" s="449"/>
      <c r="K1387" s="449"/>
      <c r="N1387" s="449"/>
      <c r="U1387" s="450"/>
      <c r="V1387" s="451"/>
    </row>
    <row r="1388" spans="9:22" s="359" customFormat="1" x14ac:dyDescent="0.25">
      <c r="I1388" s="449"/>
      <c r="J1388" s="449"/>
      <c r="K1388" s="449"/>
      <c r="N1388" s="449"/>
      <c r="U1388" s="450"/>
      <c r="V1388" s="451"/>
    </row>
    <row r="1389" spans="9:22" s="359" customFormat="1" x14ac:dyDescent="0.25">
      <c r="I1389" s="449"/>
      <c r="J1389" s="449"/>
      <c r="K1389" s="449"/>
      <c r="N1389" s="449"/>
      <c r="V1389" s="451"/>
    </row>
    <row r="1390" spans="9:22" s="359" customFormat="1" x14ac:dyDescent="0.25">
      <c r="I1390" s="449"/>
      <c r="J1390" s="449"/>
      <c r="K1390" s="449"/>
      <c r="N1390" s="449"/>
      <c r="U1390" s="450"/>
      <c r="V1390" s="451"/>
    </row>
    <row r="1391" spans="9:22" s="359" customFormat="1" x14ac:dyDescent="0.25">
      <c r="I1391" s="449"/>
      <c r="J1391" s="449"/>
      <c r="K1391" s="449"/>
      <c r="N1391" s="449"/>
      <c r="U1391" s="450"/>
      <c r="V1391" s="451"/>
    </row>
    <row r="1392" spans="9:22" s="359" customFormat="1" x14ac:dyDescent="0.25">
      <c r="I1392" s="449"/>
      <c r="J1392" s="449"/>
      <c r="K1392" s="449"/>
      <c r="N1392" s="449"/>
      <c r="U1392" s="450"/>
      <c r="V1392" s="451"/>
    </row>
    <row r="1393" spans="9:22" s="359" customFormat="1" x14ac:dyDescent="0.25">
      <c r="I1393" s="449"/>
      <c r="J1393" s="449"/>
      <c r="K1393" s="449"/>
      <c r="N1393" s="449"/>
      <c r="U1393" s="450"/>
      <c r="V1393" s="451"/>
    </row>
    <row r="1394" spans="9:22" s="359" customFormat="1" x14ac:dyDescent="0.25">
      <c r="I1394" s="449"/>
      <c r="J1394" s="449"/>
      <c r="K1394" s="449"/>
      <c r="N1394" s="449"/>
      <c r="U1394" s="450"/>
      <c r="V1394" s="451"/>
    </row>
    <row r="1395" spans="9:22" s="359" customFormat="1" x14ac:dyDescent="0.25">
      <c r="I1395" s="449"/>
      <c r="J1395" s="449"/>
      <c r="K1395" s="449"/>
      <c r="N1395" s="449"/>
      <c r="U1395" s="450"/>
      <c r="V1395" s="451"/>
    </row>
    <row r="1396" spans="9:22" s="359" customFormat="1" x14ac:dyDescent="0.25">
      <c r="I1396" s="449"/>
      <c r="J1396" s="449"/>
      <c r="K1396" s="449"/>
      <c r="N1396" s="449"/>
      <c r="V1396" s="451"/>
    </row>
    <row r="1397" spans="9:22" s="359" customFormat="1" x14ac:dyDescent="0.25">
      <c r="I1397" s="449"/>
      <c r="J1397" s="449"/>
      <c r="K1397" s="449"/>
      <c r="N1397" s="449"/>
      <c r="U1397" s="450"/>
      <c r="V1397" s="451"/>
    </row>
    <row r="1398" spans="9:22" s="359" customFormat="1" x14ac:dyDescent="0.25">
      <c r="I1398" s="449"/>
      <c r="J1398" s="449"/>
      <c r="K1398" s="449"/>
      <c r="N1398" s="449"/>
      <c r="U1398" s="450"/>
      <c r="V1398" s="451"/>
    </row>
    <row r="1399" spans="9:22" s="359" customFormat="1" x14ac:dyDescent="0.25">
      <c r="I1399" s="449"/>
      <c r="J1399" s="449"/>
      <c r="K1399" s="449"/>
      <c r="N1399" s="449"/>
      <c r="U1399" s="450"/>
      <c r="V1399" s="451"/>
    </row>
    <row r="1400" spans="9:22" s="359" customFormat="1" x14ac:dyDescent="0.25">
      <c r="I1400" s="449"/>
      <c r="J1400" s="449"/>
      <c r="K1400" s="449"/>
      <c r="N1400" s="449"/>
      <c r="U1400" s="450"/>
      <c r="V1400" s="451"/>
    </row>
    <row r="1401" spans="9:22" s="359" customFormat="1" x14ac:dyDescent="0.25">
      <c r="I1401" s="449"/>
      <c r="J1401" s="449"/>
      <c r="K1401" s="449"/>
      <c r="N1401" s="449"/>
      <c r="U1401" s="450"/>
      <c r="V1401" s="451"/>
    </row>
    <row r="1402" spans="9:22" s="359" customFormat="1" x14ac:dyDescent="0.25">
      <c r="I1402" s="449"/>
      <c r="J1402" s="449"/>
      <c r="K1402" s="449"/>
      <c r="N1402" s="449"/>
      <c r="U1402" s="450"/>
      <c r="V1402" s="451"/>
    </row>
    <row r="1403" spans="9:22" s="359" customFormat="1" x14ac:dyDescent="0.25">
      <c r="I1403" s="449"/>
      <c r="J1403" s="449"/>
      <c r="K1403" s="449"/>
      <c r="N1403" s="449"/>
      <c r="U1403" s="450"/>
      <c r="V1403" s="451"/>
    </row>
    <row r="1404" spans="9:22" s="359" customFormat="1" x14ac:dyDescent="0.25">
      <c r="I1404" s="449"/>
      <c r="J1404" s="449"/>
      <c r="K1404" s="449"/>
      <c r="N1404" s="449"/>
      <c r="V1404" s="451"/>
    </row>
    <row r="1405" spans="9:22" s="359" customFormat="1" x14ac:dyDescent="0.25">
      <c r="I1405" s="449"/>
      <c r="J1405" s="449"/>
      <c r="K1405" s="449"/>
      <c r="N1405" s="449"/>
      <c r="U1405" s="450"/>
      <c r="V1405" s="451"/>
    </row>
    <row r="1406" spans="9:22" s="359" customFormat="1" x14ac:dyDescent="0.25">
      <c r="I1406" s="449"/>
      <c r="J1406" s="449"/>
      <c r="K1406" s="449"/>
      <c r="N1406" s="449"/>
      <c r="U1406" s="450"/>
      <c r="V1406" s="451"/>
    </row>
    <row r="1407" spans="9:22" s="359" customFormat="1" x14ac:dyDescent="0.25">
      <c r="I1407" s="449"/>
      <c r="J1407" s="449"/>
      <c r="K1407" s="449"/>
      <c r="N1407" s="449"/>
      <c r="U1407" s="450"/>
      <c r="V1407" s="451"/>
    </row>
    <row r="1408" spans="9:22" s="359" customFormat="1" x14ac:dyDescent="0.25">
      <c r="I1408" s="449"/>
      <c r="J1408" s="449"/>
      <c r="K1408" s="449"/>
      <c r="N1408" s="449"/>
      <c r="U1408" s="450"/>
      <c r="V1408" s="451"/>
    </row>
    <row r="1409" spans="9:22" s="359" customFormat="1" x14ac:dyDescent="0.25">
      <c r="I1409" s="449"/>
      <c r="J1409" s="449"/>
      <c r="K1409" s="449"/>
      <c r="N1409" s="449"/>
      <c r="V1409" s="451"/>
    </row>
    <row r="1410" spans="9:22" s="359" customFormat="1" x14ac:dyDescent="0.25">
      <c r="I1410" s="449"/>
      <c r="J1410" s="449"/>
      <c r="K1410" s="449"/>
      <c r="N1410" s="449"/>
      <c r="U1410" s="450"/>
      <c r="V1410" s="451"/>
    </row>
    <row r="1411" spans="9:22" s="359" customFormat="1" x14ac:dyDescent="0.25">
      <c r="I1411" s="449"/>
      <c r="J1411" s="449"/>
      <c r="K1411" s="449"/>
      <c r="N1411" s="449"/>
      <c r="U1411" s="450"/>
      <c r="V1411" s="451"/>
    </row>
    <row r="1412" spans="9:22" s="359" customFormat="1" x14ac:dyDescent="0.25">
      <c r="I1412" s="449"/>
      <c r="J1412" s="449"/>
      <c r="K1412" s="449"/>
      <c r="N1412" s="449"/>
      <c r="U1412" s="450"/>
      <c r="V1412" s="451"/>
    </row>
    <row r="1413" spans="9:22" s="359" customFormat="1" x14ac:dyDescent="0.25">
      <c r="I1413" s="449"/>
      <c r="J1413" s="449"/>
      <c r="K1413" s="449"/>
      <c r="N1413" s="449"/>
      <c r="U1413" s="450"/>
      <c r="V1413" s="451"/>
    </row>
    <row r="1414" spans="9:22" s="359" customFormat="1" x14ac:dyDescent="0.25">
      <c r="I1414" s="449"/>
      <c r="J1414" s="449"/>
      <c r="K1414" s="449"/>
      <c r="N1414" s="449"/>
      <c r="V1414" s="451"/>
    </row>
    <row r="1415" spans="9:22" s="359" customFormat="1" x14ac:dyDescent="0.25">
      <c r="I1415" s="449"/>
      <c r="J1415" s="449"/>
      <c r="K1415" s="449"/>
      <c r="N1415" s="449"/>
      <c r="U1415" s="450"/>
      <c r="V1415" s="451"/>
    </row>
    <row r="1416" spans="9:22" s="359" customFormat="1" x14ac:dyDescent="0.25">
      <c r="I1416" s="449"/>
      <c r="J1416" s="449"/>
      <c r="K1416" s="449"/>
      <c r="N1416" s="449"/>
      <c r="U1416" s="450"/>
      <c r="V1416" s="451"/>
    </row>
    <row r="1417" spans="9:22" s="359" customFormat="1" x14ac:dyDescent="0.25">
      <c r="I1417" s="449"/>
      <c r="J1417" s="449"/>
      <c r="K1417" s="449"/>
      <c r="N1417" s="449"/>
      <c r="V1417" s="451"/>
    </row>
    <row r="1418" spans="9:22" s="359" customFormat="1" x14ac:dyDescent="0.25">
      <c r="I1418" s="449"/>
      <c r="J1418" s="449"/>
      <c r="K1418" s="449"/>
      <c r="N1418" s="449"/>
      <c r="U1418" s="450"/>
      <c r="V1418" s="451"/>
    </row>
    <row r="1419" spans="9:22" s="359" customFormat="1" x14ac:dyDescent="0.25">
      <c r="I1419" s="449"/>
      <c r="J1419" s="449"/>
      <c r="K1419" s="449"/>
      <c r="N1419" s="449"/>
      <c r="U1419" s="450"/>
      <c r="V1419" s="451"/>
    </row>
    <row r="1420" spans="9:22" s="359" customFormat="1" x14ac:dyDescent="0.25">
      <c r="I1420" s="449"/>
      <c r="J1420" s="449"/>
      <c r="K1420" s="449"/>
      <c r="N1420" s="449"/>
      <c r="U1420" s="450"/>
      <c r="V1420" s="451"/>
    </row>
    <row r="1421" spans="9:22" s="359" customFormat="1" x14ac:dyDescent="0.25">
      <c r="I1421" s="449"/>
      <c r="J1421" s="449"/>
      <c r="K1421" s="449"/>
      <c r="N1421" s="449"/>
      <c r="V1421" s="451"/>
    </row>
    <row r="1422" spans="9:22" s="359" customFormat="1" x14ac:dyDescent="0.25">
      <c r="I1422" s="449"/>
      <c r="J1422" s="449"/>
      <c r="K1422" s="449"/>
      <c r="N1422" s="449"/>
      <c r="U1422" s="450"/>
      <c r="V1422" s="451"/>
    </row>
    <row r="1423" spans="9:22" s="359" customFormat="1" x14ac:dyDescent="0.25">
      <c r="I1423" s="449"/>
      <c r="J1423" s="449"/>
      <c r="K1423" s="449"/>
      <c r="N1423" s="449"/>
      <c r="V1423" s="451"/>
    </row>
    <row r="1424" spans="9:22" s="359" customFormat="1" x14ac:dyDescent="0.25">
      <c r="I1424" s="449"/>
      <c r="J1424" s="449"/>
      <c r="K1424" s="449"/>
      <c r="N1424" s="449"/>
      <c r="U1424" s="450"/>
      <c r="V1424" s="451"/>
    </row>
    <row r="1425" spans="9:22" s="359" customFormat="1" x14ac:dyDescent="0.25">
      <c r="I1425" s="449"/>
      <c r="J1425" s="449"/>
      <c r="K1425" s="449"/>
      <c r="N1425" s="449"/>
      <c r="U1425" s="450"/>
      <c r="V1425" s="451"/>
    </row>
    <row r="1426" spans="9:22" s="359" customFormat="1" x14ac:dyDescent="0.25">
      <c r="I1426" s="449"/>
      <c r="J1426" s="449"/>
      <c r="K1426" s="449"/>
      <c r="N1426" s="449"/>
      <c r="V1426" s="451"/>
    </row>
    <row r="1427" spans="9:22" s="359" customFormat="1" x14ac:dyDescent="0.25">
      <c r="I1427" s="449"/>
      <c r="J1427" s="449"/>
      <c r="K1427" s="449"/>
      <c r="N1427" s="449"/>
      <c r="U1427" s="450"/>
      <c r="V1427" s="451"/>
    </row>
    <row r="1428" spans="9:22" s="359" customFormat="1" x14ac:dyDescent="0.25">
      <c r="I1428" s="449"/>
      <c r="J1428" s="449"/>
      <c r="K1428" s="449"/>
      <c r="N1428" s="449"/>
      <c r="U1428" s="450"/>
      <c r="V1428" s="451"/>
    </row>
    <row r="1429" spans="9:22" s="359" customFormat="1" x14ac:dyDescent="0.25">
      <c r="I1429" s="449"/>
      <c r="J1429" s="449"/>
      <c r="K1429" s="449"/>
      <c r="N1429" s="449"/>
      <c r="U1429" s="450"/>
      <c r="V1429" s="451"/>
    </row>
    <row r="1430" spans="9:22" s="359" customFormat="1" x14ac:dyDescent="0.25">
      <c r="I1430" s="449"/>
      <c r="J1430" s="449"/>
      <c r="K1430" s="449"/>
      <c r="N1430" s="449"/>
      <c r="U1430" s="450"/>
      <c r="V1430" s="451"/>
    </row>
    <row r="1431" spans="9:22" s="359" customFormat="1" x14ac:dyDescent="0.25">
      <c r="I1431" s="449"/>
      <c r="J1431" s="449"/>
      <c r="K1431" s="449"/>
      <c r="N1431" s="449"/>
      <c r="U1431" s="450"/>
      <c r="V1431" s="451"/>
    </row>
    <row r="1432" spans="9:22" s="359" customFormat="1" x14ac:dyDescent="0.25">
      <c r="I1432" s="449"/>
      <c r="J1432" s="449"/>
      <c r="K1432" s="449"/>
      <c r="N1432" s="449"/>
      <c r="U1432" s="450"/>
      <c r="V1432" s="451"/>
    </row>
    <row r="1433" spans="9:22" s="359" customFormat="1" x14ac:dyDescent="0.25">
      <c r="I1433" s="449"/>
      <c r="J1433" s="449"/>
      <c r="K1433" s="449"/>
      <c r="N1433" s="449"/>
      <c r="U1433" s="450"/>
      <c r="V1433" s="451"/>
    </row>
    <row r="1434" spans="9:22" s="359" customFormat="1" x14ac:dyDescent="0.25">
      <c r="I1434" s="449"/>
      <c r="J1434" s="449"/>
      <c r="K1434" s="449"/>
      <c r="N1434" s="449"/>
      <c r="U1434" s="450"/>
      <c r="V1434" s="451"/>
    </row>
    <row r="1435" spans="9:22" s="359" customFormat="1" x14ac:dyDescent="0.25">
      <c r="I1435" s="449"/>
      <c r="J1435" s="449"/>
      <c r="K1435" s="449"/>
      <c r="N1435" s="449"/>
      <c r="V1435" s="451"/>
    </row>
    <row r="1436" spans="9:22" s="359" customFormat="1" x14ac:dyDescent="0.25">
      <c r="I1436" s="449"/>
      <c r="J1436" s="449"/>
      <c r="K1436" s="449"/>
      <c r="N1436" s="449"/>
      <c r="U1436" s="450"/>
      <c r="V1436" s="451"/>
    </row>
    <row r="1437" spans="9:22" s="359" customFormat="1" x14ac:dyDescent="0.25">
      <c r="I1437" s="449"/>
      <c r="J1437" s="449"/>
      <c r="K1437" s="449"/>
      <c r="N1437" s="449"/>
      <c r="V1437" s="451"/>
    </row>
    <row r="1438" spans="9:22" s="359" customFormat="1" x14ac:dyDescent="0.25">
      <c r="I1438" s="449"/>
      <c r="J1438" s="449"/>
      <c r="K1438" s="449"/>
      <c r="N1438" s="449"/>
      <c r="U1438" s="450"/>
      <c r="V1438" s="451"/>
    </row>
    <row r="1439" spans="9:22" s="359" customFormat="1" x14ac:dyDescent="0.25">
      <c r="I1439" s="449"/>
      <c r="J1439" s="449"/>
      <c r="K1439" s="449"/>
      <c r="N1439" s="449"/>
      <c r="V1439" s="451"/>
    </row>
    <row r="1440" spans="9:22" s="359" customFormat="1" x14ac:dyDescent="0.25">
      <c r="I1440" s="449"/>
      <c r="J1440" s="449"/>
      <c r="K1440" s="449"/>
      <c r="N1440" s="449"/>
      <c r="U1440" s="450"/>
      <c r="V1440" s="451"/>
    </row>
    <row r="1441" spans="9:22" s="359" customFormat="1" x14ac:dyDescent="0.25">
      <c r="I1441" s="449"/>
      <c r="J1441" s="449"/>
      <c r="K1441" s="449"/>
      <c r="N1441" s="449"/>
      <c r="U1441" s="450"/>
      <c r="V1441" s="451"/>
    </row>
    <row r="1442" spans="9:22" s="359" customFormat="1" x14ac:dyDescent="0.25">
      <c r="I1442" s="449"/>
      <c r="J1442" s="449"/>
      <c r="K1442" s="449"/>
      <c r="N1442" s="449"/>
      <c r="U1442" s="450"/>
      <c r="V1442" s="451"/>
    </row>
    <row r="1443" spans="9:22" s="359" customFormat="1" x14ac:dyDescent="0.25">
      <c r="I1443" s="449"/>
      <c r="J1443" s="449"/>
      <c r="K1443" s="449"/>
      <c r="N1443" s="449"/>
      <c r="U1443" s="450"/>
      <c r="V1443" s="451"/>
    </row>
    <row r="1444" spans="9:22" s="359" customFormat="1" x14ac:dyDescent="0.25">
      <c r="I1444" s="449"/>
      <c r="J1444" s="449"/>
      <c r="K1444" s="449"/>
      <c r="N1444" s="449"/>
      <c r="V1444" s="451"/>
    </row>
    <row r="1445" spans="9:22" s="359" customFormat="1" x14ac:dyDescent="0.25">
      <c r="I1445" s="449"/>
      <c r="J1445" s="449"/>
      <c r="K1445" s="449"/>
      <c r="N1445" s="449"/>
      <c r="U1445" s="450"/>
      <c r="V1445" s="451"/>
    </row>
    <row r="1446" spans="9:22" s="359" customFormat="1" x14ac:dyDescent="0.25">
      <c r="I1446" s="449"/>
      <c r="J1446" s="449"/>
      <c r="K1446" s="449"/>
      <c r="N1446" s="449"/>
      <c r="U1446" s="450"/>
      <c r="V1446" s="451"/>
    </row>
    <row r="1447" spans="9:22" s="359" customFormat="1" x14ac:dyDescent="0.25">
      <c r="I1447" s="449"/>
      <c r="J1447" s="449"/>
      <c r="K1447" s="449"/>
      <c r="N1447" s="449"/>
      <c r="U1447" s="450"/>
      <c r="V1447" s="451"/>
    </row>
    <row r="1448" spans="9:22" s="359" customFormat="1" x14ac:dyDescent="0.25">
      <c r="I1448" s="449"/>
      <c r="J1448" s="449"/>
      <c r="K1448" s="449"/>
      <c r="N1448" s="449"/>
      <c r="U1448" s="450"/>
      <c r="V1448" s="451"/>
    </row>
    <row r="1449" spans="9:22" s="359" customFormat="1" x14ac:dyDescent="0.25">
      <c r="I1449" s="449"/>
      <c r="J1449" s="449"/>
      <c r="K1449" s="449"/>
      <c r="N1449" s="449"/>
      <c r="U1449" s="450"/>
      <c r="V1449" s="451"/>
    </row>
    <row r="1450" spans="9:22" s="359" customFormat="1" x14ac:dyDescent="0.25">
      <c r="I1450" s="449"/>
      <c r="J1450" s="449"/>
      <c r="K1450" s="449"/>
      <c r="N1450" s="449"/>
      <c r="U1450" s="450"/>
      <c r="V1450" s="451"/>
    </row>
    <row r="1451" spans="9:22" s="359" customFormat="1" x14ac:dyDescent="0.25">
      <c r="I1451" s="449"/>
      <c r="J1451" s="449"/>
      <c r="K1451" s="449"/>
      <c r="N1451" s="449"/>
      <c r="U1451" s="450"/>
      <c r="V1451" s="451"/>
    </row>
    <row r="1452" spans="9:22" s="359" customFormat="1" x14ac:dyDescent="0.25">
      <c r="I1452" s="449"/>
      <c r="J1452" s="449"/>
      <c r="K1452" s="449"/>
      <c r="N1452" s="449"/>
      <c r="U1452" s="450"/>
      <c r="V1452" s="451"/>
    </row>
    <row r="1453" spans="9:22" s="359" customFormat="1" x14ac:dyDescent="0.25">
      <c r="I1453" s="449"/>
      <c r="J1453" s="449"/>
      <c r="N1453" s="449"/>
      <c r="V1453" s="451"/>
    </row>
    <row r="1454" spans="9:22" s="359" customFormat="1" x14ac:dyDescent="0.25">
      <c r="I1454" s="449"/>
      <c r="J1454" s="449"/>
      <c r="K1454" s="449"/>
      <c r="N1454" s="449"/>
      <c r="V1454" s="451"/>
    </row>
    <row r="1455" spans="9:22" s="359" customFormat="1" x14ac:dyDescent="0.25">
      <c r="I1455" s="449"/>
      <c r="J1455" s="449"/>
      <c r="K1455" s="449"/>
      <c r="N1455" s="449"/>
      <c r="V1455" s="451"/>
    </row>
    <row r="1456" spans="9:22" s="359" customFormat="1" x14ac:dyDescent="0.25">
      <c r="I1456" s="449"/>
      <c r="J1456" s="449"/>
      <c r="K1456" s="449"/>
      <c r="N1456" s="449"/>
      <c r="U1456" s="450"/>
      <c r="V1456" s="451"/>
    </row>
    <row r="1457" spans="9:22" s="359" customFormat="1" x14ac:dyDescent="0.25">
      <c r="I1457" s="449"/>
      <c r="J1457" s="449"/>
      <c r="K1457" s="449"/>
      <c r="N1457" s="449"/>
      <c r="U1457" s="450"/>
      <c r="V1457" s="451"/>
    </row>
    <row r="1458" spans="9:22" s="359" customFormat="1" x14ac:dyDescent="0.25">
      <c r="I1458" s="449"/>
      <c r="J1458" s="449"/>
      <c r="K1458" s="449"/>
      <c r="N1458" s="449"/>
      <c r="U1458" s="450"/>
      <c r="V1458" s="451"/>
    </row>
    <row r="1459" spans="9:22" s="359" customFormat="1" x14ac:dyDescent="0.25">
      <c r="I1459" s="449"/>
      <c r="J1459" s="449"/>
      <c r="K1459" s="449"/>
      <c r="N1459" s="449"/>
      <c r="U1459" s="450"/>
      <c r="V1459" s="451"/>
    </row>
    <row r="1460" spans="9:22" s="359" customFormat="1" x14ac:dyDescent="0.25">
      <c r="I1460" s="449"/>
      <c r="J1460" s="449"/>
      <c r="K1460" s="449"/>
      <c r="N1460" s="449"/>
      <c r="U1460" s="450"/>
      <c r="V1460" s="451"/>
    </row>
    <row r="1461" spans="9:22" s="359" customFormat="1" x14ac:dyDescent="0.25">
      <c r="I1461" s="449"/>
      <c r="J1461" s="449"/>
      <c r="K1461" s="449"/>
      <c r="N1461" s="449"/>
      <c r="V1461" s="451"/>
    </row>
    <row r="1462" spans="9:22" s="359" customFormat="1" x14ac:dyDescent="0.25">
      <c r="I1462" s="449"/>
      <c r="J1462" s="449"/>
      <c r="K1462" s="449"/>
      <c r="N1462" s="449"/>
      <c r="U1462" s="450"/>
      <c r="V1462" s="451"/>
    </row>
    <row r="1463" spans="9:22" s="359" customFormat="1" x14ac:dyDescent="0.25">
      <c r="I1463" s="449"/>
      <c r="J1463" s="449"/>
      <c r="N1463" s="449"/>
      <c r="U1463" s="450"/>
      <c r="V1463" s="451"/>
    </row>
    <row r="1464" spans="9:22" s="359" customFormat="1" x14ac:dyDescent="0.25">
      <c r="I1464" s="449"/>
      <c r="J1464" s="449"/>
      <c r="K1464" s="449"/>
      <c r="N1464" s="449"/>
      <c r="U1464" s="450"/>
      <c r="V1464" s="451"/>
    </row>
    <row r="1465" spans="9:22" s="359" customFormat="1" x14ac:dyDescent="0.25">
      <c r="I1465" s="449"/>
      <c r="J1465" s="449"/>
      <c r="K1465" s="449"/>
      <c r="N1465" s="449"/>
      <c r="V1465" s="451"/>
    </row>
    <row r="1466" spans="9:22" s="359" customFormat="1" x14ac:dyDescent="0.25">
      <c r="I1466" s="449"/>
      <c r="J1466" s="449"/>
      <c r="K1466" s="449"/>
      <c r="N1466" s="449"/>
      <c r="U1466" s="450"/>
      <c r="V1466" s="451"/>
    </row>
    <row r="1467" spans="9:22" s="359" customFormat="1" x14ac:dyDescent="0.25">
      <c r="I1467" s="449"/>
      <c r="J1467" s="449"/>
      <c r="K1467" s="449"/>
      <c r="N1467" s="449"/>
      <c r="V1467" s="451"/>
    </row>
    <row r="1468" spans="9:22" s="359" customFormat="1" x14ac:dyDescent="0.25">
      <c r="I1468" s="449"/>
      <c r="J1468" s="449"/>
      <c r="K1468" s="449"/>
      <c r="N1468" s="449"/>
      <c r="U1468" s="450"/>
      <c r="V1468" s="451"/>
    </row>
    <row r="1469" spans="9:22" s="359" customFormat="1" x14ac:dyDescent="0.25">
      <c r="I1469" s="449"/>
      <c r="J1469" s="449"/>
      <c r="K1469" s="449"/>
      <c r="N1469" s="449"/>
      <c r="U1469" s="450"/>
      <c r="V1469" s="451"/>
    </row>
    <row r="1470" spans="9:22" s="359" customFormat="1" x14ac:dyDescent="0.25">
      <c r="I1470" s="449"/>
      <c r="J1470" s="449"/>
      <c r="K1470" s="449"/>
      <c r="N1470" s="449"/>
      <c r="U1470" s="450"/>
      <c r="V1470" s="451"/>
    </row>
    <row r="1471" spans="9:22" s="359" customFormat="1" x14ac:dyDescent="0.25">
      <c r="I1471" s="449"/>
      <c r="J1471" s="449"/>
      <c r="K1471" s="449"/>
      <c r="N1471" s="449"/>
      <c r="U1471" s="450"/>
      <c r="V1471" s="451"/>
    </row>
    <row r="1472" spans="9:22" s="359" customFormat="1" x14ac:dyDescent="0.25">
      <c r="I1472" s="449"/>
      <c r="J1472" s="449"/>
      <c r="K1472" s="449"/>
      <c r="N1472" s="449"/>
      <c r="V1472" s="451"/>
    </row>
    <row r="1473" spans="9:22" s="359" customFormat="1" x14ac:dyDescent="0.25">
      <c r="I1473" s="449"/>
      <c r="J1473" s="449"/>
      <c r="K1473" s="449"/>
      <c r="N1473" s="449"/>
      <c r="V1473" s="451"/>
    </row>
    <row r="1474" spans="9:22" s="359" customFormat="1" x14ac:dyDescent="0.25">
      <c r="I1474" s="449"/>
      <c r="J1474" s="449"/>
      <c r="K1474" s="449"/>
      <c r="N1474" s="449"/>
      <c r="U1474" s="450"/>
      <c r="V1474" s="451"/>
    </row>
    <row r="1475" spans="9:22" s="359" customFormat="1" x14ac:dyDescent="0.25">
      <c r="I1475" s="449"/>
      <c r="J1475" s="449"/>
      <c r="K1475" s="449"/>
      <c r="N1475" s="449"/>
      <c r="U1475" s="450"/>
      <c r="V1475" s="451"/>
    </row>
    <row r="1476" spans="9:22" s="359" customFormat="1" x14ac:dyDescent="0.25">
      <c r="I1476" s="449"/>
      <c r="J1476" s="449"/>
      <c r="K1476" s="449"/>
      <c r="N1476" s="449"/>
      <c r="U1476" s="450"/>
      <c r="V1476" s="451"/>
    </row>
    <row r="1477" spans="9:22" s="359" customFormat="1" x14ac:dyDescent="0.25">
      <c r="I1477" s="449"/>
      <c r="J1477" s="449"/>
      <c r="K1477" s="449"/>
      <c r="N1477" s="449"/>
      <c r="V1477" s="451"/>
    </row>
    <row r="1478" spans="9:22" s="359" customFormat="1" x14ac:dyDescent="0.25">
      <c r="I1478" s="449"/>
      <c r="J1478" s="449"/>
      <c r="K1478" s="449"/>
      <c r="N1478" s="449"/>
      <c r="U1478" s="450"/>
      <c r="V1478" s="451"/>
    </row>
    <row r="1479" spans="9:22" s="359" customFormat="1" x14ac:dyDescent="0.25">
      <c r="I1479" s="449"/>
      <c r="J1479" s="449"/>
      <c r="K1479" s="449"/>
      <c r="N1479" s="449"/>
      <c r="U1479" s="450"/>
      <c r="V1479" s="451"/>
    </row>
    <row r="1480" spans="9:22" s="359" customFormat="1" x14ac:dyDescent="0.25">
      <c r="I1480" s="449"/>
      <c r="J1480" s="449"/>
      <c r="K1480" s="449"/>
      <c r="N1480" s="449"/>
      <c r="U1480" s="450"/>
      <c r="V1480" s="451"/>
    </row>
    <row r="1481" spans="9:22" s="359" customFormat="1" x14ac:dyDescent="0.25">
      <c r="I1481" s="449"/>
      <c r="J1481" s="449"/>
      <c r="K1481" s="449"/>
      <c r="N1481" s="449"/>
      <c r="U1481" s="450"/>
      <c r="V1481" s="451"/>
    </row>
    <row r="1482" spans="9:22" s="359" customFormat="1" x14ac:dyDescent="0.25">
      <c r="I1482" s="449"/>
      <c r="J1482" s="449"/>
      <c r="K1482" s="449"/>
      <c r="N1482" s="449"/>
      <c r="U1482" s="450"/>
      <c r="V1482" s="451"/>
    </row>
    <row r="1483" spans="9:22" s="359" customFormat="1" x14ac:dyDescent="0.25">
      <c r="I1483" s="449"/>
      <c r="J1483" s="449"/>
      <c r="K1483" s="449"/>
      <c r="N1483" s="449"/>
      <c r="U1483" s="450"/>
      <c r="V1483" s="451"/>
    </row>
    <row r="1484" spans="9:22" s="359" customFormat="1" x14ac:dyDescent="0.25">
      <c r="I1484" s="449"/>
      <c r="J1484" s="449"/>
      <c r="K1484" s="449"/>
      <c r="N1484" s="449"/>
      <c r="U1484" s="450"/>
      <c r="V1484" s="451"/>
    </row>
    <row r="1485" spans="9:22" s="359" customFormat="1" x14ac:dyDescent="0.25">
      <c r="I1485" s="449"/>
      <c r="J1485" s="449"/>
      <c r="K1485" s="449"/>
      <c r="N1485" s="449"/>
      <c r="U1485" s="450"/>
      <c r="V1485" s="451"/>
    </row>
    <row r="1486" spans="9:22" s="359" customFormat="1" x14ac:dyDescent="0.25">
      <c r="I1486" s="449"/>
      <c r="J1486" s="449"/>
      <c r="K1486" s="449"/>
      <c r="N1486" s="449"/>
      <c r="U1486" s="450"/>
      <c r="V1486" s="451"/>
    </row>
    <row r="1487" spans="9:22" s="359" customFormat="1" x14ac:dyDescent="0.25">
      <c r="I1487" s="449"/>
      <c r="J1487" s="449"/>
      <c r="N1487" s="449"/>
      <c r="V1487" s="451"/>
    </row>
    <row r="1488" spans="9:22" s="359" customFormat="1" x14ac:dyDescent="0.25">
      <c r="I1488" s="449"/>
      <c r="J1488" s="449"/>
      <c r="K1488" s="449"/>
      <c r="N1488" s="449"/>
      <c r="U1488" s="450"/>
      <c r="V1488" s="451"/>
    </row>
    <row r="1489" spans="9:22" s="359" customFormat="1" x14ac:dyDescent="0.25">
      <c r="I1489" s="449"/>
      <c r="J1489" s="449"/>
      <c r="K1489" s="449"/>
      <c r="N1489" s="449"/>
      <c r="U1489" s="450"/>
      <c r="V1489" s="451"/>
    </row>
    <row r="1490" spans="9:22" s="359" customFormat="1" x14ac:dyDescent="0.25">
      <c r="I1490" s="449"/>
      <c r="J1490" s="449"/>
      <c r="K1490" s="449"/>
      <c r="N1490" s="449"/>
      <c r="V1490" s="451"/>
    </row>
    <row r="1491" spans="9:22" s="359" customFormat="1" x14ac:dyDescent="0.25">
      <c r="I1491" s="449"/>
      <c r="J1491" s="449"/>
      <c r="K1491" s="449"/>
      <c r="N1491" s="449"/>
      <c r="U1491" s="450"/>
      <c r="V1491" s="451"/>
    </row>
    <row r="1492" spans="9:22" s="359" customFormat="1" x14ac:dyDescent="0.25">
      <c r="I1492" s="449"/>
      <c r="J1492" s="449"/>
      <c r="K1492" s="449"/>
      <c r="N1492" s="449"/>
      <c r="U1492" s="450"/>
      <c r="V1492" s="451"/>
    </row>
    <row r="1493" spans="9:22" s="359" customFormat="1" x14ac:dyDescent="0.25">
      <c r="I1493" s="449"/>
      <c r="J1493" s="449"/>
      <c r="N1493" s="449"/>
      <c r="V1493" s="451"/>
    </row>
    <row r="1494" spans="9:22" s="359" customFormat="1" x14ac:dyDescent="0.25">
      <c r="I1494" s="449"/>
      <c r="J1494" s="449"/>
      <c r="K1494" s="449"/>
      <c r="N1494" s="449"/>
      <c r="U1494" s="450"/>
      <c r="V1494" s="451"/>
    </row>
    <row r="1495" spans="9:22" s="359" customFormat="1" x14ac:dyDescent="0.25">
      <c r="I1495" s="449"/>
      <c r="J1495" s="449"/>
      <c r="K1495" s="449"/>
      <c r="N1495" s="449"/>
      <c r="U1495" s="450"/>
      <c r="V1495" s="451"/>
    </row>
    <row r="1496" spans="9:22" s="359" customFormat="1" x14ac:dyDescent="0.25">
      <c r="I1496" s="449"/>
      <c r="J1496" s="449"/>
      <c r="K1496" s="449"/>
      <c r="N1496" s="449"/>
      <c r="U1496" s="450"/>
      <c r="V1496" s="451"/>
    </row>
    <row r="1497" spans="9:22" s="359" customFormat="1" x14ac:dyDescent="0.25">
      <c r="I1497" s="449"/>
      <c r="J1497" s="449"/>
      <c r="K1497" s="449"/>
      <c r="N1497" s="449"/>
      <c r="U1497" s="450"/>
      <c r="V1497" s="451"/>
    </row>
    <row r="1498" spans="9:22" s="359" customFormat="1" x14ac:dyDescent="0.25">
      <c r="I1498" s="449"/>
      <c r="J1498" s="449"/>
      <c r="K1498" s="449"/>
      <c r="N1498" s="449"/>
      <c r="V1498" s="451"/>
    </row>
    <row r="1499" spans="9:22" s="359" customFormat="1" x14ac:dyDescent="0.25">
      <c r="I1499" s="449"/>
      <c r="J1499" s="449"/>
      <c r="K1499" s="449"/>
      <c r="N1499" s="449"/>
      <c r="U1499" s="450"/>
      <c r="V1499" s="451"/>
    </row>
    <row r="1500" spans="9:22" s="359" customFormat="1" x14ac:dyDescent="0.25">
      <c r="I1500" s="449"/>
      <c r="J1500" s="449"/>
      <c r="K1500" s="449"/>
      <c r="N1500" s="449"/>
      <c r="U1500" s="450"/>
      <c r="V1500" s="451"/>
    </row>
    <row r="1501" spans="9:22" s="359" customFormat="1" x14ac:dyDescent="0.25">
      <c r="I1501" s="449"/>
      <c r="J1501" s="449"/>
      <c r="N1501" s="449"/>
      <c r="U1501" s="450"/>
      <c r="V1501" s="451"/>
    </row>
    <row r="1502" spans="9:22" s="359" customFormat="1" x14ac:dyDescent="0.25">
      <c r="I1502" s="449"/>
      <c r="J1502" s="449"/>
      <c r="K1502" s="449"/>
      <c r="N1502" s="449"/>
      <c r="V1502" s="451"/>
    </row>
    <row r="1503" spans="9:22" s="359" customFormat="1" x14ac:dyDescent="0.25">
      <c r="I1503" s="449"/>
      <c r="J1503" s="449"/>
      <c r="K1503" s="449"/>
      <c r="N1503" s="449"/>
      <c r="V1503" s="451"/>
    </row>
    <row r="1504" spans="9:22" s="359" customFormat="1" x14ac:dyDescent="0.25">
      <c r="I1504" s="449"/>
      <c r="J1504" s="449"/>
      <c r="K1504" s="449"/>
      <c r="N1504" s="449"/>
      <c r="U1504" s="450"/>
      <c r="V1504" s="451"/>
    </row>
    <row r="1505" spans="9:22" s="359" customFormat="1" x14ac:dyDescent="0.25">
      <c r="I1505" s="449"/>
      <c r="J1505" s="449"/>
      <c r="K1505" s="449"/>
      <c r="N1505" s="449"/>
      <c r="U1505" s="450"/>
      <c r="V1505" s="451"/>
    </row>
    <row r="1506" spans="9:22" s="359" customFormat="1" x14ac:dyDescent="0.25">
      <c r="I1506" s="449"/>
      <c r="J1506" s="449"/>
      <c r="K1506" s="449"/>
      <c r="N1506" s="449"/>
      <c r="U1506" s="450"/>
      <c r="V1506" s="451"/>
    </row>
    <row r="1507" spans="9:22" s="359" customFormat="1" x14ac:dyDescent="0.25">
      <c r="I1507" s="449"/>
      <c r="J1507" s="449"/>
      <c r="K1507" s="449"/>
      <c r="N1507" s="449"/>
      <c r="U1507" s="450"/>
      <c r="V1507" s="451"/>
    </row>
    <row r="1508" spans="9:22" s="359" customFormat="1" x14ac:dyDescent="0.25">
      <c r="I1508" s="449"/>
      <c r="J1508" s="449"/>
      <c r="K1508" s="449"/>
      <c r="N1508" s="449"/>
      <c r="V1508" s="451"/>
    </row>
    <row r="1509" spans="9:22" s="359" customFormat="1" x14ac:dyDescent="0.25">
      <c r="I1509" s="449"/>
      <c r="J1509" s="449"/>
      <c r="K1509" s="449"/>
      <c r="N1509" s="449"/>
      <c r="U1509" s="450"/>
      <c r="V1509" s="451"/>
    </row>
    <row r="1510" spans="9:22" s="359" customFormat="1" x14ac:dyDescent="0.25">
      <c r="I1510" s="449"/>
      <c r="J1510" s="449"/>
      <c r="K1510" s="449"/>
      <c r="N1510" s="449"/>
      <c r="V1510" s="451"/>
    </row>
    <row r="1511" spans="9:22" s="359" customFormat="1" x14ac:dyDescent="0.25">
      <c r="I1511" s="449"/>
      <c r="J1511" s="449"/>
      <c r="K1511" s="449"/>
      <c r="N1511" s="449"/>
      <c r="U1511" s="450"/>
      <c r="V1511" s="451"/>
    </row>
    <row r="1512" spans="9:22" s="359" customFormat="1" x14ac:dyDescent="0.25">
      <c r="I1512" s="449"/>
      <c r="J1512" s="449"/>
      <c r="K1512" s="449"/>
      <c r="N1512" s="449"/>
      <c r="U1512" s="450"/>
      <c r="V1512" s="451"/>
    </row>
    <row r="1513" spans="9:22" s="359" customFormat="1" x14ac:dyDescent="0.25">
      <c r="I1513" s="449"/>
      <c r="J1513" s="449"/>
      <c r="K1513" s="449"/>
      <c r="N1513" s="449"/>
      <c r="U1513" s="450"/>
      <c r="V1513" s="451"/>
    </row>
    <row r="1514" spans="9:22" s="359" customFormat="1" x14ac:dyDescent="0.25">
      <c r="I1514" s="449"/>
      <c r="J1514" s="449"/>
      <c r="K1514" s="449"/>
      <c r="N1514" s="449"/>
      <c r="U1514" s="450"/>
      <c r="V1514" s="451"/>
    </row>
    <row r="1515" spans="9:22" s="359" customFormat="1" x14ac:dyDescent="0.25">
      <c r="I1515" s="449"/>
      <c r="J1515" s="449"/>
      <c r="K1515" s="449"/>
      <c r="N1515" s="449"/>
      <c r="U1515" s="450"/>
      <c r="V1515" s="451"/>
    </row>
    <row r="1516" spans="9:22" s="359" customFormat="1" x14ac:dyDescent="0.25">
      <c r="I1516" s="449"/>
      <c r="J1516" s="449"/>
      <c r="K1516" s="449"/>
      <c r="N1516" s="449"/>
      <c r="V1516" s="451"/>
    </row>
    <row r="1517" spans="9:22" s="359" customFormat="1" x14ac:dyDescent="0.25">
      <c r="I1517" s="449"/>
      <c r="J1517" s="449"/>
      <c r="K1517" s="449"/>
      <c r="N1517" s="449"/>
      <c r="V1517" s="451"/>
    </row>
    <row r="1518" spans="9:22" s="359" customFormat="1" x14ac:dyDescent="0.25">
      <c r="I1518" s="449"/>
      <c r="J1518" s="449"/>
      <c r="K1518" s="449"/>
      <c r="N1518" s="449"/>
      <c r="V1518" s="451"/>
    </row>
    <row r="1519" spans="9:22" s="359" customFormat="1" x14ac:dyDescent="0.25">
      <c r="I1519" s="449"/>
      <c r="J1519" s="449"/>
      <c r="K1519" s="449"/>
      <c r="N1519" s="449"/>
      <c r="U1519" s="450"/>
      <c r="V1519" s="451"/>
    </row>
    <row r="1520" spans="9:22" s="359" customFormat="1" x14ac:dyDescent="0.25">
      <c r="I1520" s="449"/>
      <c r="J1520" s="449"/>
      <c r="K1520" s="449"/>
      <c r="N1520" s="449"/>
      <c r="U1520" s="450"/>
      <c r="V1520" s="451"/>
    </row>
    <row r="1521" spans="9:22" s="359" customFormat="1" x14ac:dyDescent="0.25">
      <c r="I1521" s="449"/>
      <c r="J1521" s="449"/>
      <c r="K1521" s="449"/>
      <c r="N1521" s="449"/>
      <c r="U1521" s="450"/>
      <c r="V1521" s="451"/>
    </row>
    <row r="1522" spans="9:22" s="359" customFormat="1" x14ac:dyDescent="0.25">
      <c r="I1522" s="449"/>
      <c r="J1522" s="449"/>
      <c r="K1522" s="449"/>
      <c r="N1522" s="449"/>
      <c r="U1522" s="450"/>
      <c r="V1522" s="451"/>
    </row>
    <row r="1523" spans="9:22" s="359" customFormat="1" x14ac:dyDescent="0.25">
      <c r="I1523" s="449"/>
      <c r="J1523" s="449"/>
      <c r="K1523" s="449"/>
      <c r="N1523" s="449"/>
      <c r="U1523" s="450"/>
      <c r="V1523" s="451"/>
    </row>
    <row r="1524" spans="9:22" s="359" customFormat="1" x14ac:dyDescent="0.25">
      <c r="I1524" s="449"/>
      <c r="J1524" s="449"/>
      <c r="K1524" s="449"/>
      <c r="N1524" s="449"/>
      <c r="U1524" s="450"/>
      <c r="V1524" s="451"/>
    </row>
    <row r="1525" spans="9:22" s="359" customFormat="1" x14ac:dyDescent="0.25">
      <c r="I1525" s="449"/>
      <c r="J1525" s="449"/>
      <c r="K1525" s="449"/>
      <c r="N1525" s="449"/>
      <c r="U1525" s="450"/>
      <c r="V1525" s="451"/>
    </row>
    <row r="1526" spans="9:22" s="359" customFormat="1" x14ac:dyDescent="0.25">
      <c r="I1526" s="449"/>
      <c r="J1526" s="449"/>
      <c r="K1526" s="449"/>
      <c r="N1526" s="449"/>
      <c r="U1526" s="450"/>
      <c r="V1526" s="451"/>
    </row>
    <row r="1527" spans="9:22" s="359" customFormat="1" x14ac:dyDescent="0.25">
      <c r="I1527" s="449"/>
      <c r="J1527" s="449"/>
      <c r="K1527" s="449"/>
      <c r="N1527" s="449"/>
      <c r="U1527" s="450"/>
      <c r="V1527" s="451"/>
    </row>
    <row r="1528" spans="9:22" s="359" customFormat="1" x14ac:dyDescent="0.25">
      <c r="I1528" s="449"/>
      <c r="J1528" s="449"/>
      <c r="K1528" s="449"/>
      <c r="N1528" s="449"/>
      <c r="V1528" s="451"/>
    </row>
    <row r="1529" spans="9:22" s="359" customFormat="1" x14ac:dyDescent="0.25">
      <c r="I1529" s="449"/>
      <c r="J1529" s="449"/>
      <c r="K1529" s="449"/>
      <c r="N1529" s="449"/>
      <c r="U1529" s="450"/>
      <c r="V1529" s="451"/>
    </row>
    <row r="1530" spans="9:22" s="359" customFormat="1" x14ac:dyDescent="0.25">
      <c r="I1530" s="449"/>
      <c r="J1530" s="449"/>
      <c r="K1530" s="449"/>
      <c r="N1530" s="449"/>
      <c r="U1530" s="450"/>
      <c r="V1530" s="451"/>
    </row>
    <row r="1531" spans="9:22" s="359" customFormat="1" x14ac:dyDescent="0.25">
      <c r="I1531" s="449"/>
      <c r="J1531" s="449"/>
      <c r="K1531" s="449"/>
      <c r="N1531" s="449"/>
      <c r="V1531" s="451"/>
    </row>
    <row r="1532" spans="9:22" s="359" customFormat="1" x14ac:dyDescent="0.25">
      <c r="I1532" s="449"/>
      <c r="J1532" s="449"/>
      <c r="K1532" s="449"/>
      <c r="N1532" s="449"/>
      <c r="U1532" s="450"/>
      <c r="V1532" s="451"/>
    </row>
    <row r="1533" spans="9:22" s="359" customFormat="1" x14ac:dyDescent="0.25">
      <c r="I1533" s="449"/>
      <c r="J1533" s="449"/>
      <c r="K1533" s="449"/>
      <c r="N1533" s="449"/>
      <c r="U1533" s="450"/>
      <c r="V1533" s="451"/>
    </row>
    <row r="1534" spans="9:22" s="359" customFormat="1" x14ac:dyDescent="0.25">
      <c r="I1534" s="449"/>
      <c r="J1534" s="449"/>
      <c r="K1534" s="449"/>
      <c r="N1534" s="449"/>
      <c r="U1534" s="450"/>
      <c r="V1534" s="451"/>
    </row>
    <row r="1535" spans="9:22" s="359" customFormat="1" x14ac:dyDescent="0.25">
      <c r="I1535" s="449"/>
      <c r="J1535" s="449"/>
      <c r="K1535" s="449"/>
      <c r="N1535" s="449"/>
      <c r="U1535" s="450"/>
      <c r="V1535" s="451"/>
    </row>
    <row r="1536" spans="9:22" s="359" customFormat="1" x14ac:dyDescent="0.25">
      <c r="I1536" s="449"/>
      <c r="J1536" s="449"/>
      <c r="K1536" s="449"/>
      <c r="N1536" s="449"/>
      <c r="V1536" s="451"/>
    </row>
    <row r="1537" spans="9:22" s="359" customFormat="1" x14ac:dyDescent="0.25">
      <c r="I1537" s="449"/>
      <c r="J1537" s="449"/>
      <c r="K1537" s="449"/>
      <c r="N1537" s="449"/>
      <c r="U1537" s="450"/>
      <c r="V1537" s="451"/>
    </row>
    <row r="1538" spans="9:22" s="359" customFormat="1" x14ac:dyDescent="0.25">
      <c r="I1538" s="449"/>
      <c r="J1538" s="449"/>
      <c r="K1538" s="449"/>
      <c r="N1538" s="449"/>
      <c r="U1538" s="450"/>
      <c r="V1538" s="451"/>
    </row>
    <row r="1539" spans="9:22" s="359" customFormat="1" x14ac:dyDescent="0.25">
      <c r="I1539" s="449"/>
      <c r="J1539" s="449"/>
      <c r="K1539" s="449"/>
      <c r="N1539" s="449"/>
      <c r="U1539" s="450"/>
      <c r="V1539" s="451"/>
    </row>
    <row r="1540" spans="9:22" s="359" customFormat="1" x14ac:dyDescent="0.25">
      <c r="I1540" s="449"/>
      <c r="J1540" s="449"/>
      <c r="K1540" s="449"/>
      <c r="N1540" s="449"/>
      <c r="U1540" s="450"/>
      <c r="V1540" s="451"/>
    </row>
    <row r="1541" spans="9:22" s="359" customFormat="1" x14ac:dyDescent="0.25">
      <c r="I1541" s="449"/>
      <c r="J1541" s="449"/>
      <c r="K1541" s="449"/>
      <c r="N1541" s="449"/>
      <c r="U1541" s="450"/>
      <c r="V1541" s="451"/>
    </row>
    <row r="1542" spans="9:22" s="359" customFormat="1" x14ac:dyDescent="0.25">
      <c r="I1542" s="449"/>
      <c r="J1542" s="449"/>
      <c r="K1542" s="449"/>
      <c r="N1542" s="449"/>
      <c r="U1542" s="450"/>
      <c r="V1542" s="451"/>
    </row>
    <row r="1543" spans="9:22" s="359" customFormat="1" x14ac:dyDescent="0.25">
      <c r="I1543" s="449"/>
      <c r="J1543" s="449"/>
      <c r="K1543" s="449"/>
      <c r="N1543" s="449"/>
      <c r="U1543" s="450"/>
      <c r="V1543" s="451"/>
    </row>
    <row r="1544" spans="9:22" s="359" customFormat="1" x14ac:dyDescent="0.25">
      <c r="I1544" s="449"/>
      <c r="J1544" s="449"/>
      <c r="K1544" s="449"/>
      <c r="N1544" s="449"/>
      <c r="U1544" s="450"/>
      <c r="V1544" s="451"/>
    </row>
    <row r="1545" spans="9:22" s="359" customFormat="1" x14ac:dyDescent="0.25">
      <c r="I1545" s="449"/>
      <c r="J1545" s="449"/>
      <c r="K1545" s="449"/>
      <c r="N1545" s="449"/>
      <c r="V1545" s="451"/>
    </row>
    <row r="1546" spans="9:22" s="359" customFormat="1" x14ac:dyDescent="0.25">
      <c r="I1546" s="449"/>
      <c r="J1546" s="449"/>
      <c r="K1546" s="449"/>
      <c r="N1546" s="449"/>
      <c r="U1546" s="450"/>
      <c r="V1546" s="451"/>
    </row>
    <row r="1547" spans="9:22" s="359" customFormat="1" x14ac:dyDescent="0.25">
      <c r="I1547" s="449"/>
      <c r="J1547" s="449"/>
      <c r="K1547" s="449"/>
      <c r="N1547" s="449"/>
      <c r="U1547" s="450"/>
      <c r="V1547" s="451"/>
    </row>
    <row r="1548" spans="9:22" s="359" customFormat="1" x14ac:dyDescent="0.25">
      <c r="I1548" s="449"/>
      <c r="J1548" s="449"/>
      <c r="K1548" s="449"/>
      <c r="N1548" s="449"/>
      <c r="U1548" s="450"/>
      <c r="V1548" s="451"/>
    </row>
    <row r="1549" spans="9:22" s="359" customFormat="1" x14ac:dyDescent="0.25">
      <c r="I1549" s="449"/>
      <c r="J1549" s="449"/>
      <c r="K1549" s="449"/>
      <c r="N1549" s="449"/>
      <c r="U1549" s="450"/>
      <c r="V1549" s="451"/>
    </row>
    <row r="1550" spans="9:22" s="359" customFormat="1" x14ac:dyDescent="0.25">
      <c r="I1550" s="449"/>
      <c r="J1550" s="449"/>
      <c r="K1550" s="449"/>
      <c r="N1550" s="449"/>
      <c r="U1550" s="450"/>
      <c r="V1550" s="451"/>
    </row>
    <row r="1551" spans="9:22" s="359" customFormat="1" x14ac:dyDescent="0.25">
      <c r="I1551" s="449"/>
      <c r="J1551" s="449"/>
      <c r="K1551" s="449"/>
      <c r="N1551" s="449"/>
      <c r="U1551" s="450"/>
      <c r="V1551" s="451"/>
    </row>
    <row r="1552" spans="9:22" s="359" customFormat="1" x14ac:dyDescent="0.25">
      <c r="I1552" s="449"/>
      <c r="J1552" s="449"/>
      <c r="K1552" s="449"/>
      <c r="N1552" s="449"/>
      <c r="U1552" s="450"/>
      <c r="V1552" s="451"/>
    </row>
    <row r="1553" spans="9:22" s="359" customFormat="1" x14ac:dyDescent="0.25">
      <c r="I1553" s="449"/>
      <c r="J1553" s="449"/>
      <c r="K1553" s="449"/>
      <c r="N1553" s="449"/>
      <c r="U1553" s="450"/>
      <c r="V1553" s="451"/>
    </row>
    <row r="1554" spans="9:22" s="359" customFormat="1" x14ac:dyDescent="0.25">
      <c r="I1554" s="449"/>
      <c r="J1554" s="449"/>
      <c r="K1554" s="449"/>
      <c r="N1554" s="449"/>
      <c r="U1554" s="450"/>
      <c r="V1554" s="451"/>
    </row>
    <row r="1555" spans="9:22" s="359" customFormat="1" x14ac:dyDescent="0.25">
      <c r="I1555" s="449"/>
      <c r="J1555" s="449"/>
      <c r="K1555" s="449"/>
      <c r="N1555" s="449"/>
      <c r="U1555" s="450"/>
      <c r="V1555" s="451"/>
    </row>
    <row r="1556" spans="9:22" s="359" customFormat="1" x14ac:dyDescent="0.25">
      <c r="I1556" s="449"/>
      <c r="J1556" s="449"/>
      <c r="K1556" s="449"/>
      <c r="N1556" s="449"/>
      <c r="V1556" s="451"/>
    </row>
    <row r="1557" spans="9:22" s="359" customFormat="1" x14ac:dyDescent="0.25">
      <c r="I1557" s="449"/>
      <c r="J1557" s="449"/>
      <c r="K1557" s="449"/>
      <c r="N1557" s="449"/>
      <c r="U1557" s="450"/>
      <c r="V1557" s="451"/>
    </row>
    <row r="1558" spans="9:22" s="359" customFormat="1" x14ac:dyDescent="0.25">
      <c r="I1558" s="449"/>
      <c r="J1558" s="449"/>
      <c r="K1558" s="449"/>
      <c r="N1558" s="449"/>
      <c r="U1558" s="450"/>
      <c r="V1558" s="451"/>
    </row>
    <row r="1559" spans="9:22" s="359" customFormat="1" x14ac:dyDescent="0.25">
      <c r="I1559" s="449"/>
      <c r="J1559" s="449"/>
      <c r="K1559" s="449"/>
      <c r="N1559" s="449"/>
      <c r="U1559" s="450"/>
      <c r="V1559" s="451"/>
    </row>
    <row r="1560" spans="9:22" s="359" customFormat="1" x14ac:dyDescent="0.25">
      <c r="I1560" s="449"/>
      <c r="J1560" s="449"/>
      <c r="K1560" s="449"/>
      <c r="N1560" s="449"/>
      <c r="U1560" s="450"/>
      <c r="V1560" s="451"/>
    </row>
    <row r="1561" spans="9:22" s="359" customFormat="1" x14ac:dyDescent="0.25">
      <c r="I1561" s="449"/>
      <c r="J1561" s="449"/>
      <c r="K1561" s="449"/>
      <c r="N1561" s="449"/>
      <c r="U1561" s="450"/>
      <c r="V1561" s="451"/>
    </row>
    <row r="1562" spans="9:22" s="359" customFormat="1" x14ac:dyDescent="0.25">
      <c r="I1562" s="449"/>
      <c r="J1562" s="449"/>
      <c r="K1562" s="449"/>
      <c r="N1562" s="449"/>
      <c r="U1562" s="450"/>
      <c r="V1562" s="451"/>
    </row>
    <row r="1563" spans="9:22" s="359" customFormat="1" x14ac:dyDescent="0.25">
      <c r="I1563" s="449"/>
      <c r="J1563" s="449"/>
      <c r="K1563" s="449"/>
      <c r="N1563" s="449"/>
      <c r="V1563" s="451"/>
    </row>
    <row r="1564" spans="9:22" s="359" customFormat="1" x14ac:dyDescent="0.25">
      <c r="I1564" s="449"/>
      <c r="J1564" s="449"/>
      <c r="K1564" s="449"/>
      <c r="N1564" s="449"/>
      <c r="U1564" s="450"/>
      <c r="V1564" s="451"/>
    </row>
    <row r="1565" spans="9:22" s="359" customFormat="1" x14ac:dyDescent="0.25">
      <c r="I1565" s="449"/>
      <c r="J1565" s="449"/>
      <c r="K1565" s="449"/>
      <c r="N1565" s="449"/>
      <c r="U1565" s="450"/>
      <c r="V1565" s="451"/>
    </row>
    <row r="1566" spans="9:22" s="359" customFormat="1" x14ac:dyDescent="0.25">
      <c r="I1566" s="449"/>
      <c r="J1566" s="449"/>
      <c r="K1566" s="449"/>
      <c r="N1566" s="449"/>
      <c r="V1566" s="451"/>
    </row>
    <row r="1567" spans="9:22" s="359" customFormat="1" x14ac:dyDescent="0.25">
      <c r="I1567" s="449"/>
      <c r="J1567" s="449"/>
      <c r="K1567" s="449"/>
      <c r="N1567" s="449"/>
      <c r="U1567" s="450"/>
      <c r="V1567" s="451"/>
    </row>
    <row r="1568" spans="9:22" s="359" customFormat="1" x14ac:dyDescent="0.25">
      <c r="I1568" s="449"/>
      <c r="J1568" s="449"/>
      <c r="K1568" s="449"/>
      <c r="N1568" s="449"/>
      <c r="U1568" s="450"/>
      <c r="V1568" s="451"/>
    </row>
    <row r="1569" spans="9:22" s="359" customFormat="1" x14ac:dyDescent="0.25">
      <c r="I1569" s="449"/>
      <c r="J1569" s="449"/>
      <c r="K1569" s="449"/>
      <c r="N1569" s="449"/>
      <c r="U1569" s="450"/>
      <c r="V1569" s="451"/>
    </row>
    <row r="1570" spans="9:22" s="359" customFormat="1" x14ac:dyDescent="0.25">
      <c r="I1570" s="449"/>
      <c r="J1570" s="449"/>
      <c r="K1570" s="449"/>
      <c r="N1570" s="449"/>
      <c r="U1570" s="450"/>
      <c r="V1570" s="451"/>
    </row>
    <row r="1571" spans="9:22" s="359" customFormat="1" x14ac:dyDescent="0.25">
      <c r="I1571" s="449"/>
      <c r="J1571" s="449"/>
      <c r="K1571" s="449"/>
      <c r="N1571" s="449"/>
      <c r="U1571" s="450"/>
      <c r="V1571" s="451"/>
    </row>
    <row r="1572" spans="9:22" s="359" customFormat="1" x14ac:dyDescent="0.25">
      <c r="I1572" s="449"/>
      <c r="J1572" s="449"/>
      <c r="K1572" s="449"/>
      <c r="N1572" s="449"/>
      <c r="U1572" s="450"/>
      <c r="V1572" s="451"/>
    </row>
    <row r="1573" spans="9:22" s="359" customFormat="1" x14ac:dyDescent="0.25">
      <c r="I1573" s="449"/>
      <c r="J1573" s="449"/>
      <c r="K1573" s="449"/>
      <c r="N1573" s="449"/>
      <c r="U1573" s="450"/>
      <c r="V1573" s="451"/>
    </row>
    <row r="1574" spans="9:22" s="359" customFormat="1" x14ac:dyDescent="0.25">
      <c r="I1574" s="449"/>
      <c r="J1574" s="449"/>
      <c r="K1574" s="449"/>
      <c r="N1574" s="449"/>
      <c r="U1574" s="450"/>
      <c r="V1574" s="451"/>
    </row>
    <row r="1575" spans="9:22" s="359" customFormat="1" x14ac:dyDescent="0.25">
      <c r="I1575" s="449"/>
      <c r="J1575" s="449"/>
      <c r="K1575" s="449"/>
      <c r="N1575" s="449"/>
      <c r="U1575" s="450"/>
      <c r="V1575" s="451"/>
    </row>
    <row r="1576" spans="9:22" s="359" customFormat="1" x14ac:dyDescent="0.25">
      <c r="I1576" s="449"/>
      <c r="J1576" s="449"/>
      <c r="K1576" s="449"/>
      <c r="N1576" s="449"/>
      <c r="U1576" s="450"/>
      <c r="V1576" s="451"/>
    </row>
    <row r="1577" spans="9:22" s="359" customFormat="1" x14ac:dyDescent="0.25">
      <c r="I1577" s="449"/>
      <c r="J1577" s="449"/>
      <c r="K1577" s="449"/>
      <c r="N1577" s="449"/>
      <c r="U1577" s="450"/>
      <c r="V1577" s="451"/>
    </row>
    <row r="1578" spans="9:22" s="359" customFormat="1" x14ac:dyDescent="0.25">
      <c r="I1578" s="449"/>
      <c r="J1578" s="449"/>
      <c r="K1578" s="449"/>
      <c r="N1578" s="449"/>
      <c r="U1578" s="450"/>
      <c r="V1578" s="451"/>
    </row>
    <row r="1579" spans="9:22" s="359" customFormat="1" x14ac:dyDescent="0.25">
      <c r="I1579" s="449"/>
      <c r="J1579" s="449"/>
      <c r="K1579" s="449"/>
      <c r="N1579" s="449"/>
      <c r="U1579" s="450"/>
      <c r="V1579" s="451"/>
    </row>
    <row r="1580" spans="9:22" s="359" customFormat="1" x14ac:dyDescent="0.25">
      <c r="I1580" s="449"/>
      <c r="J1580" s="449"/>
      <c r="K1580" s="449"/>
      <c r="N1580" s="449"/>
      <c r="U1580" s="450"/>
      <c r="V1580" s="451"/>
    </row>
    <row r="1581" spans="9:22" s="359" customFormat="1" x14ac:dyDescent="0.25">
      <c r="I1581" s="449"/>
      <c r="J1581" s="449"/>
      <c r="K1581" s="449"/>
      <c r="N1581" s="449"/>
      <c r="U1581" s="450"/>
      <c r="V1581" s="451"/>
    </row>
    <row r="1582" spans="9:22" s="359" customFormat="1" x14ac:dyDescent="0.25">
      <c r="I1582" s="449"/>
      <c r="J1582" s="449"/>
      <c r="K1582" s="449"/>
      <c r="N1582" s="449"/>
      <c r="V1582" s="451"/>
    </row>
    <row r="1583" spans="9:22" s="359" customFormat="1" x14ac:dyDescent="0.25">
      <c r="I1583" s="449"/>
      <c r="J1583" s="449"/>
      <c r="K1583" s="449"/>
      <c r="N1583" s="449"/>
      <c r="U1583" s="450"/>
      <c r="V1583" s="451"/>
    </row>
    <row r="1584" spans="9:22" s="359" customFormat="1" x14ac:dyDescent="0.25">
      <c r="I1584" s="449"/>
      <c r="J1584" s="449"/>
      <c r="K1584" s="449"/>
      <c r="N1584" s="449"/>
      <c r="U1584" s="450"/>
      <c r="V1584" s="451"/>
    </row>
    <row r="1585" spans="9:22" s="359" customFormat="1" x14ac:dyDescent="0.25">
      <c r="I1585" s="449"/>
      <c r="J1585" s="449"/>
      <c r="K1585" s="449"/>
      <c r="N1585" s="449"/>
      <c r="U1585" s="450"/>
      <c r="V1585" s="451"/>
    </row>
    <row r="1586" spans="9:22" s="359" customFormat="1" x14ac:dyDescent="0.25">
      <c r="I1586" s="449"/>
      <c r="J1586" s="449"/>
      <c r="K1586" s="449"/>
      <c r="N1586" s="449"/>
      <c r="U1586" s="450"/>
      <c r="V1586" s="451"/>
    </row>
    <row r="1587" spans="9:22" s="359" customFormat="1" x14ac:dyDescent="0.25">
      <c r="I1587" s="449"/>
      <c r="J1587" s="449"/>
      <c r="K1587" s="449"/>
      <c r="N1587" s="449"/>
      <c r="U1587" s="450"/>
      <c r="V1587" s="451"/>
    </row>
    <row r="1588" spans="9:22" s="359" customFormat="1" x14ac:dyDescent="0.25">
      <c r="I1588" s="449"/>
      <c r="J1588" s="449"/>
      <c r="K1588" s="449"/>
      <c r="N1588" s="449"/>
      <c r="U1588" s="450"/>
      <c r="V1588" s="451"/>
    </row>
    <row r="1589" spans="9:22" s="359" customFormat="1" x14ac:dyDescent="0.25">
      <c r="I1589" s="449"/>
      <c r="J1589" s="449"/>
      <c r="K1589" s="449"/>
      <c r="N1589" s="449"/>
      <c r="U1589" s="450"/>
      <c r="V1589" s="451"/>
    </row>
    <row r="1590" spans="9:22" s="359" customFormat="1" x14ac:dyDescent="0.25">
      <c r="I1590" s="449"/>
      <c r="J1590" s="449"/>
      <c r="K1590" s="449"/>
      <c r="N1590" s="449"/>
      <c r="U1590" s="450"/>
      <c r="V1590" s="451"/>
    </row>
    <row r="1591" spans="9:22" s="359" customFormat="1" x14ac:dyDescent="0.25">
      <c r="I1591" s="449"/>
      <c r="J1591" s="449"/>
      <c r="K1591" s="449"/>
      <c r="N1591" s="449"/>
      <c r="U1591" s="450"/>
      <c r="V1591" s="451"/>
    </row>
    <row r="1592" spans="9:22" s="359" customFormat="1" x14ac:dyDescent="0.25">
      <c r="I1592" s="449"/>
      <c r="J1592" s="449"/>
      <c r="K1592" s="449"/>
      <c r="N1592" s="449"/>
      <c r="U1592" s="450"/>
      <c r="V1592" s="451"/>
    </row>
    <row r="1593" spans="9:22" s="359" customFormat="1" x14ac:dyDescent="0.25">
      <c r="I1593" s="449"/>
      <c r="J1593" s="449"/>
      <c r="K1593" s="449"/>
      <c r="N1593" s="449"/>
      <c r="V1593" s="451"/>
    </row>
    <row r="1594" spans="9:22" s="359" customFormat="1" x14ac:dyDescent="0.25">
      <c r="I1594" s="449"/>
      <c r="J1594" s="449"/>
      <c r="K1594" s="449"/>
      <c r="N1594" s="449"/>
      <c r="V1594" s="451"/>
    </row>
    <row r="1595" spans="9:22" s="359" customFormat="1" x14ac:dyDescent="0.25">
      <c r="I1595" s="449"/>
      <c r="J1595" s="449"/>
      <c r="K1595" s="449"/>
      <c r="N1595" s="449"/>
      <c r="U1595" s="450"/>
      <c r="V1595" s="451"/>
    </row>
    <row r="1596" spans="9:22" s="359" customFormat="1" x14ac:dyDescent="0.25">
      <c r="I1596" s="449"/>
      <c r="J1596" s="449"/>
      <c r="K1596" s="449"/>
      <c r="N1596" s="449"/>
      <c r="U1596" s="450"/>
      <c r="V1596" s="451"/>
    </row>
    <row r="1597" spans="9:22" s="359" customFormat="1" x14ac:dyDescent="0.25">
      <c r="I1597" s="449"/>
      <c r="J1597" s="449"/>
      <c r="K1597" s="449"/>
      <c r="N1597" s="449"/>
      <c r="V1597" s="451"/>
    </row>
    <row r="1598" spans="9:22" s="359" customFormat="1" x14ac:dyDescent="0.25">
      <c r="I1598" s="449"/>
      <c r="J1598" s="449"/>
      <c r="K1598" s="449"/>
      <c r="N1598" s="449"/>
      <c r="U1598" s="450"/>
      <c r="V1598" s="451"/>
    </row>
    <row r="1599" spans="9:22" s="359" customFormat="1" x14ac:dyDescent="0.25">
      <c r="V1599" s="451"/>
    </row>
    <row r="1600" spans="9:22" s="359" customFormat="1" x14ac:dyDescent="0.25">
      <c r="V1600" s="451"/>
    </row>
    <row r="1601" spans="9:22" s="359" customFormat="1" x14ac:dyDescent="0.25">
      <c r="V1601" s="451"/>
    </row>
    <row r="1602" spans="9:22" s="359" customFormat="1" x14ac:dyDescent="0.25">
      <c r="V1602" s="451"/>
    </row>
    <row r="1603" spans="9:22" s="359" customFormat="1" x14ac:dyDescent="0.25">
      <c r="I1603" s="449"/>
      <c r="J1603" s="449"/>
      <c r="K1603" s="449"/>
      <c r="N1603" s="449"/>
      <c r="U1603" s="451"/>
      <c r="V1603" s="451"/>
    </row>
    <row r="1604" spans="9:22" s="359" customFormat="1" x14ac:dyDescent="0.25">
      <c r="I1604" s="449"/>
      <c r="J1604" s="449"/>
      <c r="K1604" s="449"/>
      <c r="N1604" s="449"/>
      <c r="U1604" s="451"/>
      <c r="V1604" s="451"/>
    </row>
    <row r="1605" spans="9:22" s="359" customFormat="1" x14ac:dyDescent="0.25">
      <c r="I1605" s="449"/>
      <c r="J1605" s="449"/>
      <c r="K1605" s="449"/>
      <c r="N1605" s="449"/>
      <c r="U1605" s="451"/>
      <c r="V1605" s="451"/>
    </row>
    <row r="1606" spans="9:22" s="359" customFormat="1" x14ac:dyDescent="0.25">
      <c r="I1606" s="449"/>
      <c r="J1606" s="449"/>
      <c r="K1606" s="449"/>
      <c r="N1606" s="449"/>
      <c r="U1606" s="451"/>
      <c r="V1606" s="451"/>
    </row>
    <row r="1607" spans="9:22" s="359" customFormat="1" x14ac:dyDescent="0.25">
      <c r="I1607" s="449"/>
      <c r="J1607" s="449"/>
      <c r="K1607" s="449"/>
      <c r="N1607" s="449"/>
      <c r="U1607" s="451"/>
      <c r="V1607" s="451"/>
    </row>
    <row r="1608" spans="9:22" s="359" customFormat="1" x14ac:dyDescent="0.25">
      <c r="I1608" s="449"/>
      <c r="J1608" s="449"/>
      <c r="K1608" s="449"/>
      <c r="N1608" s="449"/>
      <c r="U1608" s="451"/>
      <c r="V1608" s="451"/>
    </row>
    <row r="1609" spans="9:22" s="359" customFormat="1" x14ac:dyDescent="0.25">
      <c r="I1609" s="449"/>
      <c r="J1609" s="449"/>
      <c r="K1609" s="449"/>
      <c r="N1609" s="449"/>
      <c r="U1609" s="451"/>
      <c r="V1609" s="451"/>
    </row>
    <row r="1610" spans="9:22" s="359" customFormat="1" x14ac:dyDescent="0.25">
      <c r="I1610" s="449"/>
      <c r="J1610" s="449"/>
      <c r="K1610" s="449"/>
      <c r="N1610" s="449"/>
      <c r="U1610" s="451"/>
      <c r="V1610" s="451"/>
    </row>
    <row r="1611" spans="9:22" s="359" customFormat="1" x14ac:dyDescent="0.25">
      <c r="I1611" s="449"/>
      <c r="J1611" s="449"/>
      <c r="K1611" s="449"/>
      <c r="N1611" s="449"/>
      <c r="U1611" s="451"/>
      <c r="V1611" s="451"/>
    </row>
    <row r="1612" spans="9:22" s="359" customFormat="1" x14ac:dyDescent="0.25">
      <c r="I1612" s="449"/>
      <c r="J1612" s="449"/>
      <c r="K1612" s="449"/>
      <c r="N1612" s="449"/>
      <c r="U1612" s="451"/>
      <c r="V1612" s="451"/>
    </row>
    <row r="1613" spans="9:22" s="359" customFormat="1" x14ac:dyDescent="0.25">
      <c r="I1613" s="449"/>
      <c r="J1613" s="449"/>
      <c r="K1613" s="449"/>
      <c r="N1613" s="449"/>
      <c r="U1613" s="451"/>
      <c r="V1613" s="451"/>
    </row>
    <row r="1614" spans="9:22" s="359" customFormat="1" x14ac:dyDescent="0.25">
      <c r="I1614" s="449"/>
      <c r="J1614" s="449"/>
      <c r="K1614" s="449"/>
      <c r="N1614" s="449"/>
      <c r="U1614" s="451"/>
      <c r="V1614" s="451"/>
    </row>
    <row r="1615" spans="9:22" s="359" customFormat="1" x14ac:dyDescent="0.25">
      <c r="I1615" s="449"/>
      <c r="J1615" s="449"/>
      <c r="K1615" s="449"/>
      <c r="N1615" s="449"/>
      <c r="U1615" s="451"/>
      <c r="V1615" s="451"/>
    </row>
    <row r="1616" spans="9:22" s="359" customFormat="1" x14ac:dyDescent="0.25">
      <c r="I1616" s="449"/>
      <c r="J1616" s="449"/>
      <c r="K1616" s="449"/>
      <c r="N1616" s="449"/>
      <c r="U1616" s="451"/>
      <c r="V1616" s="451"/>
    </row>
    <row r="1617" spans="9:22" s="359" customFormat="1" x14ac:dyDescent="0.25">
      <c r="I1617" s="449"/>
      <c r="J1617" s="449"/>
      <c r="K1617" s="449"/>
      <c r="N1617" s="449"/>
      <c r="U1617" s="451"/>
      <c r="V1617" s="451"/>
    </row>
    <row r="1618" spans="9:22" s="359" customFormat="1" x14ac:dyDescent="0.25">
      <c r="I1618" s="449"/>
      <c r="J1618" s="449"/>
      <c r="K1618" s="449"/>
      <c r="N1618" s="449"/>
      <c r="U1618" s="451"/>
      <c r="V1618" s="451"/>
    </row>
    <row r="1619" spans="9:22" s="359" customFormat="1" x14ac:dyDescent="0.25">
      <c r="I1619" s="449"/>
      <c r="J1619" s="449"/>
      <c r="K1619" s="449"/>
      <c r="N1619" s="449"/>
      <c r="U1619" s="451"/>
      <c r="V1619" s="451"/>
    </row>
    <row r="1620" spans="9:22" x14ac:dyDescent="0.25">
      <c r="I1620" s="453"/>
      <c r="J1620" s="453"/>
      <c r="K1620" s="453"/>
      <c r="N1620" s="453"/>
      <c r="U1620" s="454"/>
    </row>
    <row r="1621" spans="9:22" x14ac:dyDescent="0.25">
      <c r="I1621" s="453"/>
      <c r="J1621" s="453"/>
      <c r="K1621" s="453"/>
      <c r="N1621" s="453"/>
      <c r="U1621" s="454"/>
    </row>
    <row r="1622" spans="9:22" x14ac:dyDescent="0.25">
      <c r="I1622" s="453"/>
      <c r="J1622" s="453"/>
      <c r="K1622" s="453"/>
      <c r="N1622" s="453"/>
      <c r="U1622" s="454"/>
    </row>
    <row r="1623" spans="9:22" x14ac:dyDescent="0.25">
      <c r="I1623" s="453"/>
      <c r="J1623" s="453"/>
      <c r="K1623" s="453"/>
      <c r="N1623" s="453"/>
      <c r="U1623" s="454"/>
    </row>
    <row r="1624" spans="9:22" x14ac:dyDescent="0.25">
      <c r="I1624" s="453"/>
      <c r="J1624" s="453"/>
      <c r="K1624" s="453"/>
      <c r="N1624" s="453"/>
      <c r="U1624" s="454"/>
    </row>
    <row r="1625" spans="9:22" x14ac:dyDescent="0.25">
      <c r="I1625" s="453"/>
      <c r="J1625" s="453"/>
      <c r="K1625" s="453"/>
      <c r="N1625" s="453"/>
      <c r="U1625" s="454"/>
    </row>
    <row r="1626" spans="9:22" x14ac:dyDescent="0.25">
      <c r="I1626" s="453"/>
      <c r="J1626" s="453"/>
      <c r="K1626" s="453"/>
      <c r="N1626" s="453"/>
      <c r="U1626" s="454"/>
    </row>
    <row r="1627" spans="9:22" x14ac:dyDescent="0.25">
      <c r="I1627" s="453"/>
      <c r="J1627" s="453"/>
      <c r="K1627" s="453"/>
      <c r="N1627" s="453"/>
      <c r="U1627" s="454"/>
    </row>
    <row r="1628" spans="9:22" x14ac:dyDescent="0.25">
      <c r="I1628" s="453"/>
      <c r="J1628" s="453"/>
      <c r="K1628" s="453"/>
      <c r="N1628" s="453"/>
      <c r="U1628" s="454"/>
    </row>
    <row r="1629" spans="9:22" x14ac:dyDescent="0.25">
      <c r="I1629" s="453"/>
      <c r="J1629" s="453"/>
      <c r="K1629" s="453"/>
      <c r="N1629" s="453"/>
      <c r="U1629" s="454"/>
    </row>
    <row r="1630" spans="9:22" x14ac:dyDescent="0.25">
      <c r="I1630" s="453"/>
      <c r="J1630" s="453"/>
      <c r="K1630" s="453"/>
      <c r="N1630" s="453"/>
      <c r="U1630" s="454"/>
    </row>
    <row r="1631" spans="9:22" x14ac:dyDescent="0.25">
      <c r="I1631" s="453"/>
      <c r="J1631" s="453"/>
      <c r="K1631" s="453"/>
      <c r="N1631" s="453"/>
      <c r="U1631" s="454"/>
    </row>
    <row r="1632" spans="9:22" x14ac:dyDescent="0.25">
      <c r="I1632" s="453"/>
      <c r="J1632" s="453"/>
      <c r="K1632" s="453"/>
      <c r="N1632" s="453"/>
      <c r="U1632" s="454"/>
    </row>
    <row r="1633" spans="9:21" x14ac:dyDescent="0.25">
      <c r="I1633" s="453"/>
      <c r="J1633" s="453"/>
      <c r="K1633" s="453"/>
      <c r="N1633" s="453"/>
      <c r="U1633" s="454"/>
    </row>
    <row r="1634" spans="9:21" x14ac:dyDescent="0.25">
      <c r="I1634" s="453"/>
      <c r="J1634" s="453"/>
      <c r="K1634" s="453"/>
      <c r="N1634" s="453"/>
      <c r="U1634" s="454"/>
    </row>
    <row r="1635" spans="9:21" x14ac:dyDescent="0.25">
      <c r="I1635" s="453"/>
      <c r="J1635" s="453"/>
      <c r="K1635" s="453"/>
      <c r="N1635" s="453"/>
      <c r="U1635" s="454"/>
    </row>
    <row r="1636" spans="9:21" x14ac:dyDescent="0.25">
      <c r="I1636" s="453"/>
      <c r="J1636" s="453"/>
      <c r="K1636" s="453"/>
      <c r="N1636" s="453"/>
      <c r="U1636" s="454"/>
    </row>
    <row r="1637" spans="9:21" x14ac:dyDescent="0.25">
      <c r="I1637" s="453"/>
      <c r="J1637" s="453"/>
      <c r="K1637" s="453"/>
      <c r="N1637" s="453"/>
      <c r="U1637" s="454"/>
    </row>
    <row r="1638" spans="9:21" x14ac:dyDescent="0.25">
      <c r="I1638" s="453"/>
      <c r="J1638" s="453"/>
      <c r="K1638" s="453"/>
      <c r="N1638" s="453"/>
      <c r="U1638" s="454"/>
    </row>
    <row r="1639" spans="9:21" x14ac:dyDescent="0.25">
      <c r="I1639" s="453"/>
      <c r="J1639" s="453"/>
      <c r="K1639" s="453"/>
      <c r="N1639" s="453"/>
      <c r="U1639" s="454"/>
    </row>
    <row r="1640" spans="9:21" x14ac:dyDescent="0.25">
      <c r="I1640" s="453"/>
      <c r="J1640" s="453"/>
      <c r="K1640" s="453"/>
      <c r="N1640" s="453"/>
      <c r="U1640" s="454"/>
    </row>
    <row r="1641" spans="9:21" x14ac:dyDescent="0.25">
      <c r="I1641" s="453"/>
      <c r="J1641" s="453"/>
      <c r="K1641" s="453"/>
      <c r="N1641" s="453"/>
      <c r="U1641" s="454"/>
    </row>
    <row r="1642" spans="9:21" x14ac:dyDescent="0.25">
      <c r="I1642" s="453"/>
      <c r="J1642" s="453"/>
      <c r="K1642" s="453"/>
      <c r="N1642" s="453"/>
      <c r="U1642" s="454"/>
    </row>
    <row r="1643" spans="9:21" x14ac:dyDescent="0.25">
      <c r="I1643" s="453"/>
      <c r="J1643" s="453"/>
      <c r="K1643" s="453"/>
      <c r="N1643" s="453"/>
      <c r="U1643" s="454"/>
    </row>
    <row r="1644" spans="9:21" x14ac:dyDescent="0.25">
      <c r="I1644" s="453"/>
      <c r="J1644" s="453"/>
      <c r="K1644" s="453"/>
      <c r="N1644" s="453"/>
      <c r="U1644" s="454"/>
    </row>
    <row r="1645" spans="9:21" x14ac:dyDescent="0.25">
      <c r="I1645" s="453"/>
      <c r="J1645" s="453"/>
      <c r="K1645" s="453"/>
      <c r="N1645" s="453"/>
      <c r="U1645" s="454"/>
    </row>
    <row r="1646" spans="9:21" x14ac:dyDescent="0.25">
      <c r="I1646" s="453"/>
      <c r="J1646" s="453"/>
      <c r="K1646" s="453"/>
      <c r="N1646" s="453"/>
      <c r="U1646" s="454"/>
    </row>
    <row r="1647" spans="9:21" x14ac:dyDescent="0.25">
      <c r="I1647" s="453"/>
      <c r="J1647" s="453"/>
      <c r="K1647" s="453"/>
      <c r="N1647" s="453"/>
      <c r="U1647" s="454"/>
    </row>
    <row r="1648" spans="9:21" x14ac:dyDescent="0.25">
      <c r="I1648" s="453"/>
      <c r="J1648" s="453"/>
      <c r="K1648" s="453"/>
      <c r="N1648" s="453"/>
      <c r="U1648" s="454"/>
    </row>
    <row r="1649" spans="9:21" x14ac:dyDescent="0.25">
      <c r="I1649" s="453"/>
      <c r="J1649" s="453"/>
      <c r="K1649" s="453"/>
      <c r="N1649" s="453"/>
      <c r="U1649" s="454"/>
    </row>
    <row r="1650" spans="9:21" x14ac:dyDescent="0.25">
      <c r="I1650" s="453"/>
      <c r="J1650" s="453"/>
      <c r="K1650" s="453"/>
      <c r="N1650" s="453"/>
      <c r="U1650" s="454"/>
    </row>
    <row r="1651" spans="9:21" x14ac:dyDescent="0.25">
      <c r="I1651" s="453"/>
      <c r="J1651" s="453"/>
      <c r="K1651" s="453"/>
      <c r="N1651" s="453"/>
      <c r="U1651" s="454"/>
    </row>
    <row r="1652" spans="9:21" x14ac:dyDescent="0.25">
      <c r="I1652" s="453"/>
      <c r="J1652" s="453"/>
      <c r="K1652" s="453"/>
      <c r="N1652" s="453"/>
      <c r="U1652" s="454"/>
    </row>
    <row r="1653" spans="9:21" x14ac:dyDescent="0.25">
      <c r="I1653" s="453"/>
      <c r="J1653" s="453"/>
      <c r="K1653" s="453"/>
      <c r="N1653" s="453"/>
      <c r="U1653" s="454"/>
    </row>
    <row r="1654" spans="9:21" x14ac:dyDescent="0.25">
      <c r="I1654" s="453"/>
      <c r="J1654" s="453"/>
      <c r="K1654" s="453"/>
      <c r="N1654" s="453"/>
      <c r="U1654" s="454"/>
    </row>
    <row r="1655" spans="9:21" x14ac:dyDescent="0.25">
      <c r="I1655" s="453"/>
      <c r="J1655" s="453"/>
      <c r="K1655" s="453"/>
      <c r="N1655" s="453"/>
      <c r="U1655" s="454"/>
    </row>
    <row r="1656" spans="9:21" x14ac:dyDescent="0.25">
      <c r="I1656" s="453"/>
      <c r="J1656" s="453"/>
      <c r="K1656" s="453"/>
      <c r="N1656" s="453"/>
      <c r="U1656" s="454"/>
    </row>
    <row r="1657" spans="9:21" x14ac:dyDescent="0.25">
      <c r="I1657" s="453"/>
      <c r="J1657" s="453"/>
      <c r="K1657" s="453"/>
      <c r="N1657" s="453"/>
      <c r="U1657" s="454"/>
    </row>
    <row r="1658" spans="9:21" x14ac:dyDescent="0.25">
      <c r="I1658" s="453"/>
      <c r="J1658" s="453"/>
      <c r="K1658" s="453"/>
      <c r="N1658" s="453"/>
      <c r="U1658" s="454"/>
    </row>
    <row r="1659" spans="9:21" x14ac:dyDescent="0.25">
      <c r="I1659" s="453"/>
      <c r="J1659" s="453"/>
      <c r="K1659" s="453"/>
      <c r="N1659" s="453"/>
      <c r="U1659" s="454"/>
    </row>
    <row r="1660" spans="9:21" x14ac:dyDescent="0.25">
      <c r="I1660" s="453"/>
      <c r="J1660" s="453"/>
      <c r="K1660" s="453"/>
      <c r="N1660" s="453"/>
      <c r="U1660" s="454"/>
    </row>
    <row r="1661" spans="9:21" x14ac:dyDescent="0.25">
      <c r="I1661" s="453"/>
      <c r="J1661" s="453"/>
      <c r="K1661" s="453"/>
      <c r="N1661" s="453"/>
      <c r="U1661" s="454"/>
    </row>
    <row r="1662" spans="9:21" x14ac:dyDescent="0.25">
      <c r="I1662" s="453"/>
      <c r="J1662" s="453"/>
      <c r="K1662" s="453"/>
      <c r="N1662" s="453"/>
      <c r="U1662" s="454"/>
    </row>
    <row r="1663" spans="9:21" x14ac:dyDescent="0.25">
      <c r="I1663" s="453"/>
      <c r="J1663" s="453"/>
      <c r="K1663" s="453"/>
      <c r="N1663" s="453"/>
      <c r="U1663" s="454"/>
    </row>
    <row r="1664" spans="9:21" x14ac:dyDescent="0.25">
      <c r="I1664" s="453"/>
      <c r="J1664" s="453"/>
      <c r="K1664" s="453"/>
      <c r="N1664" s="453"/>
      <c r="U1664" s="454"/>
    </row>
    <row r="1665" spans="9:21" x14ac:dyDescent="0.25">
      <c r="I1665" s="453"/>
      <c r="J1665" s="453"/>
      <c r="K1665" s="453"/>
      <c r="N1665" s="453"/>
      <c r="U1665" s="454"/>
    </row>
    <row r="1666" spans="9:21" x14ac:dyDescent="0.25">
      <c r="I1666" s="453"/>
      <c r="J1666" s="453"/>
      <c r="K1666" s="453"/>
      <c r="N1666" s="453"/>
      <c r="U1666" s="454"/>
    </row>
    <row r="1667" spans="9:21" x14ac:dyDescent="0.25">
      <c r="I1667" s="453"/>
      <c r="J1667" s="453"/>
      <c r="K1667" s="453"/>
      <c r="N1667" s="453"/>
      <c r="U1667" s="454"/>
    </row>
    <row r="1668" spans="9:21" x14ac:dyDescent="0.25">
      <c r="I1668" s="453"/>
      <c r="J1668" s="453"/>
      <c r="K1668" s="453"/>
      <c r="N1668" s="453"/>
      <c r="U1668" s="454"/>
    </row>
    <row r="1669" spans="9:21" x14ac:dyDescent="0.25">
      <c r="I1669" s="453"/>
      <c r="J1669" s="453"/>
      <c r="K1669" s="453"/>
      <c r="N1669" s="453"/>
      <c r="U1669" s="454"/>
    </row>
    <row r="1670" spans="9:21" x14ac:dyDescent="0.25">
      <c r="I1670" s="453"/>
      <c r="J1670" s="453"/>
      <c r="K1670" s="453"/>
      <c r="N1670" s="453"/>
      <c r="U1670" s="454"/>
    </row>
    <row r="1671" spans="9:21" x14ac:dyDescent="0.25">
      <c r="I1671" s="453"/>
      <c r="J1671" s="453"/>
      <c r="K1671" s="453"/>
      <c r="N1671" s="453"/>
      <c r="U1671" s="454"/>
    </row>
    <row r="1672" spans="9:21" x14ac:dyDescent="0.25">
      <c r="I1672" s="453"/>
      <c r="J1672" s="453"/>
      <c r="K1672" s="453"/>
      <c r="N1672" s="453"/>
      <c r="U1672" s="454"/>
    </row>
    <row r="1673" spans="9:21" x14ac:dyDescent="0.25">
      <c r="I1673" s="453"/>
      <c r="J1673" s="453"/>
      <c r="K1673" s="453"/>
      <c r="N1673" s="453"/>
      <c r="U1673" s="454"/>
    </row>
    <row r="1674" spans="9:21" x14ac:dyDescent="0.25">
      <c r="I1674" s="453"/>
      <c r="J1674" s="453"/>
      <c r="K1674" s="453"/>
      <c r="N1674" s="453"/>
      <c r="U1674" s="454"/>
    </row>
    <row r="1675" spans="9:21" x14ac:dyDescent="0.25">
      <c r="I1675" s="453"/>
      <c r="J1675" s="453"/>
      <c r="K1675" s="453"/>
      <c r="N1675" s="453"/>
      <c r="U1675" s="454"/>
    </row>
    <row r="1676" spans="9:21" x14ac:dyDescent="0.25">
      <c r="I1676" s="453"/>
      <c r="J1676" s="453"/>
      <c r="K1676" s="453"/>
      <c r="N1676" s="453"/>
      <c r="U1676" s="454"/>
    </row>
    <row r="1677" spans="9:21" x14ac:dyDescent="0.25">
      <c r="I1677" s="453"/>
      <c r="J1677" s="453"/>
      <c r="K1677" s="453"/>
      <c r="N1677" s="453"/>
      <c r="U1677" s="454"/>
    </row>
    <row r="1678" spans="9:21" x14ac:dyDescent="0.25">
      <c r="I1678" s="453"/>
      <c r="J1678" s="453"/>
      <c r="K1678" s="453"/>
      <c r="N1678" s="453"/>
      <c r="U1678" s="454"/>
    </row>
    <row r="1679" spans="9:21" x14ac:dyDescent="0.25">
      <c r="I1679" s="453"/>
      <c r="J1679" s="453"/>
      <c r="K1679" s="453"/>
      <c r="N1679" s="453"/>
      <c r="U1679" s="454"/>
    </row>
    <row r="1680" spans="9:21" x14ac:dyDescent="0.25">
      <c r="I1680" s="453"/>
      <c r="J1680" s="453"/>
      <c r="K1680" s="453"/>
      <c r="N1680" s="453"/>
      <c r="U1680" s="454"/>
    </row>
    <row r="1681" spans="9:21" x14ac:dyDescent="0.25">
      <c r="I1681" s="453"/>
      <c r="J1681" s="453"/>
      <c r="K1681" s="453"/>
      <c r="N1681" s="453"/>
      <c r="U1681" s="454"/>
    </row>
    <row r="1682" spans="9:21" x14ac:dyDescent="0.25">
      <c r="I1682" s="453"/>
      <c r="J1682" s="453"/>
      <c r="K1682" s="453"/>
      <c r="N1682" s="453"/>
      <c r="U1682" s="454"/>
    </row>
    <row r="1683" spans="9:21" x14ac:dyDescent="0.25">
      <c r="I1683" s="453"/>
      <c r="J1683" s="453"/>
      <c r="K1683" s="453"/>
      <c r="N1683" s="453"/>
      <c r="U1683" s="454"/>
    </row>
    <row r="1684" spans="9:21" x14ac:dyDescent="0.25">
      <c r="I1684" s="453"/>
      <c r="J1684" s="453"/>
      <c r="K1684" s="453"/>
      <c r="N1684" s="453"/>
      <c r="U1684" s="454"/>
    </row>
    <row r="1685" spans="9:21" x14ac:dyDescent="0.25">
      <c r="I1685" s="453"/>
      <c r="J1685" s="453"/>
      <c r="K1685" s="453"/>
      <c r="N1685" s="453"/>
      <c r="U1685" s="454"/>
    </row>
    <row r="1686" spans="9:21" x14ac:dyDescent="0.25">
      <c r="I1686" s="453"/>
      <c r="J1686" s="453"/>
      <c r="K1686" s="453"/>
      <c r="N1686" s="453"/>
      <c r="U1686" s="454"/>
    </row>
    <row r="1687" spans="9:21" x14ac:dyDescent="0.25">
      <c r="I1687" s="453"/>
      <c r="J1687" s="453"/>
      <c r="K1687" s="453"/>
      <c r="N1687" s="453"/>
      <c r="U1687" s="454"/>
    </row>
    <row r="1688" spans="9:21" x14ac:dyDescent="0.25">
      <c r="I1688" s="453"/>
      <c r="J1688" s="453"/>
      <c r="K1688" s="453"/>
      <c r="N1688" s="453"/>
      <c r="U1688" s="454"/>
    </row>
    <row r="1689" spans="9:21" x14ac:dyDescent="0.25">
      <c r="I1689" s="453"/>
      <c r="J1689" s="453"/>
      <c r="K1689" s="453"/>
      <c r="N1689" s="453"/>
      <c r="U1689" s="454"/>
    </row>
    <row r="1690" spans="9:21" x14ac:dyDescent="0.25">
      <c r="I1690" s="453"/>
      <c r="J1690" s="453"/>
      <c r="K1690" s="453"/>
      <c r="N1690" s="453"/>
      <c r="U1690" s="454"/>
    </row>
    <row r="1691" spans="9:21" x14ac:dyDescent="0.25">
      <c r="I1691" s="453"/>
      <c r="J1691" s="453"/>
      <c r="K1691" s="453"/>
      <c r="N1691" s="453"/>
      <c r="U1691" s="454"/>
    </row>
    <row r="1692" spans="9:21" x14ac:dyDescent="0.25">
      <c r="I1692" s="453"/>
      <c r="J1692" s="453"/>
      <c r="K1692" s="453"/>
      <c r="N1692" s="453"/>
      <c r="U1692" s="454"/>
    </row>
    <row r="1693" spans="9:21" x14ac:dyDescent="0.25">
      <c r="I1693" s="453"/>
      <c r="J1693" s="453"/>
      <c r="K1693" s="453"/>
      <c r="N1693" s="453"/>
      <c r="U1693" s="454"/>
    </row>
    <row r="1694" spans="9:21" x14ac:dyDescent="0.25">
      <c r="I1694" s="453"/>
      <c r="J1694" s="453"/>
      <c r="K1694" s="453"/>
      <c r="N1694" s="453"/>
      <c r="U1694" s="454"/>
    </row>
    <row r="1695" spans="9:21" x14ac:dyDescent="0.25">
      <c r="I1695" s="453"/>
      <c r="J1695" s="453"/>
      <c r="K1695" s="453"/>
      <c r="N1695" s="453"/>
      <c r="U1695" s="454"/>
    </row>
    <row r="1696" spans="9:21" x14ac:dyDescent="0.25">
      <c r="I1696" s="453"/>
      <c r="J1696" s="453"/>
      <c r="K1696" s="453"/>
      <c r="N1696" s="453"/>
      <c r="U1696" s="454"/>
    </row>
    <row r="1697" spans="9:21" x14ac:dyDescent="0.25">
      <c r="I1697" s="453"/>
      <c r="J1697" s="453"/>
      <c r="K1697" s="453"/>
      <c r="N1697" s="453"/>
      <c r="U1697" s="454"/>
    </row>
    <row r="1698" spans="9:21" x14ac:dyDescent="0.25">
      <c r="I1698" s="453"/>
      <c r="J1698" s="453"/>
      <c r="K1698" s="453"/>
      <c r="N1698" s="453"/>
      <c r="U1698" s="454"/>
    </row>
    <row r="1699" spans="9:21" x14ac:dyDescent="0.25">
      <c r="I1699" s="453"/>
      <c r="J1699" s="453"/>
      <c r="K1699" s="453"/>
      <c r="N1699" s="453"/>
      <c r="U1699" s="454"/>
    </row>
    <row r="1700" spans="9:21" x14ac:dyDescent="0.25">
      <c r="I1700" s="453"/>
      <c r="J1700" s="453"/>
      <c r="K1700" s="453"/>
      <c r="N1700" s="453"/>
      <c r="U1700" s="454"/>
    </row>
    <row r="1701" spans="9:21" x14ac:dyDescent="0.25">
      <c r="I1701" s="453"/>
      <c r="J1701" s="453"/>
      <c r="K1701" s="453"/>
      <c r="N1701" s="453"/>
      <c r="U1701" s="454"/>
    </row>
    <row r="1702" spans="9:21" x14ac:dyDescent="0.25">
      <c r="I1702" s="453"/>
      <c r="J1702" s="453"/>
      <c r="K1702" s="453"/>
      <c r="N1702" s="453"/>
      <c r="U1702" s="454"/>
    </row>
    <row r="1703" spans="9:21" x14ac:dyDescent="0.25">
      <c r="I1703" s="453"/>
      <c r="J1703" s="453"/>
      <c r="K1703" s="453"/>
      <c r="N1703" s="453"/>
      <c r="U1703" s="454"/>
    </row>
    <row r="1704" spans="9:21" x14ac:dyDescent="0.25">
      <c r="I1704" s="453"/>
      <c r="J1704" s="453"/>
      <c r="K1704" s="453"/>
      <c r="N1704" s="453"/>
      <c r="U1704" s="454"/>
    </row>
    <row r="1705" spans="9:21" x14ac:dyDescent="0.25">
      <c r="I1705" s="453"/>
      <c r="J1705" s="453"/>
      <c r="K1705" s="453"/>
      <c r="N1705" s="453"/>
      <c r="U1705" s="454"/>
    </row>
    <row r="1706" spans="9:21" x14ac:dyDescent="0.25">
      <c r="I1706" s="453"/>
      <c r="J1706" s="453"/>
      <c r="K1706" s="453"/>
      <c r="N1706" s="453"/>
      <c r="U1706" s="454"/>
    </row>
    <row r="1707" spans="9:21" x14ac:dyDescent="0.25">
      <c r="I1707" s="453"/>
      <c r="J1707" s="453"/>
      <c r="K1707" s="453"/>
      <c r="N1707" s="453"/>
      <c r="U1707" s="454"/>
    </row>
    <row r="1708" spans="9:21" x14ac:dyDescent="0.25">
      <c r="I1708" s="453"/>
      <c r="J1708" s="453"/>
      <c r="K1708" s="453"/>
      <c r="N1708" s="453"/>
      <c r="U1708" s="454"/>
    </row>
    <row r="1709" spans="9:21" x14ac:dyDescent="0.25">
      <c r="I1709" s="453"/>
      <c r="J1709" s="453"/>
      <c r="K1709" s="453"/>
      <c r="N1709" s="453"/>
      <c r="U1709" s="454"/>
    </row>
    <row r="1710" spans="9:21" x14ac:dyDescent="0.25">
      <c r="I1710" s="453"/>
      <c r="J1710" s="453"/>
      <c r="K1710" s="453"/>
      <c r="N1710" s="453"/>
      <c r="U1710" s="454"/>
    </row>
    <row r="1711" spans="9:21" x14ac:dyDescent="0.25">
      <c r="I1711" s="453"/>
      <c r="J1711" s="453"/>
      <c r="K1711" s="453"/>
      <c r="N1711" s="453"/>
      <c r="U1711" s="454"/>
    </row>
    <row r="1712" spans="9:21" x14ac:dyDescent="0.25">
      <c r="I1712" s="453"/>
      <c r="J1712" s="453"/>
      <c r="K1712" s="453"/>
      <c r="N1712" s="453"/>
      <c r="U1712" s="454"/>
    </row>
    <row r="1713" spans="9:21" x14ac:dyDescent="0.25">
      <c r="I1713" s="453"/>
      <c r="J1713" s="453"/>
      <c r="K1713" s="453"/>
      <c r="N1713" s="453"/>
      <c r="U1713" s="454"/>
    </row>
    <row r="1714" spans="9:21" x14ac:dyDescent="0.25">
      <c r="I1714" s="453"/>
      <c r="J1714" s="453"/>
      <c r="K1714" s="453"/>
      <c r="N1714" s="453"/>
      <c r="U1714" s="454"/>
    </row>
    <row r="1715" spans="9:21" x14ac:dyDescent="0.25">
      <c r="I1715" s="453"/>
      <c r="J1715" s="453"/>
      <c r="K1715" s="453"/>
      <c r="N1715" s="453"/>
      <c r="U1715" s="454"/>
    </row>
    <row r="1716" spans="9:21" x14ac:dyDescent="0.25">
      <c r="I1716" s="453"/>
      <c r="J1716" s="453"/>
      <c r="K1716" s="453"/>
      <c r="N1716" s="453"/>
      <c r="U1716" s="454"/>
    </row>
    <row r="1717" spans="9:21" x14ac:dyDescent="0.25">
      <c r="I1717" s="453"/>
      <c r="J1717" s="453"/>
      <c r="K1717" s="453"/>
      <c r="N1717" s="453"/>
      <c r="U1717" s="454"/>
    </row>
    <row r="1718" spans="9:21" x14ac:dyDescent="0.25">
      <c r="I1718" s="453"/>
      <c r="J1718" s="453"/>
      <c r="K1718" s="453"/>
      <c r="N1718" s="453"/>
      <c r="U1718" s="454"/>
    </row>
    <row r="1719" spans="9:21" x14ac:dyDescent="0.25">
      <c r="I1719" s="453"/>
      <c r="J1719" s="453"/>
      <c r="K1719" s="453"/>
      <c r="N1719" s="453"/>
      <c r="U1719" s="454"/>
    </row>
    <row r="1720" spans="9:21" x14ac:dyDescent="0.25">
      <c r="I1720" s="453"/>
      <c r="J1720" s="453"/>
      <c r="K1720" s="453"/>
      <c r="N1720" s="453"/>
      <c r="U1720" s="454"/>
    </row>
    <row r="1721" spans="9:21" x14ac:dyDescent="0.25">
      <c r="I1721" s="453"/>
      <c r="J1721" s="453"/>
      <c r="K1721" s="453"/>
      <c r="N1721" s="453"/>
      <c r="U1721" s="454"/>
    </row>
    <row r="1722" spans="9:21" x14ac:dyDescent="0.25">
      <c r="I1722" s="453"/>
      <c r="J1722" s="453"/>
      <c r="K1722" s="453"/>
      <c r="N1722" s="453"/>
      <c r="U1722" s="454"/>
    </row>
    <row r="1723" spans="9:21" x14ac:dyDescent="0.25">
      <c r="I1723" s="453"/>
      <c r="J1723" s="453"/>
      <c r="K1723" s="453"/>
      <c r="N1723" s="453"/>
      <c r="U1723" s="454"/>
    </row>
    <row r="1724" spans="9:21" x14ac:dyDescent="0.25">
      <c r="I1724" s="453"/>
      <c r="J1724" s="453"/>
      <c r="K1724" s="453"/>
      <c r="N1724" s="453"/>
      <c r="U1724" s="454"/>
    </row>
    <row r="1725" spans="9:21" x14ac:dyDescent="0.25">
      <c r="I1725" s="453"/>
      <c r="J1725" s="453"/>
      <c r="K1725" s="453"/>
      <c r="N1725" s="453"/>
      <c r="U1725" s="454"/>
    </row>
    <row r="1726" spans="9:21" x14ac:dyDescent="0.25">
      <c r="I1726" s="453"/>
      <c r="J1726" s="453"/>
      <c r="K1726" s="453"/>
      <c r="N1726" s="453"/>
      <c r="U1726" s="454"/>
    </row>
    <row r="1727" spans="9:21" x14ac:dyDescent="0.25">
      <c r="I1727" s="453"/>
      <c r="J1727" s="453"/>
      <c r="K1727" s="453"/>
      <c r="N1727" s="453"/>
      <c r="U1727" s="454"/>
    </row>
    <row r="1728" spans="9:21" x14ac:dyDescent="0.25">
      <c r="I1728" s="453"/>
      <c r="J1728" s="453"/>
      <c r="K1728" s="453"/>
      <c r="N1728" s="453"/>
      <c r="U1728" s="454"/>
    </row>
    <row r="1729" spans="9:21" x14ac:dyDescent="0.25">
      <c r="I1729" s="453"/>
      <c r="J1729" s="453"/>
      <c r="K1729" s="453"/>
      <c r="N1729" s="453"/>
      <c r="U1729" s="454"/>
    </row>
    <row r="1730" spans="9:21" x14ac:dyDescent="0.25">
      <c r="I1730" s="453"/>
      <c r="J1730" s="453"/>
      <c r="K1730" s="453"/>
      <c r="N1730" s="453"/>
      <c r="U1730" s="454"/>
    </row>
    <row r="1731" spans="9:21" x14ac:dyDescent="0.25">
      <c r="I1731" s="453"/>
      <c r="J1731" s="453"/>
      <c r="K1731" s="453"/>
      <c r="N1731" s="453"/>
      <c r="U1731" s="454"/>
    </row>
    <row r="1732" spans="9:21" x14ac:dyDescent="0.25">
      <c r="I1732" s="453"/>
      <c r="J1732" s="453"/>
      <c r="K1732" s="453"/>
      <c r="N1732" s="453"/>
      <c r="U1732" s="454"/>
    </row>
    <row r="1733" spans="9:21" x14ac:dyDescent="0.25">
      <c r="I1733" s="453"/>
      <c r="J1733" s="453"/>
      <c r="K1733" s="453"/>
      <c r="N1733" s="453"/>
      <c r="U1733" s="454"/>
    </row>
    <row r="1734" spans="9:21" x14ac:dyDescent="0.25">
      <c r="I1734" s="453"/>
      <c r="J1734" s="453"/>
      <c r="K1734" s="453"/>
      <c r="N1734" s="453"/>
      <c r="U1734" s="454"/>
    </row>
    <row r="1735" spans="9:21" x14ac:dyDescent="0.25">
      <c r="I1735" s="453"/>
      <c r="J1735" s="453"/>
      <c r="K1735" s="453"/>
      <c r="N1735" s="453"/>
      <c r="U1735" s="454"/>
    </row>
    <row r="1736" spans="9:21" x14ac:dyDescent="0.25">
      <c r="I1736" s="453"/>
      <c r="J1736" s="453"/>
      <c r="K1736" s="453"/>
      <c r="N1736" s="453"/>
      <c r="U1736" s="454"/>
    </row>
    <row r="1737" spans="9:21" x14ac:dyDescent="0.25">
      <c r="I1737" s="453"/>
      <c r="J1737" s="453"/>
      <c r="K1737" s="453"/>
      <c r="N1737" s="453"/>
      <c r="U1737" s="454"/>
    </row>
    <row r="1738" spans="9:21" x14ac:dyDescent="0.25">
      <c r="I1738" s="453"/>
      <c r="J1738" s="453"/>
      <c r="K1738" s="453"/>
      <c r="N1738" s="453"/>
      <c r="U1738" s="454"/>
    </row>
    <row r="1739" spans="9:21" x14ac:dyDescent="0.25">
      <c r="I1739" s="453"/>
      <c r="J1739" s="453"/>
      <c r="K1739" s="453"/>
      <c r="N1739" s="453"/>
      <c r="U1739" s="454"/>
    </row>
    <row r="1740" spans="9:21" x14ac:dyDescent="0.25">
      <c r="I1740" s="453"/>
      <c r="J1740" s="453"/>
      <c r="K1740" s="453"/>
      <c r="N1740" s="453"/>
      <c r="U1740" s="454"/>
    </row>
    <row r="1741" spans="9:21" x14ac:dyDescent="0.25">
      <c r="I1741" s="453"/>
      <c r="J1741" s="453"/>
      <c r="K1741" s="453"/>
      <c r="N1741" s="453"/>
      <c r="U1741" s="454"/>
    </row>
    <row r="1742" spans="9:21" x14ac:dyDescent="0.25">
      <c r="I1742" s="453"/>
      <c r="J1742" s="453"/>
      <c r="K1742" s="453"/>
      <c r="N1742" s="453"/>
      <c r="U1742" s="454"/>
    </row>
    <row r="1743" spans="9:21" x14ac:dyDescent="0.25">
      <c r="I1743" s="453"/>
      <c r="J1743" s="453"/>
      <c r="K1743" s="453"/>
      <c r="N1743" s="453"/>
      <c r="U1743" s="454"/>
    </row>
    <row r="1744" spans="9:21" x14ac:dyDescent="0.25">
      <c r="I1744" s="453"/>
      <c r="J1744" s="453"/>
      <c r="K1744" s="453"/>
      <c r="N1744" s="453"/>
      <c r="U1744" s="454"/>
    </row>
    <row r="1745" spans="9:21" x14ac:dyDescent="0.25">
      <c r="I1745" s="453"/>
      <c r="J1745" s="453"/>
      <c r="K1745" s="453"/>
      <c r="N1745" s="453"/>
      <c r="U1745" s="454"/>
    </row>
    <row r="1746" spans="9:21" x14ac:dyDescent="0.25">
      <c r="I1746" s="453"/>
      <c r="J1746" s="453"/>
      <c r="K1746" s="453"/>
      <c r="N1746" s="453"/>
      <c r="U1746" s="454"/>
    </row>
    <row r="1747" spans="9:21" x14ac:dyDescent="0.25">
      <c r="I1747" s="453"/>
      <c r="J1747" s="453"/>
      <c r="K1747" s="453"/>
      <c r="N1747" s="453"/>
      <c r="U1747" s="454"/>
    </row>
    <row r="1748" spans="9:21" x14ac:dyDescent="0.25">
      <c r="I1748" s="453"/>
      <c r="J1748" s="453"/>
      <c r="K1748" s="453"/>
      <c r="N1748" s="453"/>
      <c r="U1748" s="454"/>
    </row>
    <row r="1749" spans="9:21" x14ac:dyDescent="0.25">
      <c r="I1749" s="453"/>
      <c r="J1749" s="453"/>
      <c r="K1749" s="453"/>
      <c r="N1749" s="453"/>
      <c r="U1749" s="454"/>
    </row>
    <row r="1750" spans="9:21" x14ac:dyDescent="0.25">
      <c r="I1750" s="453"/>
      <c r="J1750" s="453"/>
      <c r="K1750" s="453"/>
      <c r="N1750" s="453"/>
      <c r="U1750" s="454"/>
    </row>
    <row r="1751" spans="9:21" x14ac:dyDescent="0.25">
      <c r="I1751" s="453"/>
      <c r="J1751" s="453"/>
      <c r="K1751" s="453"/>
      <c r="N1751" s="453"/>
      <c r="U1751" s="454"/>
    </row>
    <row r="1752" spans="9:21" x14ac:dyDescent="0.25">
      <c r="I1752" s="453"/>
      <c r="J1752" s="453"/>
      <c r="K1752" s="453"/>
      <c r="N1752" s="453"/>
      <c r="U1752" s="454"/>
    </row>
    <row r="1753" spans="9:21" x14ac:dyDescent="0.25">
      <c r="I1753" s="453"/>
      <c r="J1753" s="453"/>
      <c r="K1753" s="453"/>
      <c r="N1753" s="453"/>
      <c r="U1753" s="454"/>
    </row>
    <row r="1754" spans="9:21" x14ac:dyDescent="0.25">
      <c r="I1754" s="453"/>
      <c r="J1754" s="453"/>
      <c r="K1754" s="453"/>
      <c r="N1754" s="453"/>
      <c r="U1754" s="454"/>
    </row>
    <row r="1755" spans="9:21" x14ac:dyDescent="0.25">
      <c r="I1755" s="453"/>
      <c r="J1755" s="453"/>
      <c r="K1755" s="453"/>
      <c r="N1755" s="453"/>
      <c r="U1755" s="454"/>
    </row>
    <row r="1756" spans="9:21" x14ac:dyDescent="0.25">
      <c r="I1756" s="453"/>
      <c r="J1756" s="453"/>
      <c r="K1756" s="453"/>
      <c r="N1756" s="453"/>
      <c r="U1756" s="454"/>
    </row>
    <row r="1757" spans="9:21" x14ac:dyDescent="0.25">
      <c r="I1757" s="453"/>
      <c r="J1757" s="453"/>
      <c r="K1757" s="453"/>
      <c r="N1757" s="453"/>
      <c r="U1757" s="454"/>
    </row>
    <row r="1758" spans="9:21" x14ac:dyDescent="0.25">
      <c r="I1758" s="453"/>
      <c r="J1758" s="453"/>
      <c r="K1758" s="453"/>
      <c r="N1758" s="453"/>
      <c r="U1758" s="454"/>
    </row>
    <row r="1759" spans="9:21" x14ac:dyDescent="0.25">
      <c r="I1759" s="453"/>
      <c r="J1759" s="453"/>
      <c r="K1759" s="453"/>
      <c r="N1759" s="453"/>
      <c r="U1759" s="454"/>
    </row>
    <row r="1760" spans="9:21" x14ac:dyDescent="0.25">
      <c r="I1760" s="453"/>
      <c r="J1760" s="453"/>
      <c r="K1760" s="453"/>
      <c r="N1760" s="453"/>
      <c r="U1760" s="454"/>
    </row>
    <row r="1761" spans="9:21" x14ac:dyDescent="0.25">
      <c r="I1761" s="453"/>
      <c r="J1761" s="453"/>
      <c r="K1761" s="453"/>
      <c r="N1761" s="453"/>
      <c r="U1761" s="454"/>
    </row>
    <row r="1762" spans="9:21" x14ac:dyDescent="0.25">
      <c r="I1762" s="453"/>
      <c r="J1762" s="453"/>
      <c r="K1762" s="453"/>
      <c r="N1762" s="453"/>
      <c r="U1762" s="454"/>
    </row>
    <row r="1763" spans="9:21" x14ac:dyDescent="0.25">
      <c r="I1763" s="453"/>
      <c r="J1763" s="453"/>
      <c r="K1763" s="453"/>
      <c r="N1763" s="453"/>
      <c r="U1763" s="454"/>
    </row>
    <row r="1764" spans="9:21" x14ac:dyDescent="0.25">
      <c r="I1764" s="453"/>
      <c r="J1764" s="453"/>
      <c r="K1764" s="453"/>
      <c r="N1764" s="453"/>
      <c r="U1764" s="454"/>
    </row>
    <row r="1765" spans="9:21" x14ac:dyDescent="0.25">
      <c r="I1765" s="453"/>
      <c r="J1765" s="453"/>
      <c r="K1765" s="453"/>
      <c r="N1765" s="453"/>
      <c r="U1765" s="454"/>
    </row>
    <row r="1766" spans="9:21" x14ac:dyDescent="0.25">
      <c r="I1766" s="453"/>
      <c r="J1766" s="453"/>
      <c r="K1766" s="453"/>
      <c r="N1766" s="453"/>
      <c r="U1766" s="454"/>
    </row>
    <row r="1767" spans="9:21" x14ac:dyDescent="0.25">
      <c r="I1767" s="453"/>
      <c r="J1767" s="453"/>
      <c r="K1767" s="453"/>
      <c r="N1767" s="453"/>
      <c r="U1767" s="454"/>
    </row>
    <row r="1768" spans="9:21" x14ac:dyDescent="0.25">
      <c r="I1768" s="453"/>
      <c r="J1768" s="453"/>
      <c r="K1768" s="453"/>
      <c r="N1768" s="453"/>
      <c r="U1768" s="454"/>
    </row>
    <row r="1769" spans="9:21" x14ac:dyDescent="0.25">
      <c r="I1769" s="453"/>
      <c r="J1769" s="453"/>
      <c r="K1769" s="453"/>
      <c r="N1769" s="453"/>
      <c r="U1769" s="454"/>
    </row>
    <row r="1770" spans="9:21" x14ac:dyDescent="0.25">
      <c r="I1770" s="453"/>
      <c r="J1770" s="453"/>
      <c r="K1770" s="453"/>
      <c r="N1770" s="453"/>
      <c r="U1770" s="454"/>
    </row>
    <row r="1771" spans="9:21" x14ac:dyDescent="0.25">
      <c r="I1771" s="453"/>
      <c r="J1771" s="453"/>
      <c r="K1771" s="453"/>
      <c r="N1771" s="453"/>
      <c r="U1771" s="454"/>
    </row>
    <row r="1772" spans="9:21" x14ac:dyDescent="0.25">
      <c r="I1772" s="453"/>
      <c r="J1772" s="453"/>
      <c r="K1772" s="453"/>
      <c r="N1772" s="453"/>
      <c r="U1772" s="454"/>
    </row>
    <row r="1773" spans="9:21" x14ac:dyDescent="0.25">
      <c r="I1773" s="453"/>
      <c r="J1773" s="453"/>
      <c r="K1773" s="453"/>
      <c r="N1773" s="453"/>
      <c r="U1773" s="454"/>
    </row>
    <row r="1774" spans="9:21" x14ac:dyDescent="0.25">
      <c r="I1774" s="453"/>
      <c r="J1774" s="453"/>
      <c r="K1774" s="453"/>
      <c r="N1774" s="453"/>
      <c r="U1774" s="454"/>
    </row>
    <row r="1775" spans="9:21" x14ac:dyDescent="0.25">
      <c r="I1775" s="453"/>
      <c r="J1775" s="453"/>
      <c r="K1775" s="453"/>
      <c r="N1775" s="453"/>
      <c r="U1775" s="454"/>
    </row>
    <row r="1776" spans="9:21" x14ac:dyDescent="0.25">
      <c r="I1776" s="453"/>
      <c r="J1776" s="453"/>
      <c r="K1776" s="453"/>
      <c r="N1776" s="453"/>
      <c r="U1776" s="454"/>
    </row>
    <row r="1777" spans="9:21" x14ac:dyDescent="0.25">
      <c r="I1777" s="453"/>
      <c r="J1777" s="453"/>
      <c r="K1777" s="453"/>
      <c r="N1777" s="453"/>
      <c r="U1777" s="454"/>
    </row>
    <row r="1778" spans="9:21" x14ac:dyDescent="0.25">
      <c r="I1778" s="453"/>
      <c r="J1778" s="453"/>
      <c r="K1778" s="453"/>
      <c r="N1778" s="453"/>
      <c r="U1778" s="454"/>
    </row>
    <row r="1779" spans="9:21" x14ac:dyDescent="0.25">
      <c r="I1779" s="453"/>
      <c r="J1779" s="453"/>
      <c r="K1779" s="453"/>
      <c r="N1779" s="453"/>
      <c r="U1779" s="454"/>
    </row>
    <row r="1780" spans="9:21" x14ac:dyDescent="0.25">
      <c r="I1780" s="453"/>
      <c r="J1780" s="453"/>
      <c r="K1780" s="453"/>
      <c r="N1780" s="453"/>
      <c r="U1780" s="454"/>
    </row>
    <row r="1781" spans="9:21" x14ac:dyDescent="0.25">
      <c r="I1781" s="453"/>
      <c r="J1781" s="453"/>
      <c r="K1781" s="453"/>
      <c r="N1781" s="453"/>
      <c r="U1781" s="454"/>
    </row>
    <row r="1782" spans="9:21" x14ac:dyDescent="0.25">
      <c r="I1782" s="453"/>
      <c r="J1782" s="453"/>
      <c r="K1782" s="453"/>
      <c r="N1782" s="453"/>
      <c r="U1782" s="454"/>
    </row>
    <row r="1783" spans="9:21" x14ac:dyDescent="0.25">
      <c r="I1783" s="453"/>
      <c r="J1783" s="453"/>
      <c r="K1783" s="453"/>
      <c r="N1783" s="453"/>
      <c r="U1783" s="454"/>
    </row>
    <row r="1784" spans="9:21" x14ac:dyDescent="0.25">
      <c r="I1784" s="453"/>
      <c r="J1784" s="453"/>
      <c r="K1784" s="453"/>
      <c r="N1784" s="453"/>
      <c r="U1784" s="454"/>
    </row>
    <row r="1785" spans="9:21" x14ac:dyDescent="0.25">
      <c r="I1785" s="453"/>
      <c r="J1785" s="453"/>
      <c r="K1785" s="453"/>
      <c r="N1785" s="453"/>
      <c r="U1785" s="454"/>
    </row>
    <row r="1786" spans="9:21" x14ac:dyDescent="0.25">
      <c r="I1786" s="453"/>
      <c r="J1786" s="453"/>
      <c r="K1786" s="453"/>
      <c r="N1786" s="453"/>
      <c r="U1786" s="454"/>
    </row>
    <row r="1787" spans="9:21" x14ac:dyDescent="0.25">
      <c r="I1787" s="453"/>
      <c r="J1787" s="453"/>
      <c r="K1787" s="453"/>
      <c r="N1787" s="453"/>
      <c r="U1787" s="454"/>
    </row>
  </sheetData>
  <sheetProtection formatCells="0" formatColumns="0" formatRows="0"/>
  <autoFilter ref="A24:Z1062"/>
  <customSheetViews>
    <customSheetView guid="{5495ECAE-4783-411D-818A-D8EDBC82D2AC}" scale="60" showAutoFilter="1" topLeftCell="A871">
      <selection activeCell="A895" sqref="A895"/>
      <pageMargins left="0.25" right="0.25" top="0.75" bottom="0.75" header="0.3" footer="0.3"/>
      <pageSetup orientation="landscape" r:id="rId1"/>
      <autoFilter ref="A24:Z906"/>
    </customSheetView>
    <customSheetView guid="{99C96E53-20B8-4C39-B2E0-60BB02E5589C}" scale="60" showAutoFilter="1" topLeftCell="A325">
      <selection activeCell="E18" sqref="E18"/>
      <pageMargins left="0.25" right="0.25" top="0.75" bottom="0.75" header="0.3" footer="0.3"/>
      <pageSetup orientation="landscape" r:id="rId2"/>
      <autoFilter ref="A24:Z906"/>
    </customSheetView>
    <customSheetView guid="{8FCB8EB8-4FC2-40FD-A64A-15756752189C}" scale="60" showAutoFilter="1">
      <selection activeCell="E18" sqref="E18"/>
      <pageMargins left="0.25" right="0.25" top="0.75" bottom="0.75" header="0.3" footer="0.3"/>
      <pageSetup orientation="landscape" r:id="rId3"/>
      <autoFilter ref="A24:Z906"/>
    </customSheetView>
    <customSheetView guid="{D0527416-56DA-471C-B239-7844AAE5BBF2}" scale="60" showAutoFilter="1" topLeftCell="A858">
      <selection activeCell="M899" sqref="M899"/>
      <pageMargins left="0.25" right="0.25" top="0.75" bottom="0.75" header="0.3" footer="0.3"/>
      <pageSetup orientation="landscape" r:id="rId4"/>
      <autoFilter ref="A24:Z906"/>
    </customSheetView>
    <customSheetView guid="{D2AF4B55-6288-4404-BDA4-57667A3D222B}" scale="60" showAutoFilter="1" topLeftCell="I831">
      <selection activeCell="U826" sqref="U826:U895"/>
      <pageMargins left="0.25" right="0.25" top="0.75" bottom="0.75" header="0.3" footer="0.3"/>
      <pageSetup orientation="landscape" r:id="rId5"/>
      <autoFilter ref="A24:Z906"/>
    </customSheetView>
    <customSheetView guid="{F121DFDB-F7EE-4DC0-9C56-78F12606351C}" scale="60" showAutoFilter="1" topLeftCell="A834">
      <selection activeCell="W826" sqref="W826:W901"/>
      <pageMargins left="0.25" right="0.25" top="0.75" bottom="0.75" header="0.3" footer="0.3"/>
      <pageSetup orientation="landscape" r:id="rId6"/>
      <autoFilter ref="A24:Z912"/>
    </customSheetView>
    <customSheetView guid="{408714B3-C490-4A0A-9E6B-4A6408ECE2F9}" scale="60" filter="1" showAutoFilter="1" hiddenColumns="1" topLeftCell="B1">
      <selection activeCell="F294" sqref="F294"/>
      <pageMargins left="0.25" right="0.25" top="0.75" bottom="0.75" header="0.3" footer="0.3"/>
      <pageSetup orientation="landscape" r:id="rId7"/>
      <autoFilter ref="A24:Z770">
        <filterColumn colId="24">
          <filters>
            <filter val="RRI Letter"/>
          </filters>
        </filterColumn>
      </autoFilter>
    </customSheetView>
    <customSheetView guid="{B54B3B29-DBE5-4E05-B57A-733E861AD3D8}" scale="60" filter="1" showAutoFilter="1" hiddenColumns="1" topLeftCell="B1">
      <selection activeCell="F294" sqref="F294"/>
      <pageMargins left="0.25" right="0.25" top="0.75" bottom="0.75" header="0.3" footer="0.3"/>
      <pageSetup orientation="landscape" r:id="rId8"/>
      <autoFilter ref="A24:Z770">
        <filterColumn colId="24">
          <filters>
            <filter val="RRI Letter"/>
          </filters>
        </filterColumn>
      </autoFilter>
    </customSheetView>
    <customSheetView guid="{15204AAF-F8D6-4F5C-B779-8142D767886E}" scale="60" showAutoFilter="1">
      <selection activeCell="D15" sqref="D15"/>
      <pageMargins left="0.25" right="0.25" top="0.75" bottom="0.75" header="0.3" footer="0.3"/>
      <pageSetup orientation="landscape" r:id="rId9"/>
      <autoFilter ref="A22:Z418"/>
    </customSheetView>
    <customSheetView guid="{8B59E16A-52F3-478D-8070-E07F285B6736}" scale="60" showAutoFilter="1">
      <selection activeCell="D15" sqref="D15"/>
      <pageMargins left="0.25" right="0.25" top="0.75" bottom="0.75" header="0.3" footer="0.3"/>
      <pageSetup orientation="landscape" r:id="rId10"/>
      <autoFilter ref="A22:Z418"/>
    </customSheetView>
    <customSheetView guid="{E86B1091-79BC-4885-BAD8-FD89DD72A1A1}" scale="80" showAutoFilter="1">
      <selection activeCell="C14" sqref="C14"/>
      <pageMargins left="0.25" right="0.25" top="0.75" bottom="0.75" header="0.3" footer="0.3"/>
      <pageSetup orientation="landscape" r:id="rId11"/>
      <autoFilter ref="A22:Z281"/>
    </customSheetView>
    <customSheetView guid="{E948BCE7-2060-41BB-8D33-622594444302}" scale="80" showAutoFilter="1" topLeftCell="A34">
      <selection activeCell="E17" sqref="E17"/>
      <pageMargins left="0.25" right="0.25" top="0.75" bottom="0.75" header="0.3" footer="0.3"/>
      <pageSetup orientation="landscape" r:id="rId12"/>
      <autoFilter ref="A22:Z208"/>
    </customSheetView>
    <customSheetView guid="{36D2D0A1-A13B-4BF2-9A8A-F42E50683E85}" scale="80" showAutoFilter="1" topLeftCell="A55">
      <selection activeCell="E17" sqref="E17"/>
      <pageMargins left="0.25" right="0.25" top="0.75" bottom="0.75" header="0.3" footer="0.3"/>
      <pageSetup orientation="landscape" r:id="rId13"/>
      <autoFilter ref="A22:Z208"/>
    </customSheetView>
    <customSheetView guid="{18079F88-A1E0-412F-9473-D8F8B099181E}" scale="80" showAutoFilter="1" topLeftCell="A174">
      <selection activeCell="F133" sqref="F133"/>
      <pageMargins left="0.25" right="0.25" top="0.75" bottom="0.75" header="0.3" footer="0.3"/>
      <pageSetup orientation="landscape" r:id="rId14"/>
      <autoFilter ref="A22:Z208"/>
    </customSheetView>
    <customSheetView guid="{82F36205-E67C-4794-BB0C-024D3E9E2E22}" scale="80" topLeftCell="A213">
      <selection activeCell="A97" sqref="A97:XFD97"/>
      <pageMargins left="0.7" right="0.7" top="0.75" bottom="0.75" header="0.3" footer="0.3"/>
    </customSheetView>
    <customSheetView guid="{F976164E-0E99-4807-8FC3-52215D1D897C}" scale="80" showAutoFilter="1" topLeftCell="E1">
      <selection activeCell="D20" sqref="A20:XFD22"/>
      <pageMargins left="0.7" right="0.7" top="0.75" bottom="0.75" header="0.3" footer="0.3"/>
      <autoFilter ref="A2:W1102"/>
    </customSheetView>
    <customSheetView guid="{4C04BD47-84CE-4273-ACF8-B93F72B2FC29}" scale="80" showAutoFilter="1">
      <selection activeCell="A10" sqref="A10"/>
      <pageMargins left="0.7" right="0.7" top="0.75" bottom="0.75" header="0.3" footer="0.3"/>
      <autoFilter ref="A2:W1102"/>
    </customSheetView>
    <customSheetView guid="{B7BCDC88-F3BD-48B0-8DD5-36B47A2B1128}" scale="80" filter="1" showAutoFilter="1">
      <selection activeCell="A3" sqref="A3"/>
      <pageMargins left="0.7" right="0.7" top="0.75" bottom="0.75" header="0.3" footer="0.3"/>
      <autoFilter ref="A2:W1067">
        <filterColumn colId="13">
          <filters>
            <dateGroupItem year="2014" month="9" dateTimeGrouping="month"/>
          </filters>
        </filterColumn>
      </autoFilter>
    </customSheetView>
    <customSheetView guid="{5FC3DCBB-1083-4C50-A3FD-B9D4538DA773}" scale="80" showAutoFilter="1">
      <selection activeCell="Y12" sqref="Y12"/>
      <pageMargins left="0.7" right="0.7" top="0.75" bottom="0.75" header="0.3" footer="0.3"/>
      <autoFilter ref="A2:W1067"/>
    </customSheetView>
    <customSheetView guid="{743A6B8C-8B96-401A-AAC5-2EB1A52E66BC}" filter="1" showAutoFilter="1" topLeftCell="A734">
      <selection activeCell="F792" sqref="F792"/>
      <pageMargins left="0.7" right="0.7" top="0.75" bottom="0.75" header="0.3" footer="0.3"/>
      <autoFilter ref="A2:W990">
        <filterColumn colId="15">
          <filters>
            <filter val="Acosta, Javier"/>
            <filter val="Boyarski, Dean"/>
            <filter val="Cantlon, Elaine"/>
            <filter val="Doucette, Cassie"/>
            <filter val="Dovichak, Lesley"/>
            <filter val="Easthope, Julie"/>
            <filter val="Gibson, Colleen"/>
            <filter val="Kinnear, Stuart"/>
            <filter val="Lanfranchi, Renato"/>
            <filter val="MacLean, Candice"/>
            <filter val="Miller, Ken"/>
            <filter val="Romero, Allan"/>
            <filter val="Ross, Kevin"/>
          </filters>
        </filterColumn>
      </autoFilter>
    </customSheetView>
    <customSheetView guid="{E78475F9-8E88-486A-B527-CF4D0005F119}" scale="80" showAutoFilter="1">
      <pane ySplit="21" topLeftCell="A37" activePane="bottomLeft" state="frozen"/>
      <selection pane="bottomLeft" activeCell="E38" sqref="E38"/>
      <pageMargins left="0.25" right="0.25" top="0.75" bottom="0.75" header="0.3" footer="0.3"/>
      <pageSetup orientation="landscape" r:id="rId15"/>
      <autoFilter ref="A21:Y35">
        <sortState ref="A22:Y46">
          <sortCondition descending="1" ref="N2"/>
        </sortState>
      </autoFilter>
    </customSheetView>
    <customSheetView guid="{D5108DDB-1CA7-4882-8509-9DD5CB1D05D4}" scale="80" showAutoFilter="1">
      <selection activeCell="E39" sqref="E39"/>
      <pageMargins left="0.25" right="0.25" top="0.75" bottom="0.75" header="0.3" footer="0.3"/>
      <pageSetup orientation="landscape" r:id="rId16"/>
      <autoFilter ref="A22:Z281"/>
    </customSheetView>
    <customSheetView guid="{6FC8E45E-B7EC-432F-999B-187E52E5BCD1}" scale="60" filter="1" showAutoFilter="1" topLeftCell="A602">
      <selection activeCell="D647" sqref="D647"/>
      <pageMargins left="0.25" right="0.25" top="0.75" bottom="0.75" header="0.3" footer="0.3"/>
      <pageSetup orientation="landscape" r:id="rId17"/>
      <autoFilter ref="A22:Z645">
        <filterColumn colId="23">
          <filters>
            <filter val="July"/>
          </filters>
        </filterColumn>
      </autoFilter>
    </customSheetView>
    <customSheetView guid="{1FBB4969-6CBF-41D4-A639-A7476D452D85}" scale="60" showAutoFilter="1">
      <selection activeCell="B6" sqref="B6:B13"/>
      <pageMargins left="0.25" right="0.25" top="0.75" bottom="0.75" header="0.3" footer="0.3"/>
      <pageSetup orientation="landscape" r:id="rId18"/>
      <autoFilter ref="A22:Z700"/>
    </customSheetView>
    <customSheetView guid="{8553E7FD-9F31-43F9-9E4D-7B67B2E0411A}" scale="60" showAutoFilter="1" topLeftCell="A716">
      <selection activeCell="H752" sqref="H752"/>
      <pageMargins left="0.25" right="0.25" top="0.75" bottom="0.75" header="0.3" footer="0.3"/>
      <pageSetup orientation="landscape" r:id="rId19"/>
      <autoFilter ref="A22:Z700"/>
    </customSheetView>
    <customSheetView guid="{6DA8A8FD-352D-4610-BC5A-169CD7F1B872}" scale="60" filter="1" showAutoFilter="1" hiddenColumns="1" topLeftCell="A744">
      <selection activeCell="L788" sqref="L788"/>
      <pageMargins left="0.25" right="0.25" top="0.75" bottom="0.75" header="0.3" footer="0.3"/>
      <pageSetup orientation="landscape" r:id="rId20"/>
      <autoFilter ref="A24:Z770">
        <filterColumn colId="24">
          <filters>
            <filter val="RRI Letter"/>
          </filters>
        </filterColumn>
      </autoFilter>
    </customSheetView>
    <customSheetView guid="{2699C5E5-96D4-48DE-87D7-EC09646739BE}" scale="60" showAutoFilter="1" topLeftCell="A858">
      <selection activeCell="M899" sqref="M899"/>
      <pageMargins left="0.25" right="0.25" top="0.75" bottom="0.75" header="0.3" footer="0.3"/>
      <pageSetup orientation="landscape" r:id="rId21"/>
      <autoFilter ref="A24:Z906"/>
    </customSheetView>
    <customSheetView guid="{FBCD9737-53FC-4BBA-9677-9554CB08187D}" scale="60" showAutoFilter="1">
      <selection activeCell="E18" sqref="E18"/>
      <pageMargins left="0.25" right="0.25" top="0.75" bottom="0.75" header="0.3" footer="0.3"/>
      <pageSetup orientation="landscape" r:id="rId22"/>
      <autoFilter ref="A24:Z906"/>
    </customSheetView>
  </customSheetViews>
  <dataValidations count="2">
    <dataValidation type="list" allowBlank="1" showInputMessage="1" showErrorMessage="1" sqref="K6 X25:X38 X211:X647 X703:X1048576">
      <formula1>$W$2:$W$15</formula1>
    </dataValidation>
    <dataValidation type="list" allowBlank="1" showInputMessage="1" showErrorMessage="1" sqref="Y25:Y283 Y421:Y647 Y703:Y1048576">
      <formula1>$F$6:$F$20</formula1>
    </dataValidation>
  </dataValidations>
  <pageMargins left="0.25" right="0.25" top="0.75" bottom="0.75" header="0.3" footer="0.3"/>
  <pageSetup orientation="landscape" r:id="rId23"/>
  <legacyDrawing r:id="rId2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Summary</vt:lpstr>
      <vt:lpstr>Conventional Cost Control</vt:lpstr>
      <vt:lpstr>Reference</vt:lpstr>
      <vt:lpstr>Cost Recovery</vt:lpstr>
      <vt:lpstr>Asset Utilization &amp; Sales</vt:lpstr>
      <vt:lpstr>RRI Savings</vt:lpstr>
      <vt:lpstr>Contracts In Progress</vt:lpstr>
      <vt:lpstr>RFPs</vt:lpstr>
      <vt:lpstr>Contracts executed</vt:lpstr>
      <vt:lpstr>Emerging Issues</vt:lpstr>
      <vt:lpstr>Other Key Initiatives</vt:lpstr>
      <vt:lpstr>Sheet1</vt:lpstr>
      <vt:lpstr>Sheet2</vt:lpstr>
      <vt:lpstr>'Emerging Issues'!Print_Area</vt:lpstr>
      <vt:lpstr>'Other Key Initiatives'!Print_Area</vt:lpstr>
      <vt:lpstr>RFPs!Print_Area</vt:lpstr>
    </vt:vector>
  </TitlesOfParts>
  <Company>CNRL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stuartk</dc:creator>
  <cp:lastModifiedBy>Kevin Ross</cp:lastModifiedBy>
  <cp:lastPrinted>2015-06-22T22:20:12Z</cp:lastPrinted>
  <dcterms:created xsi:type="dcterms:W3CDTF">2014-03-10T16:36:56Z</dcterms:created>
  <dcterms:modified xsi:type="dcterms:W3CDTF">2016-02-02T16:57:34Z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